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FD76D176-7282-431F-ADB1-0778DD06901F}"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GanttChart!$A$1:$BN$49</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9" l="1"/>
  <c r="G27" i="9"/>
  <c r="G33" i="9"/>
  <c r="G47" i="9"/>
  <c r="E47" i="9"/>
  <c r="F47" i="9"/>
  <c r="B47" i="18"/>
  <c r="B46" i="18"/>
  <c r="B42" i="18"/>
  <c r="B43" i="18"/>
  <c r="B44" i="18"/>
  <c r="B45" i="18"/>
  <c r="K23" i="18"/>
  <c r="L23" i="18" s="1"/>
  <c r="K27" i="18"/>
  <c r="L27" i="18" s="1"/>
  <c r="K28" i="18"/>
  <c r="L28" i="18" s="1"/>
  <c r="K29" i="18"/>
  <c r="L29" i="18"/>
  <c r="K30" i="18"/>
  <c r="L30" i="18" s="1"/>
  <c r="K31" i="18"/>
  <c r="L31" i="18"/>
  <c r="K32" i="18"/>
  <c r="L32" i="18" s="1"/>
  <c r="K33" i="18"/>
  <c r="L33" i="18" s="1"/>
  <c r="K34" i="18"/>
  <c r="L34" i="18" s="1"/>
  <c r="K35" i="18"/>
  <c r="L35" i="18" s="1"/>
  <c r="K36" i="18"/>
  <c r="L36" i="18" s="1"/>
  <c r="K37" i="18"/>
  <c r="L37" i="18" s="1"/>
  <c r="K38" i="18"/>
  <c r="L38" i="18"/>
  <c r="K39" i="18"/>
  <c r="L39" i="18"/>
  <c r="K40" i="18"/>
  <c r="L40" i="18"/>
  <c r="K41" i="18"/>
  <c r="L41" i="18"/>
  <c r="J22" i="18"/>
  <c r="B40" i="18"/>
  <c r="B41" i="18"/>
  <c r="B39" i="18"/>
  <c r="B38" i="18"/>
  <c r="B37" i="18"/>
  <c r="B31" i="18"/>
  <c r="B32" i="18"/>
  <c r="B33" i="18"/>
  <c r="B34" i="18"/>
  <c r="B35" i="18"/>
  <c r="B36" i="18"/>
  <c r="B29" i="18"/>
  <c r="B25" i="18"/>
  <c r="B26" i="18"/>
  <c r="B27" i="18"/>
  <c r="B28" i="18"/>
  <c r="B30" i="18"/>
  <c r="K46" i="18"/>
  <c r="L46" i="18" s="1"/>
  <c r="K45" i="18"/>
  <c r="L45" i="18" s="1"/>
  <c r="K44" i="18"/>
  <c r="L44" i="18" s="1"/>
  <c r="K43" i="18"/>
  <c r="J42" i="18"/>
  <c r="B24" i="18"/>
  <c r="B22" i="18"/>
  <c r="B23" i="18"/>
  <c r="I38" i="9"/>
  <c r="I43" i="9"/>
  <c r="I29" i="9"/>
  <c r="E24" i="9"/>
  <c r="F24" i="9" s="1"/>
  <c r="G20" i="9"/>
  <c r="K21" i="18"/>
  <c r="L21" i="18" s="1"/>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K24" i="18"/>
  <c r="L24" i="18" s="1"/>
  <c r="K25" i="18"/>
  <c r="L25" i="18" s="1"/>
  <c r="K26" i="18"/>
  <c r="L26" i="18" s="1"/>
  <c r="K22" i="18" l="1"/>
  <c r="L22" i="18" s="1"/>
  <c r="K42" i="18"/>
  <c r="L42" i="18" s="1"/>
  <c r="L43" i="18"/>
  <c r="E25" i="9"/>
  <c r="I24" i="9"/>
  <c r="J4" i="18"/>
  <c r="K12" i="18"/>
  <c r="L12" i="18" s="1"/>
  <c r="K8" i="18"/>
  <c r="L8" i="18" s="1"/>
  <c r="L9" i="18"/>
  <c r="A56" i="9"/>
  <c r="K4" i="18" l="1"/>
  <c r="L4" i="18" s="1"/>
  <c r="I49" i="9"/>
  <c r="I48" i="9"/>
  <c r="F53" i="9" l="1"/>
  <c r="F54" i="9" s="1"/>
  <c r="I54" i="9" s="1"/>
  <c r="F52" i="9"/>
  <c r="I52" i="9" s="1"/>
  <c r="F8" i="9"/>
  <c r="I8" i="9" s="1"/>
  <c r="F42" i="9"/>
  <c r="I42" i="9" s="1"/>
  <c r="F22" i="9"/>
  <c r="I22" i="9" s="1"/>
  <c r="F12" i="9"/>
  <c r="I12" i="9" s="1"/>
  <c r="F55" i="9" l="1"/>
  <c r="I55" i="9" s="1"/>
  <c r="I53" i="9"/>
  <c r="F9" i="9" l="1"/>
  <c r="E10" i="9" s="1"/>
  <c r="K6" i="9"/>
  <c r="F10" i="9" l="1"/>
  <c r="I9" i="9"/>
  <c r="K7" i="9"/>
  <c r="K4" i="9"/>
  <c r="A52" i="9"/>
  <c r="A53" i="9" s="1"/>
  <c r="A54" i="9" s="1"/>
  <c r="A55" i="9" s="1"/>
  <c r="I10" i="9" l="1"/>
  <c r="E11" i="9"/>
  <c r="L6" i="9"/>
  <c r="F14" i="9" l="1"/>
  <c r="I13" i="9"/>
  <c r="F25" i="9"/>
  <c r="I23" i="9"/>
  <c r="M6" i="9"/>
  <c r="I25" i="9" l="1"/>
  <c r="E26" i="9"/>
  <c r="I14" i="9"/>
  <c r="E15" i="9"/>
  <c r="N6" i="9"/>
  <c r="E27" i="9" l="1"/>
  <c r="F26" i="9"/>
  <c r="O6" i="9"/>
  <c r="K5" i="9"/>
  <c r="I26" i="9" l="1"/>
  <c r="F27" i="9"/>
  <c r="F11" i="9"/>
  <c r="I11" i="9" s="1"/>
  <c r="P6" i="9"/>
  <c r="L7" i="9"/>
  <c r="E28" i="9" l="1"/>
  <c r="F28" i="9" s="1"/>
  <c r="I27" i="9"/>
  <c r="Q6" i="9"/>
  <c r="M7" i="9"/>
  <c r="I28" i="9" l="1"/>
  <c r="E30" i="9"/>
  <c r="F30" i="9" s="1"/>
  <c r="R6" i="9"/>
  <c r="N7" i="9"/>
  <c r="E31" i="9" l="1"/>
  <c r="F31" i="9" s="1"/>
  <c r="I30" i="9"/>
  <c r="S6" i="9"/>
  <c r="O7" i="9"/>
  <c r="I31" i="9" l="1"/>
  <c r="E32" i="9"/>
  <c r="T6" i="9"/>
  <c r="P7" i="9"/>
  <c r="F32" i="9" l="1"/>
  <c r="E33" i="9"/>
  <c r="U6" i="9"/>
  <c r="Q7" i="9"/>
  <c r="I32" i="9" l="1"/>
  <c r="F33" i="9"/>
  <c r="E34" i="9" s="1"/>
  <c r="F34" i="9" s="1"/>
  <c r="V6" i="9"/>
  <c r="R7" i="9"/>
  <c r="R5" i="9"/>
  <c r="R4" i="9"/>
  <c r="I34" i="9" l="1"/>
  <c r="E35" i="9"/>
  <c r="F35" i="9" s="1"/>
  <c r="I33" i="9"/>
  <c r="W6" i="9"/>
  <c r="S7" i="9"/>
  <c r="I35" i="9" l="1"/>
  <c r="E36" i="9"/>
  <c r="F36" i="9" s="1"/>
  <c r="X6" i="9"/>
  <c r="T7" i="9"/>
  <c r="I36" i="9" l="1"/>
  <c r="E37" i="9"/>
  <c r="F37" i="9" s="1"/>
  <c r="Y6" i="9"/>
  <c r="U7" i="9"/>
  <c r="I37" i="9" l="1"/>
  <c r="E39" i="9"/>
  <c r="F39" i="9" s="1"/>
  <c r="Z6" i="9"/>
  <c r="V7" i="9"/>
  <c r="I39" i="9" l="1"/>
  <c r="E40" i="9"/>
  <c r="F40" i="9" s="1"/>
  <c r="AA6" i="9"/>
  <c r="X7" i="9"/>
  <c r="W7" i="9"/>
  <c r="I40" i="9" l="1"/>
  <c r="E41" i="9"/>
  <c r="F41" i="9" s="1"/>
  <c r="AB6" i="9"/>
  <c r="Y5" i="9"/>
  <c r="Y4" i="9"/>
  <c r="Y7" i="9"/>
  <c r="I41" i="9" l="1"/>
  <c r="E44" i="9"/>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l="1"/>
  <c r="F15" i="9"/>
  <c r="E16" i="9" s="1"/>
  <c r="A23" i="9" l="1"/>
  <c r="A24" i="9" s="1"/>
  <c r="A25" i="9" s="1"/>
  <c r="A26" i="9" s="1"/>
  <c r="A27" i="9" s="1"/>
  <c r="A28" i="9" s="1"/>
  <c r="I15" i="9"/>
  <c r="F16" i="9"/>
  <c r="E18" i="9" s="1"/>
  <c r="A29" i="9" l="1"/>
  <c r="A30" i="9" s="1"/>
  <c r="A31" i="9" s="1"/>
  <c r="A32" i="9" s="1"/>
  <c r="A33" i="9" s="1"/>
  <c r="A34" i="9" s="1"/>
  <c r="A35" i="9" s="1"/>
  <c r="F18" i="9"/>
  <c r="I16" i="9"/>
  <c r="I17" i="9"/>
  <c r="A36" i="9" l="1"/>
  <c r="A37" i="9" s="1"/>
  <c r="A38" i="9" s="1"/>
  <c r="A39" i="9" s="1"/>
  <c r="A40" i="9" s="1"/>
  <c r="E19" i="9"/>
  <c r="I18" i="9"/>
  <c r="A41" i="9" l="1"/>
  <c r="A42" i="9" s="1"/>
  <c r="A43" i="9" s="1"/>
  <c r="A44" i="9" s="1"/>
  <c r="A45" i="9" s="1"/>
  <c r="A46" i="9" s="1"/>
  <c r="A47" i="9" s="1"/>
  <c r="F19" i="9"/>
  <c r="I19" i="9" s="1"/>
  <c r="E20" i="9"/>
  <c r="F20" i="9" s="1"/>
  <c r="I20" i="9" s="1"/>
  <c r="E21" i="9" l="1"/>
  <c r="I21" i="9" l="1"/>
  <c r="F44" i="9"/>
  <c r="E45" i="9" s="1"/>
  <c r="F45" i="9" l="1"/>
  <c r="I45" i="9" s="1"/>
  <c r="E46" i="9"/>
  <c r="F46" i="9" s="1"/>
  <c r="I44" i="9"/>
  <c r="I46" i="9" l="1"/>
  <c r="I4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<sst xmlns="http://schemas.openxmlformats.org/spreadsheetml/2006/main" count="229" uniqueCount="213">
  <si>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</si>
  <si>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</si>
  <si>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</si>
  <si>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</si>
  <si>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</si>
  <si>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</si>
  <si>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</si>
  <si>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</si>
  <si>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</si>
  <si>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</si>
  <si>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</si>
  <si>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</si>
  <si>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</si>
  <si>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</si>
  <si>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</si>
  <si>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</si>
  <si>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</si>
  <si>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</si>
  <si>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</si>
  <si>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</si>
  <si>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</si>
  <si>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</si>
  <si>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</si>
  <si>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</si>
  <si>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</si>
  <si>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</si>
  <si>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</si>
  <si>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</si>
  <si>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</si>
  <si>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</si>
  <si>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</si>
  <si>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</si>
  <si>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</si>
  <si>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</si>
  <si>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</si>
  <si>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</si>
  <si>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</si>
  <si>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</si>
  <si>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</si>
  <si>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</si>
  <si>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</si>
  <si>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</si>
  <si>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</si>
  <si>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</si>
  <si>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</si>
  <si>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</si>
  <si>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</si>
  <si>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</si>
  <si>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</si>
  <si>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</si>
  <si>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</si>
  <si>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</si>
  <si>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</si>
  <si>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</si>
  <si>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</si>
  <si>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</si>
  <si>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</si>
  <si>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</si>
  <si>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</si>
  <si>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</si>
  <si>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</si>
  <si>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</si>
  <si>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</si>
  <si>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</si>
  <si>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</si>
  <si>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</si>
  <si>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</si>
  <si>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</si>
  <si>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</si>
  <si>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</si>
  <si>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</si>
  <si>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</si>
  <si>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</si>
  <si>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</si>
  <si>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</si>
  <si>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</si>
  <si>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</si>
  <si>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</si>
  <si>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</si>
  <si>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</si>
  <si>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</si>
  <si>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</si>
  <si>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</si>
  <si>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</si>
  <si>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</si>
  <si>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</si>
  <si>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</si>
  <si>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</si>
  <si>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</si>
  <si>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</si>
  <si>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</si>
  <si>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</si>
  <si>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</si>
  <si>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</si>
  <si>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</si>
  <si>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</si>
  <si>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</si>
  <si>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</si>
  <si>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</si>
  <si>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</si>
  <si>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</si>
  <si>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</si>
  <si>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</si>
  <si>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</si>
  <si>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</si>
  <si>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</si>
  <si>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</si>
  <si>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</si>
  <si>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</si>
  <si>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</si>
  <si>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</si>
  <si>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</si>
  <si>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</si>
  <si>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</si>
  <si>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</si>
  <si>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</si>
  <si>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</si>
  <si>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</si>
  <si>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</si>
  <si>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</si>
  <si>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</si>
  <si>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</si>
  <si>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</si>
  <si>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</si>
  <si>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</si>
  <si>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</si>
  <si>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</si>
  <si>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</si>
  <si>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</si>
  <si>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</si>
  <si>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</si>
  <si>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</si>
  <si>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</si>
  <si>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</si>
  <si>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</si>
  <si>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</si>
  <si>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</si>
  <si>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</si>
  <si>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</si>
  <si>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</si>
  <si>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</si>
  <si>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</si>
  <si>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</si>
  <si>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</si>
  <si>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</si>
  <si>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</si>
  <si>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</si>
  <si>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</si>
  <si>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</si>
  <si>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</si>
  <si>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</si>
  <si>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</si>
  <si>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</si>
  <si>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</si>
  <si>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</si>
  <si>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</si>
  <si>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</si>
  <si>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</si>
  <si>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</si>
  <si>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</si>
  <si>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</si>
  <si>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</si>
  <si>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</si>
  <si>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</si>
  <si>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</si>
  <si>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</si>
  <si>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</si>
  <si>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</si>
  <si>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</si>
  <si>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</si>
  <si>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</si>
  <si>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</si>
  <si>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</si>
  <si>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</si>
  <si>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</si>
  <si>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</si>
  <si>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</si>
  <si>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</si>
  <si>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</si>
  <si>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</si>
  <si>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</si>
  <si>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</si>
  <si>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</si>
  <si>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</si>
  <si>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</si>
  <si>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</si>
  <si>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</si>
  <si>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Finir le Gantt prévisionnel</t>
  </si>
  <si>
    <t>Limites du projet</t>
  </si>
  <si>
    <t>Passage de la MOA à la MOE : CDCF général</t>
  </si>
  <si>
    <t>Définition préliminaire pour figer la solution choisie</t>
  </si>
  <si>
    <t>Dossier de définition préliminaire</t>
  </si>
  <si>
    <t>Planning détaillé des tâches</t>
  </si>
  <si>
    <t>Développement</t>
  </si>
  <si>
    <t>Production du proto 2x2</t>
  </si>
  <si>
    <t>Essais Élémentaires</t>
  </si>
  <si>
    <t>Développement de la définition</t>
  </si>
  <si>
    <t>Dossier de définition détaillée</t>
  </si>
  <si>
    <t>Production du proto 4x4</t>
  </si>
  <si>
    <t>Essais Élémentaires++</t>
  </si>
  <si>
    <t xml:space="preserve">Système de gestion de la configuration et des évolutions produit </t>
  </si>
  <si>
    <t>Rapport/Dossier de financement</t>
  </si>
  <si>
    <t>Revue d'acceptation</t>
  </si>
  <si>
    <t>Revue d'avant-projet</t>
  </si>
  <si>
    <t>Qualification - Série</t>
  </si>
  <si>
    <t>Production de la maquette 8x8</t>
  </si>
  <si>
    <t>Manuel d'utilisation</t>
  </si>
  <si>
    <t>Projet à l'état vivant</t>
  </si>
  <si>
    <t>Mettre à service le produit et le faire playtest</t>
  </si>
  <si>
    <t>Manuel de Maintenance</t>
  </si>
  <si>
    <t>Sondage RETEX</t>
  </si>
  <si>
    <t>Rapport/Conclusion du projet</t>
  </si>
  <si>
    <t>&lt;1000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</si>
</sst>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165" fontId="48" fillId="0" borderId="0" xfId="0" applyNumberFormat="1" applyFont="1" applyAlignment="1">
      <alignment horizontal="center" vertical="center"/>
    </xf>
    <xf numFmtId="1" fontId="48" fillId="0" borderId="0" xfId="0" applyNumberFormat="1" applyFont="1" applyAlignment="1">
      <alignment horizontal="center" vertical="center"/>
    </xf>
    <xf numFmtId="0" fontId="61" fillId="0" borderId="0" xfId="34" applyFont="1" applyBorder="1" applyAlignment="1" applyProtection="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4" fontId="46" fillId="0" borderId="23" xfId="0" applyNumberFormat="1" applyFont="1" applyBorder="1" applyAlignment="1" applyProtection="1">
      <alignment horizontal="center" vertical="center" shrinkToFit="1"/>
      <protection locked="0"/>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10"/>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717274</xdr:colOff>
      <xdr:row>5</xdr:row>
      <xdr:rowOff>186607</xdr:rowOff>
    </xdr:from>
    <xdr:to>
      <xdr:col>19</xdr:col>
      <xdr:colOff>114714</xdr:colOff>
      <xdr:row>9</xdr:row>
      <xdr:rowOff>628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6"/>
  <sheetViews>
    <sheetView showGridLines="0" tabSelected="1" zoomScale="80" zoomScaleNormal="115" workbookViewId="0">
      <pane ySplit="7" topLeftCell="A33" activePane="bottomLeft" state="frozen"/>
      <selection pane="bottomLeft" activeCell="J45" sqref="J45"/>
    </sheetView>
  </sheetViews>
  <sheetFormatPr baseColWidth="10" defaultColWidth="9.109375" defaultRowHeight="13.2" x14ac:dyDescent="0.25"/>
  <cols>
    <col min="1" max="1" width="6.88671875" customWidth="1"/>
    <col min="2" max="2" width="25.21875" bestFit="1" customWidth="1"/>
    <col min="3" max="3" width="7.6640625" customWidth="1"/>
    <col min="4" max="4" width="11.88671875" customWidth="1"/>
    <col min="5" max="6" width="12" customWidth="1"/>
    <col min="7" max="7" width="11.44140625" customWidth="1"/>
    <col min="8" max="8" width="6.6640625" customWidth="1"/>
    <col min="9" max="9" width="6.44140625" customWidth="1"/>
    <col min="10" max="10" width="1.88671875" customWidth="1"/>
    <col min="11" max="66" width="2.44140625" customWidth="1"/>
  </cols>
  <sheetData>
    <row r="1" spans="1:66" ht="30" customHeight="1" x14ac:dyDescent="0.25">
      <c r="A1" s="96" t="s">
        <v>180</v>
      </c>
      <c r="B1" s="30"/>
      <c r="C1" s="30"/>
      <c r="D1" s="30"/>
      <c r="E1" s="30"/>
      <c r="F1" s="30"/>
      <c r="I1" s="102"/>
      <c r="K1" s="206" t="s">
        <v>77</v>
      </c>
      <c r="L1" s="206"/>
      <c r="M1" s="206"/>
      <c r="N1" s="206"/>
      <c r="O1" s="206"/>
      <c r="P1" s="206"/>
      <c r="Q1" s="206"/>
      <c r="R1" s="206"/>
      <c r="S1" s="206"/>
      <c r="T1" s="206"/>
      <c r="U1" s="206"/>
      <c r="V1" s="206"/>
      <c r="W1" s="206"/>
      <c r="X1" s="206"/>
      <c r="Y1" s="206"/>
      <c r="Z1" s="206"/>
      <c r="AA1" s="206"/>
      <c r="AB1" s="206"/>
      <c r="AC1" s="206"/>
      <c r="AD1" s="206"/>
      <c r="AE1" s="206"/>
    </row>
    <row r="2" spans="1:66" ht="18" customHeight="1" x14ac:dyDescent="0.25">
      <c r="A2" s="32" t="s">
        <v>172</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74</v>
      </c>
      <c r="C4" s="210">
        <v>45684</v>
      </c>
      <c r="D4" s="210"/>
      <c r="E4" s="210"/>
      <c r="F4" s="86"/>
      <c r="G4" s="87" t="s">
        <v>73</v>
      </c>
      <c r="H4" s="99">
        <v>10</v>
      </c>
      <c r="I4" s="2"/>
      <c r="J4" s="31"/>
      <c r="K4" s="207" t="str">
        <f>"Week "&amp;(K6-($C$4-WEEKDAY($C$4,1)+2))/7+1</f>
        <v>Week 10</v>
      </c>
      <c r="L4" s="208"/>
      <c r="M4" s="208"/>
      <c r="N4" s="208"/>
      <c r="O4" s="208"/>
      <c r="P4" s="208"/>
      <c r="Q4" s="209"/>
      <c r="R4" s="207" t="str">
        <f>"Week "&amp;(R6-($C$4-WEEKDAY($C$4,1)+2))/7+1</f>
        <v>Week 11</v>
      </c>
      <c r="S4" s="208"/>
      <c r="T4" s="208"/>
      <c r="U4" s="208"/>
      <c r="V4" s="208"/>
      <c r="W4" s="208"/>
      <c r="X4" s="209"/>
      <c r="Y4" s="207" t="str">
        <f>"Week "&amp;(Y6-($C$4-WEEKDAY($C$4,1)+2))/7+1</f>
        <v>Week 12</v>
      </c>
      <c r="Z4" s="208"/>
      <c r="AA4" s="208"/>
      <c r="AB4" s="208"/>
      <c r="AC4" s="208"/>
      <c r="AD4" s="208"/>
      <c r="AE4" s="209"/>
      <c r="AF4" s="207" t="str">
        <f>"Week "&amp;(AF6-($C$4-WEEKDAY($C$4,1)+2))/7+1</f>
        <v>Week 13</v>
      </c>
      <c r="AG4" s="208"/>
      <c r="AH4" s="208"/>
      <c r="AI4" s="208"/>
      <c r="AJ4" s="208"/>
      <c r="AK4" s="208"/>
      <c r="AL4" s="209"/>
      <c r="AM4" s="207" t="str">
        <f>"Week "&amp;(AM6-($C$4-WEEKDAY($C$4,1)+2))/7+1</f>
        <v>Week 14</v>
      </c>
      <c r="AN4" s="208"/>
      <c r="AO4" s="208"/>
      <c r="AP4" s="208"/>
      <c r="AQ4" s="208"/>
      <c r="AR4" s="208"/>
      <c r="AS4" s="209"/>
      <c r="AT4" s="207" t="str">
        <f>"Week "&amp;(AT6-($C$4-WEEKDAY($C$4,1)+2))/7+1</f>
        <v>Week 15</v>
      </c>
      <c r="AU4" s="208"/>
      <c r="AV4" s="208"/>
      <c r="AW4" s="208"/>
      <c r="AX4" s="208"/>
      <c r="AY4" s="208"/>
      <c r="AZ4" s="209"/>
      <c r="BA4" s="207" t="str">
        <f>"Week "&amp;(BA6-($C$4-WEEKDAY($C$4,1)+2))/7+1</f>
        <v>Week 16</v>
      </c>
      <c r="BB4" s="208"/>
      <c r="BC4" s="208"/>
      <c r="BD4" s="208"/>
      <c r="BE4" s="208"/>
      <c r="BF4" s="208"/>
      <c r="BG4" s="209"/>
      <c r="BH4" s="207" t="str">
        <f>"Week "&amp;(BH6-($C$4-WEEKDAY($C$4,1)+2))/7+1</f>
        <v>Week 17</v>
      </c>
      <c r="BI4" s="208"/>
      <c r="BJ4" s="208"/>
      <c r="BK4" s="208"/>
      <c r="BL4" s="208"/>
      <c r="BM4" s="208"/>
      <c r="BN4" s="209"/>
    </row>
    <row r="5" spans="1:66" ht="13.2" customHeight="1" x14ac:dyDescent="0.25">
      <c r="A5" s="86"/>
      <c r="B5" s="87" t="s">
        <v>75</v>
      </c>
      <c r="C5" s="214" t="s">
        <v>181</v>
      </c>
      <c r="D5" s="214"/>
      <c r="E5" s="214"/>
      <c r="F5" s="86"/>
      <c r="G5" s="86"/>
      <c r="H5" s="86"/>
      <c r="I5" s="86"/>
      <c r="J5" s="31"/>
      <c r="K5" s="211">
        <f>K6</f>
        <v>45747</v>
      </c>
      <c r="L5" s="212"/>
      <c r="M5" s="212"/>
      <c r="N5" s="212"/>
      <c r="O5" s="212"/>
      <c r="P5" s="212"/>
      <c r="Q5" s="213"/>
      <c r="R5" s="211">
        <f>R6</f>
        <v>45754</v>
      </c>
      <c r="S5" s="212"/>
      <c r="T5" s="212"/>
      <c r="U5" s="212"/>
      <c r="V5" s="212"/>
      <c r="W5" s="212"/>
      <c r="X5" s="213"/>
      <c r="Y5" s="211">
        <f>Y6</f>
        <v>45761</v>
      </c>
      <c r="Z5" s="212"/>
      <c r="AA5" s="212"/>
      <c r="AB5" s="212"/>
      <c r="AC5" s="212"/>
      <c r="AD5" s="212"/>
      <c r="AE5" s="213"/>
      <c r="AF5" s="211">
        <f>AF6</f>
        <v>45768</v>
      </c>
      <c r="AG5" s="212"/>
      <c r="AH5" s="212"/>
      <c r="AI5" s="212"/>
      <c r="AJ5" s="212"/>
      <c r="AK5" s="212"/>
      <c r="AL5" s="213"/>
      <c r="AM5" s="211">
        <f>AM6</f>
        <v>45775</v>
      </c>
      <c r="AN5" s="212"/>
      <c r="AO5" s="212"/>
      <c r="AP5" s="212"/>
      <c r="AQ5" s="212"/>
      <c r="AR5" s="212"/>
      <c r="AS5" s="213"/>
      <c r="AT5" s="211">
        <f>AT6</f>
        <v>45782</v>
      </c>
      <c r="AU5" s="212"/>
      <c r="AV5" s="212"/>
      <c r="AW5" s="212"/>
      <c r="AX5" s="212"/>
      <c r="AY5" s="212"/>
      <c r="AZ5" s="213"/>
      <c r="BA5" s="211">
        <f>BA6</f>
        <v>45789</v>
      </c>
      <c r="BB5" s="212"/>
      <c r="BC5" s="212"/>
      <c r="BD5" s="212"/>
      <c r="BE5" s="212"/>
      <c r="BF5" s="212"/>
      <c r="BG5" s="213"/>
      <c r="BH5" s="211">
        <f>BH6</f>
        <v>45796</v>
      </c>
      <c r="BI5" s="212"/>
      <c r="BJ5" s="212"/>
      <c r="BK5" s="212"/>
      <c r="BL5" s="212"/>
      <c r="BM5" s="212"/>
      <c r="BN5" s="213"/>
    </row>
    <row r="6" spans="1:66" ht="28.2" customHeight="1" x14ac:dyDescent="0.25">
      <c r="A6" s="31"/>
      <c r="B6" s="31"/>
      <c r="C6" s="215"/>
      <c r="D6" s="215"/>
      <c r="E6" s="215"/>
      <c r="F6" s="31"/>
      <c r="G6" s="31"/>
      <c r="H6" s="31"/>
      <c r="I6" s="31"/>
      <c r="J6" s="31"/>
      <c r="K6" s="70">
        <f>C4-WEEKDAY(C4,1)+2+7*(H4-1)</f>
        <v>45747</v>
      </c>
      <c r="L6" s="62">
        <f t="shared" ref="L6:AQ6" si="0">K6+1</f>
        <v>45748</v>
      </c>
      <c r="M6" s="62">
        <f t="shared" si="0"/>
        <v>45749</v>
      </c>
      <c r="N6" s="62">
        <f t="shared" si="0"/>
        <v>45750</v>
      </c>
      <c r="O6" s="62">
        <f t="shared" si="0"/>
        <v>45751</v>
      </c>
      <c r="P6" s="62">
        <f t="shared" si="0"/>
        <v>45752</v>
      </c>
      <c r="Q6" s="71">
        <f t="shared" si="0"/>
        <v>45753</v>
      </c>
      <c r="R6" s="70">
        <f t="shared" si="0"/>
        <v>45754</v>
      </c>
      <c r="S6" s="62">
        <f t="shared" si="0"/>
        <v>45755</v>
      </c>
      <c r="T6" s="62">
        <f t="shared" si="0"/>
        <v>45756</v>
      </c>
      <c r="U6" s="62">
        <f t="shared" si="0"/>
        <v>45757</v>
      </c>
      <c r="V6" s="62">
        <f t="shared" si="0"/>
        <v>45758</v>
      </c>
      <c r="W6" s="62">
        <f t="shared" si="0"/>
        <v>45759</v>
      </c>
      <c r="X6" s="71">
        <f t="shared" si="0"/>
        <v>45760</v>
      </c>
      <c r="Y6" s="70">
        <f t="shared" si="0"/>
        <v>45761</v>
      </c>
      <c r="Z6" s="62">
        <f t="shared" si="0"/>
        <v>45762</v>
      </c>
      <c r="AA6" s="62">
        <f t="shared" si="0"/>
        <v>45763</v>
      </c>
      <c r="AB6" s="62">
        <f t="shared" si="0"/>
        <v>45764</v>
      </c>
      <c r="AC6" s="62">
        <f t="shared" si="0"/>
        <v>45765</v>
      </c>
      <c r="AD6" s="62">
        <f t="shared" si="0"/>
        <v>45766</v>
      </c>
      <c r="AE6" s="71">
        <f t="shared" si="0"/>
        <v>45767</v>
      </c>
      <c r="AF6" s="70">
        <f t="shared" si="0"/>
        <v>45768</v>
      </c>
      <c r="AG6" s="62">
        <f t="shared" si="0"/>
        <v>45769</v>
      </c>
      <c r="AH6" s="62">
        <f t="shared" si="0"/>
        <v>45770</v>
      </c>
      <c r="AI6" s="62">
        <f t="shared" si="0"/>
        <v>45771</v>
      </c>
      <c r="AJ6" s="62">
        <f t="shared" si="0"/>
        <v>45772</v>
      </c>
      <c r="AK6" s="62">
        <f t="shared" si="0"/>
        <v>45773</v>
      </c>
      <c r="AL6" s="71">
        <f t="shared" si="0"/>
        <v>45774</v>
      </c>
      <c r="AM6" s="70">
        <f t="shared" si="0"/>
        <v>45775</v>
      </c>
      <c r="AN6" s="62">
        <f t="shared" si="0"/>
        <v>45776</v>
      </c>
      <c r="AO6" s="62">
        <f t="shared" si="0"/>
        <v>45777</v>
      </c>
      <c r="AP6" s="62">
        <f t="shared" si="0"/>
        <v>45778</v>
      </c>
      <c r="AQ6" s="62">
        <f t="shared" si="0"/>
        <v>45779</v>
      </c>
      <c r="AR6" s="62">
        <f t="shared" ref="AR6:BN6" si="1">AQ6+1</f>
        <v>45780</v>
      </c>
      <c r="AS6" s="71">
        <f t="shared" si="1"/>
        <v>45781</v>
      </c>
      <c r="AT6" s="70">
        <f t="shared" si="1"/>
        <v>45782</v>
      </c>
      <c r="AU6" s="62">
        <f t="shared" si="1"/>
        <v>45783</v>
      </c>
      <c r="AV6" s="62">
        <f t="shared" si="1"/>
        <v>45784</v>
      </c>
      <c r="AW6" s="62">
        <f t="shared" si="1"/>
        <v>45785</v>
      </c>
      <c r="AX6" s="62">
        <f t="shared" si="1"/>
        <v>45786</v>
      </c>
      <c r="AY6" s="62">
        <f t="shared" si="1"/>
        <v>45787</v>
      </c>
      <c r="AZ6" s="71">
        <f t="shared" si="1"/>
        <v>45788</v>
      </c>
      <c r="BA6" s="70">
        <f t="shared" si="1"/>
        <v>45789</v>
      </c>
      <c r="BB6" s="62">
        <f t="shared" si="1"/>
        <v>45790</v>
      </c>
      <c r="BC6" s="62">
        <f t="shared" si="1"/>
        <v>45791</v>
      </c>
      <c r="BD6" s="62">
        <f t="shared" si="1"/>
        <v>45792</v>
      </c>
      <c r="BE6" s="62">
        <f t="shared" si="1"/>
        <v>45793</v>
      </c>
      <c r="BF6" s="62">
        <f t="shared" si="1"/>
        <v>45794</v>
      </c>
      <c r="BG6" s="71">
        <f t="shared" si="1"/>
        <v>45795</v>
      </c>
      <c r="BH6" s="70">
        <f t="shared" si="1"/>
        <v>45796</v>
      </c>
      <c r="BI6" s="62">
        <f t="shared" si="1"/>
        <v>45797</v>
      </c>
      <c r="BJ6" s="62">
        <f t="shared" si="1"/>
        <v>45798</v>
      </c>
      <c r="BK6" s="62">
        <f t="shared" si="1"/>
        <v>45799</v>
      </c>
      <c r="BL6" s="62">
        <f t="shared" si="1"/>
        <v>45800</v>
      </c>
      <c r="BM6" s="62">
        <f t="shared" si="1"/>
        <v>45801</v>
      </c>
      <c r="BN6" s="71">
        <f t="shared" si="1"/>
        <v>45802</v>
      </c>
    </row>
    <row r="7" spans="1:66" s="2" customFormat="1" ht="24.6" thickBot="1" x14ac:dyDescent="0.3">
      <c r="A7" s="89" t="s">
        <v>0</v>
      </c>
      <c r="B7" s="89" t="s">
        <v>65</v>
      </c>
      <c r="C7" s="90" t="s">
        <v>66</v>
      </c>
      <c r="D7" s="91" t="s">
        <v>72</v>
      </c>
      <c r="E7" s="92" t="s">
        <v>67</v>
      </c>
      <c r="F7" s="92" t="s">
        <v>68</v>
      </c>
      <c r="G7" s="90" t="s">
        <v>69</v>
      </c>
      <c r="H7" s="90" t="s">
        <v>70</v>
      </c>
      <c r="I7" s="90" t="s">
        <v>71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173</v>
      </c>
      <c r="C8" s="64"/>
      <c r="D8" s="65"/>
      <c r="E8" s="66"/>
      <c r="F8" s="88" t="str">
        <f>IF(ISBLANK(E8)," - ",IF(G8=0,E8,E8+G8-1))</f>
        <v xml:space="preserve"> - </v>
      </c>
      <c r="G8" s="67"/>
      <c r="H8" s="68"/>
      <c r="I8" s="69" t="str">
        <f t="shared" ref="I8:I49"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174</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175</v>
      </c>
      <c r="D10" s="98"/>
      <c r="E10" s="77">
        <f>F9+1</f>
        <v>45692</v>
      </c>
      <c r="F10" s="78">
        <f t="shared" ref="F10:G47"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176</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177</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2" t="s">
        <v>182</v>
      </c>
      <c r="D13" s="98"/>
      <c r="E13" s="77"/>
      <c r="F13" s="78"/>
      <c r="G13" s="42"/>
      <c r="H13" s="43"/>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183</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189</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184</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2" t="s">
        <v>185</v>
      </c>
      <c r="D17" s="98"/>
      <c r="E17" s="77"/>
      <c r="F17" s="78"/>
      <c r="G17" s="42"/>
      <c r="H17" s="43"/>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186</v>
      </c>
      <c r="D18" s="197"/>
      <c r="E18" s="198">
        <f>F16+7</f>
        <v>45710</v>
      </c>
      <c r="F18" s="78">
        <f t="shared" si="6"/>
        <v>45710</v>
      </c>
      <c r="G18" s="199">
        <v>1</v>
      </c>
      <c r="H18" s="43">
        <v>1</v>
      </c>
      <c r="I18" s="44">
        <f t="shared" ref="I18:I21" si="7">IF(OR(F18=0,E18=0)," - ",NETWORKDAYS(E18,F18))</f>
        <v>0</v>
      </c>
      <c r="J18" s="201"/>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187</v>
      </c>
      <c r="D19" s="197"/>
      <c r="E19" s="198">
        <f>F18+1</f>
        <v>45711</v>
      </c>
      <c r="F19" s="78">
        <f t="shared" si="6"/>
        <v>45712</v>
      </c>
      <c r="G19" s="199">
        <v>2</v>
      </c>
      <c r="H19" s="43">
        <v>0</v>
      </c>
      <c r="I19" s="44">
        <f t="shared" si="7"/>
        <v>1</v>
      </c>
      <c r="J19" s="201"/>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188</v>
      </c>
      <c r="D20" s="197"/>
      <c r="E20" s="198">
        <f>E19</f>
        <v>45711</v>
      </c>
      <c r="F20" s="78">
        <f t="shared" si="6"/>
        <v>45712</v>
      </c>
      <c r="G20" s="199">
        <f>G19</f>
        <v>2</v>
      </c>
      <c r="H20" s="43">
        <v>0</v>
      </c>
      <c r="I20" s="44">
        <f t="shared" si="7"/>
        <v>1</v>
      </c>
      <c r="J20" s="201"/>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2" t="s">
        <v>203</v>
      </c>
      <c r="D21" s="197"/>
      <c r="E21" s="198">
        <f>F20+1</f>
        <v>45713</v>
      </c>
      <c r="F21" s="78">
        <v>45720</v>
      </c>
      <c r="G21" s="42">
        <f>IF(ISBLANK(F21)," - ",F21-E21+1)</f>
        <v>8</v>
      </c>
      <c r="H21" s="43">
        <v>0</v>
      </c>
      <c r="I21" s="44">
        <f t="shared" si="7"/>
        <v>6</v>
      </c>
      <c r="J21" s="201"/>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35" customFormat="1" ht="17.399999999999999" x14ac:dyDescent="0.25">
      <c r="A22" s="33" t="str">
        <f>IF(ISERROR(VALUE(SUBSTITUTE(prevWBS,".",""))),"1",IF(ISERROR(FIND("`",SUBSTITUTE(prevWBS,".","`",1))),TEXT(VALUE(prevWBS)+1,"#"),TEXT(VALUE(LEFT(prevWBS,FIND("`",SUBSTITUTE(prevWBS,".","`",1))-1))+1,"#")))</f>
        <v>2</v>
      </c>
      <c r="B22" s="34" t="s">
        <v>178</v>
      </c>
      <c r="D22" s="36"/>
      <c r="E22" s="79"/>
      <c r="F22" s="79" t="str">
        <f t="shared" si="6"/>
        <v xml:space="preserve"> - </v>
      </c>
      <c r="G22" s="37"/>
      <c r="H22" s="38"/>
      <c r="I22" s="39" t="str">
        <f t="shared" si="4"/>
        <v xml:space="preserve"> - </v>
      </c>
      <c r="J22" s="74"/>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row>
    <row r="23" spans="1:66" s="41" customFormat="1" ht="27" customHeight="1" x14ac:dyDescent="0.25">
      <c r="A2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202" t="s">
        <v>190</v>
      </c>
      <c r="D23" s="98"/>
      <c r="E23" s="77"/>
      <c r="F23" s="78"/>
      <c r="G23" s="42"/>
      <c r="H23" s="43"/>
      <c r="I23" s="44" t="str">
        <f t="shared" si="4"/>
        <v xml:space="preserve"> - </v>
      </c>
      <c r="J23" s="7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28.2" customHeight="1" x14ac:dyDescent="0.25">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97" t="s">
        <v>191</v>
      </c>
      <c r="D24" s="98"/>
      <c r="E24" s="77">
        <f>F21+1</f>
        <v>45721</v>
      </c>
      <c r="F24" s="78">
        <f t="shared" si="6"/>
        <v>45721</v>
      </c>
      <c r="G24" s="42">
        <v>1</v>
      </c>
      <c r="H24" s="43">
        <v>0</v>
      </c>
      <c r="I24" s="44">
        <f t="shared" si="4"/>
        <v>1</v>
      </c>
      <c r="J24" s="7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17.399999999999999" x14ac:dyDescent="0.2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97" t="s">
        <v>192</v>
      </c>
      <c r="D25" s="98"/>
      <c r="E25" s="77">
        <f>F24+1</f>
        <v>45722</v>
      </c>
      <c r="F25" s="78">
        <f t="shared" si="6"/>
        <v>45722</v>
      </c>
      <c r="G25" s="42">
        <v>1</v>
      </c>
      <c r="H25" s="43">
        <v>0</v>
      </c>
      <c r="I25" s="44">
        <f t="shared" si="4"/>
        <v>1</v>
      </c>
      <c r="J25" s="73"/>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6" s="97" t="s">
        <v>193</v>
      </c>
      <c r="D26" s="98"/>
      <c r="E26" s="77">
        <f>F25+1</f>
        <v>45723</v>
      </c>
      <c r="F26" s="78">
        <f t="shared" si="6"/>
        <v>45744</v>
      </c>
      <c r="G26" s="42">
        <v>22</v>
      </c>
      <c r="H26" s="43">
        <v>0</v>
      </c>
      <c r="I26" s="44">
        <f t="shared" si="4"/>
        <v>16</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7" s="97" t="s">
        <v>194</v>
      </c>
      <c r="D27" s="98"/>
      <c r="E27" s="77">
        <f>E26+3</f>
        <v>45726</v>
      </c>
      <c r="F27" s="78">
        <f>F26</f>
        <v>45744</v>
      </c>
      <c r="G27" s="42">
        <f>IF(ISBLANK(F27)," - ",F27-E27+1)</f>
        <v>19</v>
      </c>
      <c r="H27" s="43">
        <v>0</v>
      </c>
      <c r="I27" s="44">
        <f t="shared" si="4"/>
        <v>15</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28" s="97" t="s">
        <v>195</v>
      </c>
      <c r="D28" s="98"/>
      <c r="E28" s="77">
        <f>F27+1</f>
        <v>45745</v>
      </c>
      <c r="F28" s="78">
        <f t="shared" si="6"/>
        <v>45747</v>
      </c>
      <c r="G28" s="42">
        <v>3</v>
      </c>
      <c r="H28" s="43">
        <v>0</v>
      </c>
      <c r="I28" s="44">
        <f t="shared" si="4"/>
        <v>1</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24" x14ac:dyDescent="0.25">
      <c r="A29"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9" s="202" t="s">
        <v>196</v>
      </c>
      <c r="D29" s="197"/>
      <c r="E29" s="198"/>
      <c r="F29" s="204"/>
      <c r="G29" s="199"/>
      <c r="H29" s="200"/>
      <c r="I29" s="44" t="str">
        <f t="shared" si="4"/>
        <v xml:space="preserve"> - </v>
      </c>
      <c r="J29" s="201"/>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 t="shared" ref="A30:A36"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0" s="97" t="s">
        <v>197</v>
      </c>
      <c r="D30" s="197"/>
      <c r="E30" s="198">
        <f>F28+1</f>
        <v>45748</v>
      </c>
      <c r="F30" s="78">
        <f t="shared" si="6"/>
        <v>45748</v>
      </c>
      <c r="G30" s="199">
        <v>1</v>
      </c>
      <c r="H30" s="200">
        <v>0</v>
      </c>
      <c r="I30" s="44">
        <f t="shared" si="4"/>
        <v>1</v>
      </c>
      <c r="J30" s="201"/>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41" customFormat="1" ht="17.399999999999999" x14ac:dyDescent="0.25">
      <c r="A31" s="40" t="str">
        <f t="shared" si="8"/>
        <v>2.2.2</v>
      </c>
      <c r="B31" s="97" t="s">
        <v>192</v>
      </c>
      <c r="D31" s="197"/>
      <c r="E31" s="198">
        <f>F30+1</f>
        <v>45749</v>
      </c>
      <c r="F31" s="78">
        <f t="shared" si="6"/>
        <v>45749</v>
      </c>
      <c r="G31" s="199">
        <v>1</v>
      </c>
      <c r="H31" s="200">
        <v>0</v>
      </c>
      <c r="I31" s="44">
        <f t="shared" si="4"/>
        <v>1</v>
      </c>
      <c r="J31" s="201"/>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 t="shared" si="8"/>
        <v>2.2.3</v>
      </c>
      <c r="B32" s="97" t="s">
        <v>193</v>
      </c>
      <c r="D32" s="197"/>
      <c r="E32" s="198">
        <f>F31+1</f>
        <v>45750</v>
      </c>
      <c r="F32" s="78">
        <f t="shared" si="6"/>
        <v>45771</v>
      </c>
      <c r="G32" s="199">
        <v>22</v>
      </c>
      <c r="H32" s="200">
        <v>0</v>
      </c>
      <c r="I32" s="44">
        <f t="shared" si="4"/>
        <v>16</v>
      </c>
      <c r="J32" s="201"/>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 t="shared" si="8"/>
        <v>2.2.4</v>
      </c>
      <c r="B33" s="97" t="s">
        <v>198</v>
      </c>
      <c r="D33" s="197"/>
      <c r="E33" s="198">
        <f>E32+5</f>
        <v>45755</v>
      </c>
      <c r="F33" s="204">
        <f>F32</f>
        <v>45771</v>
      </c>
      <c r="G33" s="42">
        <f>IF(ISBLANK(F33)," - ",F33-E33+1)</f>
        <v>17</v>
      </c>
      <c r="H33" s="200">
        <v>0</v>
      </c>
      <c r="I33" s="205">
        <f t="shared" si="4"/>
        <v>13</v>
      </c>
      <c r="J33" s="201"/>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 t="shared" si="8"/>
        <v>2.2.5</v>
      </c>
      <c r="B34" s="97" t="s">
        <v>199</v>
      </c>
      <c r="D34" s="197"/>
      <c r="E34" s="198">
        <f>F33+1</f>
        <v>45772</v>
      </c>
      <c r="F34" s="78">
        <f t="shared" si="6"/>
        <v>45774</v>
      </c>
      <c r="G34" s="199">
        <v>3</v>
      </c>
      <c r="H34" s="200">
        <v>0</v>
      </c>
      <c r="I34" s="205">
        <f t="shared" si="4"/>
        <v>1</v>
      </c>
      <c r="J34" s="201"/>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34.200000000000003" x14ac:dyDescent="0.25">
      <c r="A35" s="40" t="str">
        <f t="shared" si="8"/>
        <v>2.2.6</v>
      </c>
      <c r="B35" s="97" t="s">
        <v>200</v>
      </c>
      <c r="D35" s="197"/>
      <c r="E35" s="198">
        <f>F34+1</f>
        <v>45775</v>
      </c>
      <c r="F35" s="78">
        <f t="shared" si="6"/>
        <v>45775</v>
      </c>
      <c r="G35" s="199">
        <v>1</v>
      </c>
      <c r="H35" s="200">
        <v>0</v>
      </c>
      <c r="I35" s="205">
        <f t="shared" si="4"/>
        <v>1</v>
      </c>
      <c r="J35" s="201"/>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30" customHeight="1" x14ac:dyDescent="0.25">
      <c r="A36" s="40" t="str">
        <f t="shared" si="8"/>
        <v>2.2.7</v>
      </c>
      <c r="B36" s="97" t="s">
        <v>201</v>
      </c>
      <c r="D36" s="197"/>
      <c r="E36" s="198">
        <f>F35+1</f>
        <v>45776</v>
      </c>
      <c r="F36" s="78">
        <f t="shared" si="6"/>
        <v>45778</v>
      </c>
      <c r="G36" s="199">
        <v>3</v>
      </c>
      <c r="H36" s="200">
        <v>0</v>
      </c>
      <c r="I36" s="205">
        <f t="shared" si="4"/>
        <v>3</v>
      </c>
      <c r="J36" s="201"/>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41" customFormat="1" ht="17.399999999999999" x14ac:dyDescent="0.25">
      <c r="A3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202" t="s">
        <v>202</v>
      </c>
      <c r="D37" s="197"/>
      <c r="E37" s="198">
        <f>F36+1</f>
        <v>45779</v>
      </c>
      <c r="F37" s="78">
        <f t="shared" si="6"/>
        <v>45783</v>
      </c>
      <c r="G37" s="199">
        <v>5</v>
      </c>
      <c r="H37" s="200">
        <v>0</v>
      </c>
      <c r="I37" s="205">
        <f t="shared" si="4"/>
        <v>3</v>
      </c>
      <c r="J37" s="201"/>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41" customFormat="1" ht="17.399999999999999" x14ac:dyDescent="0.25">
      <c r="A38"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8" s="202" t="s">
        <v>204</v>
      </c>
      <c r="D38" s="197"/>
      <c r="E38" s="198"/>
      <c r="F38" s="78"/>
      <c r="G38" s="199"/>
      <c r="H38" s="200"/>
      <c r="I38" s="205" t="str">
        <f t="shared" si="4"/>
        <v xml:space="preserve"> - </v>
      </c>
      <c r="J38" s="201"/>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41" customFormat="1" ht="17.399999999999999" x14ac:dyDescent="0.2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9" s="97" t="s">
        <v>205</v>
      </c>
      <c r="D39" s="197"/>
      <c r="E39" s="198">
        <f>F37+1</f>
        <v>45784</v>
      </c>
      <c r="F39" s="78">
        <f t="shared" si="6"/>
        <v>45803</v>
      </c>
      <c r="G39" s="199">
        <v>20</v>
      </c>
      <c r="H39" s="200">
        <v>0</v>
      </c>
      <c r="I39" s="205">
        <f t="shared" si="4"/>
        <v>14</v>
      </c>
      <c r="J39" s="201"/>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41" customFormat="1" ht="17.399999999999999" x14ac:dyDescent="0.2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40" s="97" t="s">
        <v>199</v>
      </c>
      <c r="D40" s="197"/>
      <c r="E40" s="198">
        <f>F39+1</f>
        <v>45804</v>
      </c>
      <c r="F40" s="78">
        <f t="shared" si="6"/>
        <v>45808</v>
      </c>
      <c r="G40" s="199">
        <v>5</v>
      </c>
      <c r="H40" s="200">
        <v>0</v>
      </c>
      <c r="I40" s="205">
        <f t="shared" si="4"/>
        <v>4</v>
      </c>
      <c r="J40" s="201"/>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41" customFormat="1" ht="17.399999999999999" x14ac:dyDescent="0.25">
      <c r="A4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41" s="97" t="s">
        <v>206</v>
      </c>
      <c r="D41" s="197"/>
      <c r="E41" s="198">
        <f>F40+1</f>
        <v>45809</v>
      </c>
      <c r="F41" s="78">
        <f t="shared" si="6"/>
        <v>45813</v>
      </c>
      <c r="G41" s="199">
        <v>5</v>
      </c>
      <c r="H41" s="200">
        <v>0</v>
      </c>
      <c r="I41" s="205">
        <f t="shared" si="4"/>
        <v>4</v>
      </c>
      <c r="J41" s="201"/>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35" customFormat="1" ht="17.399999999999999" x14ac:dyDescent="0.25">
      <c r="A42" s="33" t="str">
        <f>IF(ISERROR(VALUE(SUBSTITUTE(prevWBS,".",""))),"1",IF(ISERROR(FIND("`",SUBSTITUTE(prevWBS,".","`",1))),TEXT(VALUE(prevWBS)+1,"#"),TEXT(VALUE(LEFT(prevWBS,FIND("`",SUBSTITUTE(prevWBS,".","`",1))-1))+1,"#")))</f>
        <v>3</v>
      </c>
      <c r="B42" s="34" t="s">
        <v>179</v>
      </c>
      <c r="D42" s="36"/>
      <c r="E42" s="79"/>
      <c r="F42" s="79" t="str">
        <f t="shared" si="6"/>
        <v xml:space="preserve"> - </v>
      </c>
      <c r="G42" s="37"/>
      <c r="H42" s="38"/>
      <c r="I42" s="39" t="str">
        <f t="shared" si="4"/>
        <v xml:space="preserve"> - </v>
      </c>
      <c r="J42" s="74"/>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row>
    <row r="43" spans="1:66" s="41" customFormat="1" ht="17.399999999999999" x14ac:dyDescent="0.25">
      <c r="A4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3" s="202" t="s">
        <v>207</v>
      </c>
      <c r="D43" s="98"/>
      <c r="E43" s="77"/>
      <c r="F43" s="78"/>
      <c r="G43" s="42"/>
      <c r="H43" s="43"/>
      <c r="I43" s="44" t="str">
        <f t="shared" si="4"/>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41" customFormat="1" ht="22.8" x14ac:dyDescent="0.2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4" s="97" t="s">
        <v>208</v>
      </c>
      <c r="D44" s="98"/>
      <c r="E44" s="77">
        <f>F41+1</f>
        <v>45814</v>
      </c>
      <c r="F44" s="78">
        <f t="shared" si="6"/>
        <v>45823</v>
      </c>
      <c r="G44" s="42">
        <v>10</v>
      </c>
      <c r="H44" s="43">
        <v>0</v>
      </c>
      <c r="I44" s="44">
        <f t="shared" si="4"/>
        <v>6</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41" customFormat="1" ht="17.399999999999999" x14ac:dyDescent="0.25">
      <c r="A4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5" s="97" t="s">
        <v>209</v>
      </c>
      <c r="D45" s="98"/>
      <c r="E45" s="77">
        <f>F44+1</f>
        <v>45824</v>
      </c>
      <c r="F45" s="78">
        <f t="shared" si="6"/>
        <v>45828</v>
      </c>
      <c r="G45" s="42">
        <v>5</v>
      </c>
      <c r="H45" s="43">
        <v>0</v>
      </c>
      <c r="I45" s="44">
        <f t="shared" si="4"/>
        <v>5</v>
      </c>
      <c r="J45" s="73"/>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row>
    <row r="46" spans="1:66" s="41" customFormat="1" ht="17.399999999999999" x14ac:dyDescent="0.25">
      <c r="A46"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202" t="s">
        <v>210</v>
      </c>
      <c r="D46" s="98"/>
      <c r="E46" s="77">
        <f>E45</f>
        <v>45824</v>
      </c>
      <c r="F46" s="78">
        <f t="shared" si="6"/>
        <v>45828</v>
      </c>
      <c r="G46" s="42">
        <v>5</v>
      </c>
      <c r="H46" s="43">
        <v>0</v>
      </c>
      <c r="I46" s="44">
        <f t="shared" si="4"/>
        <v>5</v>
      </c>
      <c r="J46" s="73"/>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row>
    <row r="47" spans="1:66" s="41" customFormat="1" ht="17.399999999999999" x14ac:dyDescent="0.25">
      <c r="A4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7" s="202" t="s">
        <v>211</v>
      </c>
      <c r="D47" s="98"/>
      <c r="E47" s="77">
        <f>E46+2</f>
        <v>45826</v>
      </c>
      <c r="F47" s="78">
        <f>F46</f>
        <v>45828</v>
      </c>
      <c r="G47" s="42">
        <f>IF(ISBLANK(F47)," - ",F47-E47+1)</f>
        <v>3</v>
      </c>
      <c r="H47" s="43">
        <v>0</v>
      </c>
      <c r="I47" s="44">
        <f t="shared" si="4"/>
        <v>3</v>
      </c>
      <c r="J47" s="73"/>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row>
    <row r="48" spans="1:66" s="50" customFormat="1" ht="17.399999999999999" x14ac:dyDescent="0.25">
      <c r="A48" s="40"/>
      <c r="C48" s="45"/>
      <c r="D48" s="46"/>
      <c r="E48" s="80"/>
      <c r="F48" s="80"/>
      <c r="G48" s="47"/>
      <c r="H48" s="48"/>
      <c r="I48" s="49" t="str">
        <f t="shared" si="4"/>
        <v xml:space="preserve"> - </v>
      </c>
      <c r="J48" s="75"/>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row>
    <row r="49" spans="1:66" s="50" customFormat="1" ht="17.399999999999999" x14ac:dyDescent="0.25">
      <c r="A49" s="40"/>
      <c r="B49" s="45"/>
      <c r="C49" s="45"/>
      <c r="D49" s="46"/>
      <c r="E49" s="80"/>
      <c r="F49" s="80"/>
      <c r="G49" s="47"/>
      <c r="H49" s="48"/>
      <c r="I49" s="49" t="str">
        <f t="shared" si="4"/>
        <v xml:space="preserve"> - </v>
      </c>
      <c r="J49" s="75"/>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55" customFormat="1" ht="17.399999999999999" x14ac:dyDescent="0.25">
      <c r="A50" s="51" t="s">
        <v>1</v>
      </c>
      <c r="B50" s="52"/>
      <c r="C50" s="53"/>
      <c r="D50" s="53"/>
      <c r="E50" s="81"/>
      <c r="F50" s="81"/>
      <c r="G50" s="54"/>
      <c r="H50" s="54"/>
      <c r="I50" s="54"/>
      <c r="J50" s="76"/>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s="50" customFormat="1" ht="17.399999999999999" x14ac:dyDescent="0.25">
      <c r="A51" s="56" t="s">
        <v>37</v>
      </c>
      <c r="B51" s="57"/>
      <c r="C51" s="57"/>
      <c r="D51" s="57"/>
      <c r="E51" s="82"/>
      <c r="F51" s="82"/>
      <c r="G51" s="57"/>
      <c r="H51" s="57"/>
      <c r="I51" s="57"/>
      <c r="J51" s="76"/>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row>
    <row r="52" spans="1:66" s="50" customFormat="1" ht="17.399999999999999" x14ac:dyDescent="0.25">
      <c r="A52" s="100" t="str">
        <f>IF(ISERROR(VALUE(SUBSTITUTE(prevWBS,".",""))),"1",IF(ISERROR(FIND("`",SUBSTITUTE(prevWBS,".","`",1))),TEXT(VALUE(prevWBS)+1,"#"),TEXT(VALUE(LEFT(prevWBS,FIND("`",SUBSTITUTE(prevWBS,".","`",1))-1))+1,"#")))</f>
        <v>1</v>
      </c>
      <c r="B52" s="101" t="s">
        <v>76</v>
      </c>
      <c r="C52" s="58"/>
      <c r="D52" s="59"/>
      <c r="E52" s="77"/>
      <c r="F52" s="78" t="str">
        <f t="shared" ref="F52:F55" si="9">IF(ISBLANK(E52)," - ",IF(G52=0,E52,E52+G52-1))</f>
        <v xml:space="preserve"> - </v>
      </c>
      <c r="G52" s="42"/>
      <c r="H52" s="43"/>
      <c r="I52" s="44" t="str">
        <f>IF(OR(F52=0,E52=0)," - ",NETWORKDAYS(E52,F52))</f>
        <v xml:space="preserve"> - </v>
      </c>
      <c r="J52" s="73"/>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row>
    <row r="53" spans="1:66" s="50" customFormat="1" ht="17.399999999999999" x14ac:dyDescent="0.25">
      <c r="A5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60" t="s">
        <v>62</v>
      </c>
      <c r="C53" s="60"/>
      <c r="D53" s="59"/>
      <c r="E53" s="77"/>
      <c r="F53" s="78" t="str">
        <f t="shared" si="9"/>
        <v xml:space="preserve"> - </v>
      </c>
      <c r="G53" s="42"/>
      <c r="H53" s="43"/>
      <c r="I53" s="44" t="str">
        <f t="shared" ref="I53:I55" si="10">IF(OR(F53=0,E53=0)," - ",NETWORKDAYS(E53,F53))</f>
        <v xml:space="preserve"> - </v>
      </c>
      <c r="J53" s="73"/>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row>
    <row r="54" spans="1:66" s="50" customFormat="1" ht="17.399999999999999" x14ac:dyDescent="0.25">
      <c r="A5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61" t="s">
        <v>63</v>
      </c>
      <c r="C54" s="60"/>
      <c r="D54" s="59"/>
      <c r="E54" s="77"/>
      <c r="F54" s="78" t="str">
        <f t="shared" si="9"/>
        <v xml:space="preserve"> - </v>
      </c>
      <c r="G54" s="42"/>
      <c r="H54" s="43"/>
      <c r="I54" s="44" t="str">
        <f t="shared" si="10"/>
        <v xml:space="preserve"> - </v>
      </c>
      <c r="J54" s="73"/>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row>
    <row r="55" spans="1:66" s="50" customFormat="1" ht="17.399999999999999" x14ac:dyDescent="0.25">
      <c r="A55"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61" t="s">
        <v>64</v>
      </c>
      <c r="C55" s="60"/>
      <c r="D55" s="59"/>
      <c r="E55" s="77"/>
      <c r="F55" s="78" t="str">
        <f t="shared" si="9"/>
        <v xml:space="preserve"> - </v>
      </c>
      <c r="G55" s="42"/>
      <c r="H55" s="43"/>
      <c r="I55" s="44" t="str">
        <f t="shared" si="10"/>
        <v xml:space="preserve"> - </v>
      </c>
      <c r="J55" s="73"/>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row>
    <row r="56" spans="1:66" s="19" customFormat="1" x14ac:dyDescent="0.25">
      <c r="A56" s="128"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R4:X4"/>
    <mergeCell ref="K4:Q4"/>
    <mergeCell ref="C4:E4"/>
    <mergeCell ref="R5:X5"/>
    <mergeCell ref="K5:Q5"/>
    <mergeCell ref="Y4:AE4"/>
    <mergeCell ref="Y5:AE5"/>
    <mergeCell ref="C5:E6"/>
  </mergeCells>
  <phoneticPr fontId="4"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55">
    <cfRule type="expression" dxfId="4" priority="8">
      <formula>K$6=TODAY()</formula>
    </cfRule>
  </conditionalFormatting>
  <conditionalFormatting sqref="K8:BN55">
    <cfRule type="expression" dxfId="3" priority="48">
      <formula>AND($E8&lt;=K$6,ROUNDDOWN(($F8-$E8+1)*$H8,0)+$E8-1&gt;=K$6)</formula>
    </cfRule>
    <cfRule type="expression" dxfId="2" priority="49">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 A51:B51 B50 E12 E22 E42 E48:H51 G12:H12 G22:H22 G42:H42 G52:G55 H25:H27 H46 H44 H45 A48" unlockedFormula="1"/>
    <ignoredError sqref="A42 A22 A12 E20 F27 E3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5"/>
  <sheetViews>
    <sheetView showGridLines="0" topLeftCell="B1" zoomScaleNormal="100" workbookViewId="0">
      <selection activeCell="K11" sqref="K11"/>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161</v>
      </c>
      <c r="C2" s="222" t="s">
        <v>160</v>
      </c>
      <c r="D2" s="222"/>
      <c r="E2" s="222"/>
      <c r="F2" s="222"/>
      <c r="G2" s="222"/>
      <c r="H2" s="222"/>
      <c r="I2" s="178"/>
      <c r="J2" s="217" t="s">
        <v>159</v>
      </c>
      <c r="K2" s="217"/>
      <c r="L2" s="217"/>
      <c r="N2" s="177" t="s">
        <v>158</v>
      </c>
    </row>
    <row r="3" spans="2:14" ht="18" customHeight="1" x14ac:dyDescent="0.25">
      <c r="B3" s="176"/>
      <c r="C3" s="170"/>
      <c r="D3" s="169" t="s">
        <v>157</v>
      </c>
      <c r="E3" s="218" t="str">
        <f>GanttChart!C5</f>
        <v>Laurentin Turcat, 
Mathis Pradelles, 
Mathieu Anziani</v>
      </c>
      <c r="F3" s="218"/>
      <c r="G3" s="218"/>
      <c r="H3" s="219"/>
      <c r="I3" s="175" t="s">
        <v>156</v>
      </c>
      <c r="J3" s="174" t="s">
        <v>139</v>
      </c>
      <c r="K3" s="173" t="s">
        <v>138</v>
      </c>
      <c r="L3" s="172" t="s">
        <v>137</v>
      </c>
      <c r="N3" s="171" t="s">
        <v>155</v>
      </c>
    </row>
    <row r="4" spans="2:14" ht="18" customHeight="1" x14ac:dyDescent="0.25">
      <c r="C4" s="170"/>
      <c r="D4" s="169" t="s">
        <v>154</v>
      </c>
      <c r="E4" s="220">
        <f>GanttChart!C4</f>
        <v>45684</v>
      </c>
      <c r="F4" s="220"/>
      <c r="G4" s="220"/>
      <c r="H4" s="221"/>
      <c r="I4" s="168"/>
      <c r="J4" s="166">
        <f>SUBTOTAL(9,J7:J185)</f>
        <v>300</v>
      </c>
      <c r="K4" s="167">
        <f>SUBTOTAL(9,K7:K185)</f>
        <v>0</v>
      </c>
      <c r="L4" s="166">
        <f>J4-K4</f>
        <v>300</v>
      </c>
      <c r="N4" s="165" t="s">
        <v>153</v>
      </c>
    </row>
    <row r="5" spans="2:14" ht="15" customHeight="1" x14ac:dyDescent="0.25">
      <c r="N5" s="165" t="s">
        <v>152</v>
      </c>
    </row>
    <row r="6" spans="2:14" ht="15" customHeight="1" x14ac:dyDescent="0.25">
      <c r="B6" s="164"/>
      <c r="C6" s="216" t="s">
        <v>151</v>
      </c>
      <c r="D6" s="216"/>
      <c r="E6" s="216" t="s">
        <v>150</v>
      </c>
      <c r="F6" s="216"/>
      <c r="G6" s="216" t="s">
        <v>149</v>
      </c>
      <c r="H6" s="216"/>
      <c r="I6" s="216"/>
      <c r="J6" s="164"/>
      <c r="K6" s="164"/>
      <c r="L6" s="164"/>
      <c r="N6" s="163" t="s">
        <v>148</v>
      </c>
    </row>
    <row r="7" spans="2:14" ht="18" thickBot="1" x14ac:dyDescent="0.3">
      <c r="B7" s="159" t="s">
        <v>147</v>
      </c>
      <c r="C7" s="162" t="s">
        <v>146</v>
      </c>
      <c r="D7" s="160" t="s">
        <v>145</v>
      </c>
      <c r="E7" s="162" t="s">
        <v>144</v>
      </c>
      <c r="F7" s="160" t="s">
        <v>143</v>
      </c>
      <c r="G7" s="162" t="s">
        <v>142</v>
      </c>
      <c r="H7" s="161" t="s">
        <v>141</v>
      </c>
      <c r="I7" s="160" t="s">
        <v>140</v>
      </c>
      <c r="J7" s="159" t="s">
        <v>139</v>
      </c>
      <c r="K7" s="158" t="s">
        <v>138</v>
      </c>
      <c r="L7" s="157" t="s">
        <v>137</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136</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6" si="3">J20-K20</f>
        <v>0</v>
      </c>
      <c r="M20" s="131"/>
      <c r="N20" s="130"/>
    </row>
    <row r="21" spans="2:14" ht="20.399999999999999" x14ac:dyDescent="0.25">
      <c r="B21" s="140" t="str">
        <f>GanttChart!B21</f>
        <v>Revue d'avant-projet</v>
      </c>
      <c r="C21" s="139"/>
      <c r="D21" s="138"/>
      <c r="E21" s="139"/>
      <c r="F21" s="138"/>
      <c r="G21" s="137"/>
      <c r="H21" s="136"/>
      <c r="I21" s="135"/>
      <c r="J21" s="134"/>
      <c r="K21" s="133">
        <f>C21*D21+E21*F21+SUM(G21:I21)</f>
        <v>0</v>
      </c>
      <c r="L21" s="132">
        <f t="shared" si="3"/>
        <v>0</v>
      </c>
      <c r="M21" s="131"/>
      <c r="N21" s="130"/>
    </row>
    <row r="22" spans="2:14" ht="20.399999999999999" x14ac:dyDescent="0.25">
      <c r="B22" s="148" t="str">
        <f>GanttChart!B22</f>
        <v>Mise en œuvre</v>
      </c>
      <c r="C22" s="147"/>
      <c r="D22" s="146"/>
      <c r="E22" s="147"/>
      <c r="F22" s="146"/>
      <c r="G22" s="145"/>
      <c r="H22" s="145"/>
      <c r="I22" s="145"/>
      <c r="J22" s="144">
        <f>SUBTOTAL(9,J23:J41)</f>
        <v>300</v>
      </c>
      <c r="K22" s="143">
        <f>SUBTOTAL(9,K23:K41)</f>
        <v>0</v>
      </c>
      <c r="L22" s="142">
        <f>J22-K22</f>
        <v>300</v>
      </c>
      <c r="M22" s="131"/>
      <c r="N22" s="141"/>
    </row>
    <row r="23" spans="2:14" ht="20.399999999999999" x14ac:dyDescent="0.25">
      <c r="B23" s="140" t="str">
        <f>GanttChart!B23</f>
        <v>Définition préliminaire pour figer la solution choisie</v>
      </c>
      <c r="C23" s="139"/>
      <c r="D23" s="138"/>
      <c r="E23" s="139"/>
      <c r="F23" s="138"/>
      <c r="G23" s="137"/>
      <c r="H23" s="136"/>
      <c r="I23" s="135"/>
      <c r="J23" s="134">
        <v>100</v>
      </c>
      <c r="K23" s="133">
        <f>C23*D23+E23*F23+SUM(G23:I23)</f>
        <v>0</v>
      </c>
      <c r="L23" s="132">
        <f t="shared" si="3"/>
        <v>100</v>
      </c>
      <c r="M23" s="131"/>
      <c r="N23" s="130"/>
    </row>
    <row r="24" spans="2:14" ht="20.399999999999999" x14ac:dyDescent="0.25">
      <c r="B24" s="149" t="str">
        <f>GanttChart!B24</f>
        <v>Dossier de définition préliminaire</v>
      </c>
      <c r="C24" s="139"/>
      <c r="D24" s="138"/>
      <c r="E24" s="139"/>
      <c r="F24" s="138"/>
      <c r="G24" s="137"/>
      <c r="H24" s="136"/>
      <c r="I24" s="135"/>
      <c r="J24" s="134"/>
      <c r="K24" s="133">
        <f>C24*D24+E24*F24+SUM(G24:I24)</f>
        <v>0</v>
      </c>
      <c r="L24" s="132">
        <f t="shared" si="3"/>
        <v>0</v>
      </c>
      <c r="M24" s="131"/>
      <c r="N24" s="130"/>
    </row>
    <row r="25" spans="2:14" ht="20.399999999999999" x14ac:dyDescent="0.25">
      <c r="B25" s="149" t="str">
        <f>GanttChart!B25</f>
        <v>Planning détaillé des tâches</v>
      </c>
      <c r="C25" s="139"/>
      <c r="D25" s="138"/>
      <c r="E25" s="139"/>
      <c r="F25" s="138"/>
      <c r="G25" s="137"/>
      <c r="H25" s="136"/>
      <c r="I25" s="135"/>
      <c r="J25" s="134"/>
      <c r="K25" s="133">
        <f>C25*D25+E25*F25+SUM(G25:I25)</f>
        <v>0</v>
      </c>
      <c r="L25" s="132">
        <f t="shared" si="3"/>
        <v>0</v>
      </c>
      <c r="M25" s="131"/>
      <c r="N25" s="130"/>
    </row>
    <row r="26" spans="2:14" ht="20.399999999999999" x14ac:dyDescent="0.25">
      <c r="B26" s="149" t="str">
        <f>GanttChart!B26</f>
        <v>Développement</v>
      </c>
      <c r="C26" s="139"/>
      <c r="D26" s="138"/>
      <c r="E26" s="139"/>
      <c r="F26" s="138"/>
      <c r="G26" s="137"/>
      <c r="H26" s="136"/>
      <c r="I26" s="135"/>
      <c r="J26" s="134"/>
      <c r="K26" s="133">
        <f>C26*D26+E26*F26+SUM(G26:I26)</f>
        <v>0</v>
      </c>
      <c r="L26" s="132">
        <f t="shared" si="3"/>
        <v>0</v>
      </c>
      <c r="M26" s="131"/>
      <c r="N26" s="130"/>
    </row>
    <row r="27" spans="2:14" ht="20.399999999999999" x14ac:dyDescent="0.25">
      <c r="B27" s="149" t="str">
        <f>GanttChart!B27</f>
        <v>Production du proto 2x2</v>
      </c>
      <c r="C27" s="139"/>
      <c r="D27" s="138"/>
      <c r="E27" s="139"/>
      <c r="F27" s="138"/>
      <c r="G27" s="137"/>
      <c r="H27" s="136"/>
      <c r="I27" s="135"/>
      <c r="J27" s="134"/>
      <c r="K27" s="133">
        <f t="shared" ref="K27:K41" si="4">C27*D27+E27*F27+SUM(G27:I27)</f>
        <v>0</v>
      </c>
      <c r="L27" s="132">
        <f t="shared" ref="L27:L41" si="5">J27-K27</f>
        <v>0</v>
      </c>
      <c r="M27" s="131"/>
      <c r="N27" s="130"/>
    </row>
    <row r="28" spans="2:14" ht="20.399999999999999" x14ac:dyDescent="0.25">
      <c r="B28" s="149" t="str">
        <f>GanttChart!B28</f>
        <v>Essais Élémentaires</v>
      </c>
      <c r="C28" s="139"/>
      <c r="D28" s="138"/>
      <c r="E28" s="139"/>
      <c r="F28" s="138"/>
      <c r="G28" s="137"/>
      <c r="H28" s="136"/>
      <c r="I28" s="135"/>
      <c r="J28" s="134"/>
      <c r="K28" s="133">
        <f t="shared" si="4"/>
        <v>0</v>
      </c>
      <c r="L28" s="132">
        <f t="shared" si="5"/>
        <v>0</v>
      </c>
      <c r="M28" s="131"/>
      <c r="N28" s="130"/>
    </row>
    <row r="29" spans="2:14" ht="20.399999999999999" x14ac:dyDescent="0.25">
      <c r="B29" s="140" t="str">
        <f>GanttChart!B29</f>
        <v>Développement de la définition</v>
      </c>
      <c r="C29" s="139"/>
      <c r="D29" s="138"/>
      <c r="E29" s="139"/>
      <c r="F29" s="138"/>
      <c r="G29" s="137"/>
      <c r="H29" s="136"/>
      <c r="I29" s="135"/>
      <c r="J29" s="134">
        <v>200</v>
      </c>
      <c r="K29" s="133">
        <f t="shared" si="4"/>
        <v>0</v>
      </c>
      <c r="L29" s="132">
        <f t="shared" si="5"/>
        <v>200</v>
      </c>
      <c r="M29" s="131"/>
      <c r="N29" s="130"/>
    </row>
    <row r="30" spans="2:14" ht="20.399999999999999" x14ac:dyDescent="0.25">
      <c r="B30" s="149" t="str">
        <f>GanttChart!B30</f>
        <v>Dossier de définition détaillée</v>
      </c>
      <c r="C30" s="139"/>
      <c r="D30" s="138"/>
      <c r="E30" s="139"/>
      <c r="F30" s="138"/>
      <c r="G30" s="137"/>
      <c r="H30" s="136"/>
      <c r="I30" s="135"/>
      <c r="J30" s="134"/>
      <c r="K30" s="133">
        <f t="shared" si="4"/>
        <v>0</v>
      </c>
      <c r="L30" s="132">
        <f t="shared" si="5"/>
        <v>0</v>
      </c>
      <c r="M30" s="131"/>
      <c r="N30" s="130"/>
    </row>
    <row r="31" spans="2:14" ht="20.399999999999999" x14ac:dyDescent="0.25">
      <c r="B31" s="149" t="str">
        <f>GanttChart!B31</f>
        <v>Planning détaillé des tâches</v>
      </c>
      <c r="C31" s="139"/>
      <c r="D31" s="138"/>
      <c r="E31" s="139"/>
      <c r="F31" s="138"/>
      <c r="G31" s="137"/>
      <c r="H31" s="136"/>
      <c r="I31" s="135"/>
      <c r="J31" s="134"/>
      <c r="K31" s="133">
        <f t="shared" si="4"/>
        <v>0</v>
      </c>
      <c r="L31" s="132">
        <f t="shared" si="5"/>
        <v>0</v>
      </c>
      <c r="M31" s="131"/>
      <c r="N31" s="130"/>
    </row>
    <row r="32" spans="2:14" ht="20.399999999999999" x14ac:dyDescent="0.25">
      <c r="B32" s="149" t="str">
        <f>GanttChart!B32</f>
        <v>Développement</v>
      </c>
      <c r="C32" s="139"/>
      <c r="D32" s="138"/>
      <c r="E32" s="139"/>
      <c r="F32" s="138"/>
      <c r="G32" s="137"/>
      <c r="H32" s="136"/>
      <c r="I32" s="135"/>
      <c r="J32" s="134"/>
      <c r="K32" s="133">
        <f t="shared" si="4"/>
        <v>0</v>
      </c>
      <c r="L32" s="132">
        <f t="shared" si="5"/>
        <v>0</v>
      </c>
      <c r="M32" s="131"/>
      <c r="N32" s="130"/>
    </row>
    <row r="33" spans="2:12" ht="18" customHeight="1" x14ac:dyDescent="0.25">
      <c r="B33" s="149" t="str">
        <f>GanttChart!B33</f>
        <v>Production du proto 4x4</v>
      </c>
      <c r="C33" s="139"/>
      <c r="D33" s="138"/>
      <c r="E33" s="139"/>
      <c r="F33" s="138"/>
      <c r="G33" s="137"/>
      <c r="H33" s="136"/>
      <c r="I33" s="135"/>
      <c r="J33" s="134"/>
      <c r="K33" s="133">
        <f t="shared" si="4"/>
        <v>0</v>
      </c>
      <c r="L33" s="132">
        <f t="shared" si="5"/>
        <v>0</v>
      </c>
    </row>
    <row r="34" spans="2:12" ht="18" customHeight="1" x14ac:dyDescent="0.25">
      <c r="B34" s="149" t="str">
        <f>GanttChart!B34</f>
        <v>Essais Élémentaires++</v>
      </c>
      <c r="C34" s="139"/>
      <c r="D34" s="138"/>
      <c r="E34" s="139"/>
      <c r="F34" s="138"/>
      <c r="G34" s="137"/>
      <c r="H34" s="136"/>
      <c r="I34" s="135"/>
      <c r="J34" s="134"/>
      <c r="K34" s="133">
        <f t="shared" si="4"/>
        <v>0</v>
      </c>
      <c r="L34" s="132">
        <f t="shared" si="5"/>
        <v>0</v>
      </c>
    </row>
    <row r="35" spans="2:12" ht="18" customHeight="1" x14ac:dyDescent="0.25">
      <c r="B35" s="149" t="str">
        <f>GanttChart!B35</f>
        <v xml:space="preserve">Système de gestion de la configuration et des évolutions produit </v>
      </c>
      <c r="C35" s="139"/>
      <c r="D35" s="138"/>
      <c r="E35" s="139"/>
      <c r="F35" s="138"/>
      <c r="G35" s="137"/>
      <c r="H35" s="136"/>
      <c r="I35" s="135"/>
      <c r="J35" s="134"/>
      <c r="K35" s="133">
        <f t="shared" si="4"/>
        <v>0</v>
      </c>
      <c r="L35" s="132">
        <f t="shared" si="5"/>
        <v>0</v>
      </c>
    </row>
    <row r="36" spans="2:12" ht="18" customHeight="1" x14ac:dyDescent="0.25">
      <c r="B36" s="149" t="str">
        <f>GanttChart!B36</f>
        <v>Rapport/Dossier de financement</v>
      </c>
      <c r="C36" s="139"/>
      <c r="D36" s="138"/>
      <c r="E36" s="139"/>
      <c r="F36" s="138"/>
      <c r="G36" s="137"/>
      <c r="H36" s="136"/>
      <c r="I36" s="135"/>
      <c r="J36" s="134"/>
      <c r="K36" s="133">
        <f t="shared" si="4"/>
        <v>0</v>
      </c>
      <c r="L36" s="132">
        <f t="shared" si="5"/>
        <v>0</v>
      </c>
    </row>
    <row r="37" spans="2:12" ht="18" customHeight="1" x14ac:dyDescent="0.25">
      <c r="B37" s="140" t="str">
        <f>GanttChart!B37</f>
        <v>Revue d'acceptation</v>
      </c>
      <c r="C37" s="139"/>
      <c r="D37" s="138"/>
      <c r="E37" s="139"/>
      <c r="F37" s="138"/>
      <c r="G37" s="137"/>
      <c r="H37" s="136"/>
      <c r="I37" s="135"/>
      <c r="J37" s="134"/>
      <c r="K37" s="133">
        <f t="shared" si="4"/>
        <v>0</v>
      </c>
      <c r="L37" s="132">
        <f t="shared" si="5"/>
        <v>0</v>
      </c>
    </row>
    <row r="38" spans="2:12" ht="18" customHeight="1" x14ac:dyDescent="0.25">
      <c r="B38" s="140" t="str">
        <f>GanttChart!B38</f>
        <v>Qualification - Série</v>
      </c>
      <c r="C38" s="139"/>
      <c r="D38" s="138"/>
      <c r="E38" s="139"/>
      <c r="F38" s="138"/>
      <c r="G38" s="137"/>
      <c r="H38" s="136"/>
      <c r="I38" s="135"/>
      <c r="J38" s="134" t="s">
        <v>212</v>
      </c>
      <c r="K38" s="133">
        <f t="shared" si="4"/>
        <v>0</v>
      </c>
      <c r="L38" s="132" t="e">
        <f t="shared" si="5"/>
        <v>#VALUE!</v>
      </c>
    </row>
    <row r="39" spans="2:12" ht="18" customHeight="1" x14ac:dyDescent="0.25">
      <c r="B39" s="149" t="str">
        <f>GanttChart!B39</f>
        <v>Production de la maquette 8x8</v>
      </c>
      <c r="C39" s="139"/>
      <c r="D39" s="138"/>
      <c r="E39" s="139"/>
      <c r="F39" s="138"/>
      <c r="G39" s="137"/>
      <c r="H39" s="136"/>
      <c r="I39" s="135"/>
      <c r="J39" s="134"/>
      <c r="K39" s="133">
        <f t="shared" si="4"/>
        <v>0</v>
      </c>
      <c r="L39" s="132">
        <f t="shared" si="5"/>
        <v>0</v>
      </c>
    </row>
    <row r="40" spans="2:12" ht="18" customHeight="1" x14ac:dyDescent="0.25">
      <c r="B40" s="149" t="str">
        <f>GanttChart!B40</f>
        <v>Essais Élémentaires++</v>
      </c>
      <c r="C40" s="139"/>
      <c r="D40" s="138"/>
      <c r="E40" s="139"/>
      <c r="F40" s="138"/>
      <c r="G40" s="137"/>
      <c r="H40" s="136"/>
      <c r="I40" s="135"/>
      <c r="J40" s="134"/>
      <c r="K40" s="133">
        <f t="shared" si="4"/>
        <v>0</v>
      </c>
      <c r="L40" s="132">
        <f t="shared" si="5"/>
        <v>0</v>
      </c>
    </row>
    <row r="41" spans="2:12" ht="18" customHeight="1" x14ac:dyDescent="0.25">
      <c r="B41" s="149" t="str">
        <f>GanttChart!B41</f>
        <v>Manuel d'utilisation</v>
      </c>
      <c r="C41" s="139"/>
      <c r="D41" s="138"/>
      <c r="E41" s="139"/>
      <c r="F41" s="138"/>
      <c r="G41" s="137"/>
      <c r="H41" s="136"/>
      <c r="I41" s="135"/>
      <c r="J41" s="134"/>
      <c r="K41" s="133">
        <f t="shared" si="4"/>
        <v>0</v>
      </c>
      <c r="L41" s="132">
        <f t="shared" si="5"/>
        <v>0</v>
      </c>
    </row>
    <row r="42" spans="2:12" ht="18" customHeight="1" x14ac:dyDescent="0.25">
      <c r="B42" s="148" t="str">
        <f>GanttChart!B42</f>
        <v>Clôture</v>
      </c>
      <c r="C42" s="147"/>
      <c r="D42" s="146"/>
      <c r="E42" s="147"/>
      <c r="F42" s="146"/>
      <c r="G42" s="145"/>
      <c r="H42" s="145"/>
      <c r="I42" s="145"/>
      <c r="J42" s="144">
        <f>SUBTOTAL(9,J43:J47)</f>
        <v>0</v>
      </c>
      <c r="K42" s="143">
        <f>SUBTOTAL(9,K43:K47)</f>
        <v>0</v>
      </c>
      <c r="L42" s="142">
        <f t="shared" ref="L42:L46" si="6">J42-K42</f>
        <v>0</v>
      </c>
    </row>
    <row r="43" spans="2:12" ht="18" customHeight="1" x14ac:dyDescent="0.25">
      <c r="B43" s="140" t="str">
        <f>GanttChart!B43</f>
        <v>Projet à l'état vivant</v>
      </c>
      <c r="C43" s="139"/>
      <c r="D43" s="138"/>
      <c r="E43" s="139"/>
      <c r="F43" s="138"/>
      <c r="G43" s="137"/>
      <c r="H43" s="136"/>
      <c r="I43" s="135"/>
      <c r="J43" s="134"/>
      <c r="K43" s="133">
        <f>C43*D43+E43*F43+SUM(G43:I43)</f>
        <v>0</v>
      </c>
      <c r="L43" s="132">
        <f t="shared" si="6"/>
        <v>0</v>
      </c>
    </row>
    <row r="44" spans="2:12" ht="18" customHeight="1" x14ac:dyDescent="0.25">
      <c r="B44" s="149" t="str">
        <f>GanttChart!B44</f>
        <v>Mettre à service le produit et le faire playtest</v>
      </c>
      <c r="C44" s="139"/>
      <c r="D44" s="138"/>
      <c r="E44" s="139"/>
      <c r="F44" s="138"/>
      <c r="G44" s="137"/>
      <c r="H44" s="136"/>
      <c r="I44" s="135"/>
      <c r="J44" s="134"/>
      <c r="K44" s="133">
        <f>C44*D44+E44*F44+SUM(G44:I44)</f>
        <v>0</v>
      </c>
      <c r="L44" s="132">
        <f t="shared" si="6"/>
        <v>0</v>
      </c>
    </row>
    <row r="45" spans="2:12" ht="18" customHeight="1" x14ac:dyDescent="0.25">
      <c r="B45" s="149" t="str">
        <f>GanttChart!B45</f>
        <v>Manuel de Maintenance</v>
      </c>
      <c r="C45" s="139"/>
      <c r="D45" s="138"/>
      <c r="E45" s="139"/>
      <c r="F45" s="138"/>
      <c r="G45" s="137"/>
      <c r="H45" s="136"/>
      <c r="I45" s="135"/>
      <c r="J45" s="134"/>
      <c r="K45" s="133">
        <f>C45*D45+E45*F45+SUM(G45:I45)</f>
        <v>0</v>
      </c>
      <c r="L45" s="132">
        <f t="shared" si="6"/>
        <v>0</v>
      </c>
    </row>
    <row r="46" spans="2:12" ht="18" customHeight="1" x14ac:dyDescent="0.25">
      <c r="B46" s="140" t="str">
        <f>GanttChart!B46</f>
        <v>Sondage RETEX</v>
      </c>
      <c r="C46" s="139"/>
      <c r="D46" s="138"/>
      <c r="E46" s="139"/>
      <c r="F46" s="138"/>
      <c r="G46" s="137"/>
      <c r="H46" s="136"/>
      <c r="I46" s="135"/>
      <c r="J46" s="134"/>
      <c r="K46" s="133">
        <f>C46*D46+E46*F46+SUM(G46:I46)</f>
        <v>0</v>
      </c>
      <c r="L46" s="132">
        <f t="shared" si="6"/>
        <v>0</v>
      </c>
    </row>
    <row r="47" spans="2:12" ht="18" customHeight="1" x14ac:dyDescent="0.25">
      <c r="B47" s="140" t="str">
        <f>GanttChart!B47</f>
        <v>Rapport/Conclusion du projet</v>
      </c>
      <c r="C47" s="139"/>
      <c r="D47" s="138"/>
      <c r="E47" s="139"/>
      <c r="F47" s="138"/>
      <c r="G47" s="137"/>
      <c r="H47" s="136"/>
      <c r="I47" s="135"/>
      <c r="J47" s="134"/>
      <c r="K47" s="133"/>
      <c r="L47" s="132"/>
    </row>
    <row r="48" spans="2:12"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4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ignoredErrors>
    <ignoredError sqref="K9:K11" formulaRange="1"/>
  </ignoredErrors>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122</v>
      </c>
      <c r="B1" s="26"/>
    </row>
    <row r="2" spans="1:3" ht="13.8" x14ac:dyDescent="0.25">
      <c r="A2" s="108" t="s">
        <v>48</v>
      </c>
      <c r="B2" s="3"/>
    </row>
    <row r="3" spans="1:3" x14ac:dyDescent="0.25">
      <c r="B3" s="3"/>
    </row>
    <row r="4" spans="1:3" ht="17.399999999999999" x14ac:dyDescent="0.3">
      <c r="A4" s="103" t="s">
        <v>89</v>
      </c>
      <c r="B4" s="16"/>
    </row>
    <row r="5" spans="1:3" ht="55.2" x14ac:dyDescent="0.25">
      <c r="B5" s="109" t="s">
        <v>78</v>
      </c>
    </row>
    <row r="7" spans="1:3" ht="27.6" x14ac:dyDescent="0.25">
      <c r="B7" s="109" t="s">
        <v>90</v>
      </c>
    </row>
    <row r="9" spans="1:3" ht="13.8" x14ac:dyDescent="0.25">
      <c r="B9" s="108" t="s">
        <v>60</v>
      </c>
    </row>
    <row r="11" spans="1:3" ht="27.6" x14ac:dyDescent="0.25">
      <c r="B11" s="107" t="s">
        <v>61</v>
      </c>
    </row>
    <row r="13" spans="1:3" ht="17.399999999999999" x14ac:dyDescent="0.3">
      <c r="A13" s="223" t="s">
        <v>4</v>
      </c>
      <c r="B13" s="223"/>
    </row>
    <row r="15" spans="1:3" s="104" customFormat="1" ht="17.399999999999999" x14ac:dyDescent="0.25">
      <c r="A15" s="111"/>
      <c r="B15" s="110" t="s">
        <v>81</v>
      </c>
    </row>
    <row r="16" spans="1:3" s="104" customFormat="1" ht="17.399999999999999" x14ac:dyDescent="0.25">
      <c r="A16" s="111"/>
      <c r="B16" s="110" t="s">
        <v>79</v>
      </c>
      <c r="C16" s="106" t="s">
        <v>3</v>
      </c>
    </row>
    <row r="17" spans="1:3" ht="17.399999999999999" x14ac:dyDescent="0.3">
      <c r="A17" s="112"/>
      <c r="B17" s="110" t="s">
        <v>83</v>
      </c>
    </row>
    <row r="18" spans="1:3" ht="17.399999999999999" x14ac:dyDescent="0.3">
      <c r="A18" s="112"/>
      <c r="B18" s="110" t="s">
        <v>91</v>
      </c>
    </row>
    <row r="19" spans="1:3" ht="17.399999999999999" x14ac:dyDescent="0.3">
      <c r="A19" s="112"/>
      <c r="B19" s="110" t="s">
        <v>92</v>
      </c>
    </row>
    <row r="20" spans="1:3" s="104" customFormat="1" ht="17.399999999999999" x14ac:dyDescent="0.25">
      <c r="A20" s="111"/>
      <c r="B20" s="110" t="s">
        <v>80</v>
      </c>
      <c r="C20" s="105" t="s">
        <v>2</v>
      </c>
    </row>
    <row r="21" spans="1:3" ht="17.399999999999999" x14ac:dyDescent="0.3">
      <c r="A21" s="112"/>
      <c r="B21" s="110" t="s">
        <v>82</v>
      </c>
    </row>
    <row r="22" spans="1:3" ht="17.399999999999999" x14ac:dyDescent="0.3">
      <c r="A22" s="112"/>
      <c r="B22" s="113" t="s">
        <v>84</v>
      </c>
    </row>
    <row r="23" spans="1:3" ht="17.399999999999999" x14ac:dyDescent="0.3">
      <c r="A23" s="112"/>
      <c r="B23" s="4"/>
    </row>
    <row r="24" spans="1:3" ht="17.399999999999999" x14ac:dyDescent="0.3">
      <c r="A24" s="223" t="s">
        <v>85</v>
      </c>
      <c r="B24" s="223"/>
    </row>
    <row r="25" spans="1:3" ht="41.4" x14ac:dyDescent="0.3">
      <c r="A25" s="112"/>
      <c r="B25" s="110" t="s">
        <v>93</v>
      </c>
    </row>
    <row r="26" spans="1:3" ht="17.399999999999999" x14ac:dyDescent="0.3">
      <c r="A26" s="112"/>
      <c r="B26" s="110"/>
    </row>
    <row r="27" spans="1:3" ht="17.399999999999999" x14ac:dyDescent="0.3">
      <c r="A27" s="112"/>
      <c r="B27" s="127" t="s">
        <v>97</v>
      </c>
    </row>
    <row r="28" spans="1:3" ht="17.399999999999999" x14ac:dyDescent="0.3">
      <c r="A28" s="112"/>
      <c r="B28" s="110" t="s">
        <v>86</v>
      </c>
    </row>
    <row r="29" spans="1:3" ht="27.6" x14ac:dyDescent="0.3">
      <c r="A29" s="112"/>
      <c r="B29" s="110" t="s">
        <v>88</v>
      </c>
    </row>
    <row r="30" spans="1:3" ht="17.399999999999999" x14ac:dyDescent="0.3">
      <c r="A30" s="112"/>
      <c r="B30" s="110"/>
    </row>
    <row r="31" spans="1:3" ht="17.399999999999999" x14ac:dyDescent="0.3">
      <c r="A31" s="112"/>
      <c r="B31" s="127" t="s">
        <v>94</v>
      </c>
    </row>
    <row r="32" spans="1:3" ht="17.399999999999999" x14ac:dyDescent="0.3">
      <c r="A32" s="112"/>
      <c r="B32" s="110" t="s">
        <v>87</v>
      </c>
    </row>
    <row r="33" spans="1:2" ht="17.399999999999999" x14ac:dyDescent="0.3">
      <c r="A33" s="112"/>
      <c r="B33" s="110" t="s">
        <v>95</v>
      </c>
    </row>
    <row r="34" spans="1:2" ht="17.399999999999999" x14ac:dyDescent="0.3">
      <c r="A34" s="112"/>
      <c r="B34" s="4"/>
    </row>
    <row r="35" spans="1:2" ht="27.6" x14ac:dyDescent="0.3">
      <c r="A35" s="112"/>
      <c r="B35" s="110" t="s">
        <v>132</v>
      </c>
    </row>
    <row r="36" spans="1:2" ht="17.399999999999999" x14ac:dyDescent="0.3">
      <c r="A36" s="112"/>
      <c r="B36" s="114" t="s">
        <v>96</v>
      </c>
    </row>
    <row r="37" spans="1:2" ht="17.399999999999999" x14ac:dyDescent="0.3">
      <c r="A37" s="112"/>
      <c r="B37" s="4"/>
    </row>
    <row r="38" spans="1:2" ht="17.399999999999999" x14ac:dyDescent="0.3">
      <c r="A38" s="223" t="s">
        <v>9</v>
      </c>
      <c r="B38" s="223"/>
    </row>
    <row r="39" spans="1:2" ht="27.6" x14ac:dyDescent="0.25">
      <c r="B39" s="110" t="s">
        <v>99</v>
      </c>
    </row>
    <row r="41" spans="1:2" ht="13.8" x14ac:dyDescent="0.25">
      <c r="B41" s="110" t="s">
        <v>100</v>
      </c>
    </row>
    <row r="43" spans="1:2" ht="27.6" x14ac:dyDescent="0.25">
      <c r="B43" s="110" t="s">
        <v>98</v>
      </c>
    </row>
    <row r="45" spans="1:2" ht="27.6" x14ac:dyDescent="0.25">
      <c r="B45" s="110" t="s">
        <v>101</v>
      </c>
    </row>
    <row r="46" spans="1:2" x14ac:dyDescent="0.25">
      <c r="B46" s="11"/>
    </row>
    <row r="47" spans="1:2" ht="27.6" x14ac:dyDescent="0.25">
      <c r="B47" s="110" t="s">
        <v>102</v>
      </c>
    </row>
    <row r="49" spans="1:2" ht="17.399999999999999" x14ac:dyDescent="0.3">
      <c r="A49" s="223" t="s">
        <v>7</v>
      </c>
      <c r="B49" s="223"/>
    </row>
    <row r="50" spans="1:2" ht="27.6" x14ac:dyDescent="0.25">
      <c r="B50" s="110" t="s">
        <v>133</v>
      </c>
    </row>
    <row r="52" spans="1:2" ht="13.8" x14ac:dyDescent="0.25">
      <c r="A52" s="115" t="s">
        <v>10</v>
      </c>
      <c r="B52" s="110" t="s">
        <v>11</v>
      </c>
    </row>
    <row r="53" spans="1:2" ht="13.8" x14ac:dyDescent="0.25">
      <c r="A53" s="115" t="s">
        <v>12</v>
      </c>
      <c r="B53" s="110" t="s">
        <v>13</v>
      </c>
    </row>
    <row r="54" spans="1:2" ht="13.8" x14ac:dyDescent="0.25">
      <c r="A54" s="115" t="s">
        <v>14</v>
      </c>
      <c r="B54" s="110" t="s">
        <v>15</v>
      </c>
    </row>
    <row r="55" spans="1:2" ht="28.2" x14ac:dyDescent="0.25">
      <c r="A55" s="107"/>
      <c r="B55" s="110" t="s">
        <v>103</v>
      </c>
    </row>
    <row r="56" spans="1:2" ht="28.2" x14ac:dyDescent="0.25">
      <c r="A56" s="107"/>
      <c r="B56" s="110" t="s">
        <v>104</v>
      </c>
    </row>
    <row r="57" spans="1:2" ht="13.8" x14ac:dyDescent="0.25">
      <c r="A57" s="115" t="s">
        <v>16</v>
      </c>
      <c r="B57" s="110" t="s">
        <v>17</v>
      </c>
    </row>
    <row r="58" spans="1:2" ht="14.4" x14ac:dyDescent="0.25">
      <c r="A58" s="107"/>
      <c r="B58" s="110" t="s">
        <v>105</v>
      </c>
    </row>
    <row r="59" spans="1:2" ht="14.4" x14ac:dyDescent="0.25">
      <c r="A59" s="107"/>
      <c r="B59" s="110" t="s">
        <v>106</v>
      </c>
    </row>
    <row r="60" spans="1:2" ht="13.8" x14ac:dyDescent="0.25">
      <c r="A60" s="115" t="s">
        <v>18</v>
      </c>
      <c r="B60" s="110" t="s">
        <v>19</v>
      </c>
    </row>
    <row r="61" spans="1:2" ht="28.2" x14ac:dyDescent="0.25">
      <c r="A61" s="107"/>
      <c r="B61" s="110" t="s">
        <v>107</v>
      </c>
    </row>
    <row r="62" spans="1:2" ht="13.8" x14ac:dyDescent="0.25">
      <c r="A62" s="115" t="s">
        <v>108</v>
      </c>
      <c r="B62" s="110" t="s">
        <v>109</v>
      </c>
    </row>
    <row r="63" spans="1:2" ht="13.8" x14ac:dyDescent="0.25">
      <c r="A63" s="116"/>
      <c r="B63" s="110" t="s">
        <v>110</v>
      </c>
    </row>
    <row r="64" spans="1:2" x14ac:dyDescent="0.25">
      <c r="B64" s="5"/>
    </row>
    <row r="65" spans="1:2" ht="17.399999999999999" x14ac:dyDescent="0.3">
      <c r="A65" s="223" t="s">
        <v>8</v>
      </c>
      <c r="B65" s="223"/>
    </row>
    <row r="66" spans="1:2" ht="41.4" x14ac:dyDescent="0.25">
      <c r="B66" s="110" t="s">
        <v>111</v>
      </c>
    </row>
    <row r="68" spans="1:2" ht="17.399999999999999" x14ac:dyDescent="0.3">
      <c r="A68" s="223" t="s">
        <v>5</v>
      </c>
      <c r="B68" s="223"/>
    </row>
    <row r="69" spans="1:2" ht="13.8" x14ac:dyDescent="0.25">
      <c r="A69" s="122" t="s">
        <v>6</v>
      </c>
      <c r="B69" s="123" t="s">
        <v>112</v>
      </c>
    </row>
    <row r="70" spans="1:2" ht="27.6" x14ac:dyDescent="0.25">
      <c r="A70" s="116"/>
      <c r="B70" s="121" t="s">
        <v>114</v>
      </c>
    </row>
    <row r="71" spans="1:2" ht="13.8" x14ac:dyDescent="0.25">
      <c r="A71" s="116"/>
      <c r="B71" s="117"/>
    </row>
    <row r="72" spans="1:2" ht="13.8" x14ac:dyDescent="0.25">
      <c r="A72" s="122" t="s">
        <v>6</v>
      </c>
      <c r="B72" s="123" t="s">
        <v>131</v>
      </c>
    </row>
    <row r="73" spans="1:2" ht="28.2" x14ac:dyDescent="0.25">
      <c r="A73" s="116"/>
      <c r="B73" s="121" t="s">
        <v>135</v>
      </c>
    </row>
    <row r="74" spans="1:2" ht="13.8" x14ac:dyDescent="0.25">
      <c r="A74" s="116"/>
      <c r="B74" s="117"/>
    </row>
    <row r="75" spans="1:2" ht="13.8" x14ac:dyDescent="0.25">
      <c r="A75" s="122" t="s">
        <v>6</v>
      </c>
      <c r="B75" s="125" t="s">
        <v>117</v>
      </c>
    </row>
    <row r="76" spans="1:2" ht="41.4" x14ac:dyDescent="0.25">
      <c r="A76" s="116"/>
      <c r="B76" s="109" t="s">
        <v>134</v>
      </c>
    </row>
    <row r="77" spans="1:2" ht="13.8" x14ac:dyDescent="0.25">
      <c r="A77" s="116"/>
      <c r="B77" s="116"/>
    </row>
    <row r="78" spans="1:2" ht="13.8" x14ac:dyDescent="0.25">
      <c r="A78" s="122" t="s">
        <v>6</v>
      </c>
      <c r="B78" s="125" t="s">
        <v>123</v>
      </c>
    </row>
    <row r="79" spans="1:2" ht="27.6" x14ac:dyDescent="0.25">
      <c r="A79" s="116"/>
      <c r="B79" s="109" t="s">
        <v>118</v>
      </c>
    </row>
    <row r="80" spans="1:2" ht="13.8" x14ac:dyDescent="0.25">
      <c r="A80" s="116"/>
      <c r="B80" s="116"/>
    </row>
    <row r="81" spans="1:2" ht="13.8" x14ac:dyDescent="0.25">
      <c r="A81" s="122" t="s">
        <v>6</v>
      </c>
      <c r="B81" s="125" t="s">
        <v>124</v>
      </c>
    </row>
    <row r="82" spans="1:2" ht="14.4" x14ac:dyDescent="0.3">
      <c r="A82" s="116"/>
      <c r="B82" s="120" t="s">
        <v>119</v>
      </c>
    </row>
    <row r="83" spans="1:2" ht="14.4" x14ac:dyDescent="0.3">
      <c r="A83" s="116"/>
      <c r="B83" s="120" t="s">
        <v>120</v>
      </c>
    </row>
    <row r="84" spans="1:2" ht="14.4" x14ac:dyDescent="0.3">
      <c r="A84" s="116"/>
      <c r="B84" s="120" t="s">
        <v>121</v>
      </c>
    </row>
    <row r="85" spans="1:2" ht="13.8" x14ac:dyDescent="0.25">
      <c r="A85" s="116"/>
      <c r="B85" s="119"/>
    </row>
    <row r="86" spans="1:2" ht="13.8" x14ac:dyDescent="0.25">
      <c r="A86" s="122" t="s">
        <v>6</v>
      </c>
      <c r="B86" s="125" t="s">
        <v>125</v>
      </c>
    </row>
    <row r="87" spans="1:2" ht="41.4" x14ac:dyDescent="0.25">
      <c r="A87" s="116"/>
      <c r="B87" s="109" t="s">
        <v>113</v>
      </c>
    </row>
    <row r="88" spans="1:2" ht="14.4" x14ac:dyDescent="0.3">
      <c r="A88" s="116"/>
      <c r="B88" s="118" t="s">
        <v>115</v>
      </c>
    </row>
    <row r="89" spans="1:2" ht="41.4" x14ac:dyDescent="0.25">
      <c r="A89" s="116"/>
      <c r="B89" s="124" t="s">
        <v>116</v>
      </c>
    </row>
    <row r="90" spans="1:2" ht="13.8" x14ac:dyDescent="0.25">
      <c r="A90" s="116"/>
      <c r="B90" s="116"/>
    </row>
    <row r="91" spans="1:2" ht="13.8" x14ac:dyDescent="0.25">
      <c r="A91" s="122" t="s">
        <v>6</v>
      </c>
      <c r="B91" s="125" t="s">
        <v>126</v>
      </c>
    </row>
    <row r="92" spans="1:2" ht="27.6" x14ac:dyDescent="0.25">
      <c r="A92" s="107"/>
      <c r="B92" s="120" t="s">
        <v>20</v>
      </c>
    </row>
    <row r="94" spans="1:2" x14ac:dyDescent="0.25">
      <c r="A94" s="17" t="s">
        <v>53</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171</v>
      </c>
      <c r="C1" s="196"/>
    </row>
    <row r="2" spans="1:3" x14ac:dyDescent="0.25">
      <c r="A2" s="194"/>
      <c r="B2" s="195" t="s">
        <v>170</v>
      </c>
      <c r="C2" s="194"/>
    </row>
    <row r="3" spans="1:3" x14ac:dyDescent="0.25">
      <c r="A3" s="183"/>
      <c r="B3" s="193"/>
      <c r="C3" s="183"/>
    </row>
    <row r="4" spans="1:3" ht="15.6" x14ac:dyDescent="0.25">
      <c r="B4" s="186" t="s">
        <v>89</v>
      </c>
      <c r="C4" s="183"/>
    </row>
    <row r="5" spans="1:3" ht="55.2" x14ac:dyDescent="0.25">
      <c r="A5" s="183"/>
      <c r="B5" s="192" t="s">
        <v>169</v>
      </c>
      <c r="C5" s="183"/>
    </row>
    <row r="6" spans="1:3" x14ac:dyDescent="0.25">
      <c r="A6" s="183"/>
      <c r="B6" s="191"/>
      <c r="C6" s="183"/>
    </row>
    <row r="7" spans="1:3" ht="15.6" x14ac:dyDescent="0.25">
      <c r="A7" s="190"/>
      <c r="B7" s="186" t="s">
        <v>168</v>
      </c>
      <c r="C7" s="189"/>
    </row>
    <row r="8" spans="1:3" ht="41.4" x14ac:dyDescent="0.25">
      <c r="A8" s="183"/>
      <c r="B8" s="184" t="s">
        <v>167</v>
      </c>
      <c r="C8" s="183"/>
    </row>
    <row r="9" spans="1:3" x14ac:dyDescent="0.25">
      <c r="A9" s="183"/>
      <c r="B9" s="191"/>
      <c r="C9" s="183"/>
    </row>
    <row r="10" spans="1:3" ht="15.6" x14ac:dyDescent="0.25">
      <c r="A10" s="190"/>
      <c r="B10" s="186" t="s">
        <v>166</v>
      </c>
      <c r="C10" s="189"/>
    </row>
    <row r="11" spans="1:3" ht="41.4" x14ac:dyDescent="0.25">
      <c r="A11" s="185"/>
      <c r="B11" s="184" t="s">
        <v>165</v>
      </c>
      <c r="C11" s="183"/>
    </row>
    <row r="12" spans="1:3" x14ac:dyDescent="0.25">
      <c r="A12" s="185"/>
      <c r="B12" s="188"/>
      <c r="C12" s="183"/>
    </row>
    <row r="13" spans="1:3" ht="41.4" x14ac:dyDescent="0.25">
      <c r="A13" s="185"/>
      <c r="B13" s="184" t="s">
        <v>164</v>
      </c>
      <c r="C13" s="183"/>
    </row>
    <row r="14" spans="1:3" x14ac:dyDescent="0.25">
      <c r="A14" s="185"/>
      <c r="B14" s="187"/>
      <c r="C14" s="183"/>
    </row>
    <row r="15" spans="1:3" ht="15.6" x14ac:dyDescent="0.25">
      <c r="A15" s="185"/>
      <c r="B15" s="186" t="s">
        <v>163</v>
      </c>
      <c r="C15" s="183"/>
    </row>
    <row r="16" spans="1:3" ht="27.6" x14ac:dyDescent="0.25">
      <c r="A16" s="185"/>
      <c r="B16" s="184" t="s">
        <v>162</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51</v>
      </c>
      <c r="B1" s="25"/>
    </row>
    <row r="2" spans="1:3" ht="15" x14ac:dyDescent="0.25">
      <c r="B2" s="29"/>
    </row>
    <row r="3" spans="1:3" ht="15" x14ac:dyDescent="0.25">
      <c r="A3" s="27"/>
      <c r="B3" s="22" t="s">
        <v>52</v>
      </c>
      <c r="C3" s="28"/>
    </row>
    <row r="4" spans="1:3" ht="13.8" x14ac:dyDescent="0.25">
      <c r="A4" s="6"/>
      <c r="B4" s="24" t="s">
        <v>48</v>
      </c>
      <c r="C4" s="7"/>
    </row>
    <row r="5" spans="1:3" ht="15" x14ac:dyDescent="0.25">
      <c r="A5" s="6"/>
      <c r="B5" s="8"/>
      <c r="C5" s="7"/>
    </row>
    <row r="6" spans="1:3" ht="15.6" x14ac:dyDescent="0.3">
      <c r="A6" s="6"/>
      <c r="B6" s="9" t="s">
        <v>53</v>
      </c>
      <c r="C6" s="7"/>
    </row>
    <row r="7" spans="1:3" ht="15" x14ac:dyDescent="0.25">
      <c r="A7" s="6"/>
      <c r="B7" s="8"/>
      <c r="C7" s="7"/>
    </row>
    <row r="8" spans="1:3" ht="30" x14ac:dyDescent="0.25">
      <c r="A8" s="6"/>
      <c r="B8" s="8" t="s">
        <v>54</v>
      </c>
      <c r="C8" s="7"/>
    </row>
    <row r="9" spans="1:3" ht="15" x14ac:dyDescent="0.25">
      <c r="A9" s="6"/>
      <c r="B9" s="8"/>
      <c r="C9" s="7"/>
    </row>
    <row r="10" spans="1:3" ht="46.2" x14ac:dyDescent="0.3">
      <c r="A10" s="6"/>
      <c r="B10" s="8" t="s">
        <v>55</v>
      </c>
      <c r="C10" s="7"/>
    </row>
    <row r="11" spans="1:3" ht="15" x14ac:dyDescent="0.25">
      <c r="A11" s="6"/>
      <c r="B11" s="8"/>
      <c r="C11" s="7"/>
    </row>
    <row r="12" spans="1:3" ht="45" x14ac:dyDescent="0.25">
      <c r="A12" s="6"/>
      <c r="B12" s="8" t="s">
        <v>56</v>
      </c>
      <c r="C12" s="7"/>
    </row>
    <row r="13" spans="1:3" ht="15" x14ac:dyDescent="0.25">
      <c r="A13" s="6"/>
      <c r="B13" s="8"/>
      <c r="C13" s="7"/>
    </row>
    <row r="14" spans="1:3" ht="60" x14ac:dyDescent="0.25">
      <c r="A14" s="6"/>
      <c r="B14" s="8" t="s">
        <v>57</v>
      </c>
      <c r="C14" s="7"/>
    </row>
    <row r="15" spans="1:3" ht="15" x14ac:dyDescent="0.25">
      <c r="A15" s="6"/>
      <c r="B15" s="8"/>
      <c r="C15" s="7"/>
    </row>
    <row r="16" spans="1:3" ht="30.6" x14ac:dyDescent="0.25">
      <c r="A16" s="6"/>
      <c r="B16" s="8" t="s">
        <v>58</v>
      </c>
      <c r="C16" s="7"/>
    </row>
    <row r="17" spans="1:3" ht="15" x14ac:dyDescent="0.25">
      <c r="A17" s="6"/>
      <c r="B17" s="8"/>
      <c r="C17" s="7"/>
    </row>
    <row r="18" spans="1:3" ht="15.6" x14ac:dyDescent="0.3">
      <c r="A18" s="6"/>
      <c r="B18" s="9" t="s">
        <v>59</v>
      </c>
      <c r="C18" s="7"/>
    </row>
    <row r="19" spans="1:3" ht="15" x14ac:dyDescent="0.25">
      <c r="A19" s="6"/>
      <c r="B19" s="23" t="s">
        <v>49</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21</v>
      </c>
    </row>
    <row r="4" spans="1:3" x14ac:dyDescent="0.25">
      <c r="C4" s="4" t="s">
        <v>29</v>
      </c>
    </row>
    <row r="5" spans="1:3" x14ac:dyDescent="0.25">
      <c r="C5" s="2" t="s">
        <v>30</v>
      </c>
    </row>
    <row r="6" spans="1:3" x14ac:dyDescent="0.25">
      <c r="C6" s="2"/>
    </row>
    <row r="7" spans="1:3" ht="17.399999999999999" x14ac:dyDescent="0.3">
      <c r="C7" s="13" t="s">
        <v>50</v>
      </c>
    </row>
    <row r="8" spans="1:3" x14ac:dyDescent="0.25">
      <c r="C8" s="14" t="s">
        <v>48</v>
      </c>
    </row>
    <row r="10" spans="1:3" x14ac:dyDescent="0.25">
      <c r="C10" s="2" t="s">
        <v>47</v>
      </c>
    </row>
    <row r="11" spans="1:3" x14ac:dyDescent="0.25">
      <c r="C11" s="2" t="s">
        <v>46</v>
      </c>
    </row>
    <row r="13" spans="1:3" ht="17.399999999999999" x14ac:dyDescent="0.3">
      <c r="C13" s="13" t="s">
        <v>45</v>
      </c>
    </row>
    <row r="16" spans="1:3" ht="15.6" x14ac:dyDescent="0.3">
      <c r="A16" s="16" t="s">
        <v>23</v>
      </c>
    </row>
    <row r="18" spans="2:2" ht="13.8" x14ac:dyDescent="0.25">
      <c r="B18" s="15" t="s">
        <v>34</v>
      </c>
    </row>
    <row r="19" spans="2:2" x14ac:dyDescent="0.25">
      <c r="B19" s="2" t="s">
        <v>40</v>
      </c>
    </row>
    <row r="20" spans="2:2" x14ac:dyDescent="0.25">
      <c r="B20" s="2" t="s">
        <v>41</v>
      </c>
    </row>
    <row r="22" spans="2:2" ht="13.8" x14ac:dyDescent="0.25">
      <c r="B22" s="15" t="s">
        <v>42</v>
      </c>
    </row>
    <row r="23" spans="2:2" x14ac:dyDescent="0.25">
      <c r="B23" s="2" t="s">
        <v>43</v>
      </c>
    </row>
    <row r="24" spans="2:2" x14ac:dyDescent="0.25">
      <c r="B24" s="2" t="s">
        <v>44</v>
      </c>
    </row>
    <row r="26" spans="2:2" ht="13.8" x14ac:dyDescent="0.25">
      <c r="B26" s="15" t="s">
        <v>31</v>
      </c>
    </row>
    <row r="27" spans="2:2" x14ac:dyDescent="0.25">
      <c r="B27" s="2" t="s">
        <v>35</v>
      </c>
    </row>
    <row r="28" spans="2:2" x14ac:dyDescent="0.25">
      <c r="B28" s="2" t="s">
        <v>36</v>
      </c>
    </row>
    <row r="29" spans="2:2" x14ac:dyDescent="0.25">
      <c r="B29" s="2" t="s">
        <v>38</v>
      </c>
    </row>
    <row r="30" spans="2:2" x14ac:dyDescent="0.25">
      <c r="B30" t="s">
        <v>24</v>
      </c>
    </row>
    <row r="31" spans="2:2" x14ac:dyDescent="0.25">
      <c r="B31" t="s">
        <v>25</v>
      </c>
    </row>
    <row r="32" spans="2:2" x14ac:dyDescent="0.25">
      <c r="B32" t="s">
        <v>26</v>
      </c>
    </row>
    <row r="34" spans="2:2" ht="13.8" x14ac:dyDescent="0.25">
      <c r="B34" s="15" t="s">
        <v>27</v>
      </c>
    </row>
    <row r="35" spans="2:2" x14ac:dyDescent="0.25">
      <c r="B35" s="2" t="s">
        <v>127</v>
      </c>
    </row>
    <row r="36" spans="2:2" x14ac:dyDescent="0.25">
      <c r="B36" s="2" t="s">
        <v>128</v>
      </c>
    </row>
    <row r="37" spans="2:2" x14ac:dyDescent="0.25">
      <c r="B37" s="2" t="s">
        <v>129</v>
      </c>
    </row>
    <row r="39" spans="2:2" ht="13.8" x14ac:dyDescent="0.25">
      <c r="B39" s="15" t="s">
        <v>28</v>
      </c>
    </row>
    <row r="40" spans="2:2" x14ac:dyDescent="0.25">
      <c r="B40" s="2" t="s">
        <v>39</v>
      </c>
    </row>
    <row r="42" spans="2:2" ht="13.8" x14ac:dyDescent="0.25">
      <c r="B42" s="15" t="s">
        <v>32</v>
      </c>
    </row>
    <row r="43" spans="2:2" x14ac:dyDescent="0.25">
      <c r="B43" s="2" t="s">
        <v>130</v>
      </c>
    </row>
    <row r="44" spans="2:2" x14ac:dyDescent="0.25">
      <c r="B44" s="2" t="s">
        <v>33</v>
      </c>
    </row>
    <row r="46" spans="2:2" ht="17.399999999999999" x14ac:dyDescent="0.3">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2025-03-01T21:32:17Z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