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T\PycharmProjects\CarRentSystem\"/>
    </mc:Choice>
  </mc:AlternateContent>
  <xr:revisionPtr revIDLastSave="0" documentId="13_ncr:1_{60F01A25-62D1-48CB-858C-9209BCF82297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Лист1" sheetId="1" r:id="rId1"/>
    <sheet name="Лист2" sheetId="2" r:id="rId2"/>
    <sheet name="Лист2 (2)" sheetId="3" r:id="rId3"/>
    <sheet name="Лист2 (3)" sheetId="4" r:id="rId4"/>
  </sheets>
  <definedNames>
    <definedName name="_xlchart.v1.0" hidden="1">Лист2!$D$2:$F$8</definedName>
    <definedName name="_xlchart.v1.1" hidden="1">Лист2!$G$2:$G$8</definedName>
    <definedName name="_xlchart.v1.10" hidden="1">'Лист2 (3)'!$H$2:$H$8</definedName>
    <definedName name="_xlchart.v1.2" hidden="1">'Лист2 (2)'!$C$2:$F$8</definedName>
    <definedName name="_xlchart.v1.3" hidden="1">'Лист2 (2)'!$D$2:$F$7</definedName>
    <definedName name="_xlchart.v1.4" hidden="1">'Лист2 (2)'!$D$2:$F$8</definedName>
    <definedName name="_xlchart.v1.5" hidden="1">'Лист2 (2)'!$G$2:$G$7</definedName>
    <definedName name="_xlchart.v1.6" hidden="1">'Лист2 (2)'!$G$2:$G$8</definedName>
    <definedName name="_xlchart.v1.7" hidden="1">'Лист2 (3)'!$C$2:$G$8</definedName>
    <definedName name="_xlchart.v1.8" hidden="1">'Лист2 (3)'!$H$2:$H$8</definedName>
    <definedName name="_xlchart.v1.9" hidden="1">'Лист2 (3)'!$C$2:$G$8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5" i="1" l="1"/>
  <c r="U25" i="1"/>
  <c r="O25" i="1"/>
  <c r="P25" i="1" s="1"/>
  <c r="K25" i="1"/>
  <c r="K22" i="1"/>
  <c r="L22" i="1"/>
  <c r="M22" i="1" s="1"/>
  <c r="O22" i="1"/>
  <c r="P22" i="1"/>
  <c r="U22" i="1"/>
  <c r="V22" i="1"/>
  <c r="Z22" i="1"/>
  <c r="AA22" i="1"/>
  <c r="V23" i="1"/>
  <c r="U23" i="1"/>
  <c r="O23" i="1"/>
  <c r="P23" i="1" s="1"/>
  <c r="K23" i="1"/>
  <c r="Y6" i="1"/>
  <c r="Y7" i="1"/>
  <c r="Y8" i="1"/>
  <c r="Y9" i="1"/>
  <c r="V21" i="1"/>
  <c r="U21" i="1"/>
  <c r="O21" i="1"/>
  <c r="P21" i="1" s="1"/>
  <c r="K21" i="1"/>
  <c r="V20" i="1"/>
  <c r="U20" i="1"/>
  <c r="O20" i="1"/>
  <c r="P20" i="1" s="1"/>
  <c r="K20" i="1"/>
  <c r="V19" i="1"/>
  <c r="U19" i="1"/>
  <c r="O19" i="1"/>
  <c r="P19" i="1" s="1"/>
  <c r="K19" i="1"/>
  <c r="V18" i="1"/>
  <c r="U18" i="1"/>
  <c r="O18" i="1"/>
  <c r="P18" i="1" s="1"/>
  <c r="K18" i="1"/>
  <c r="V17" i="1"/>
  <c r="AA17" i="1" s="1"/>
  <c r="U17" i="1"/>
  <c r="Z17" i="1" s="1"/>
  <c r="O17" i="1"/>
  <c r="P17" i="1" s="1"/>
  <c r="K17" i="1"/>
  <c r="V16" i="1"/>
  <c r="AA16" i="1" s="1"/>
  <c r="U16" i="1"/>
  <c r="O16" i="1"/>
  <c r="P16" i="1" s="1"/>
  <c r="K16" i="1"/>
  <c r="L16" i="1" s="1"/>
  <c r="M16" i="1" s="1"/>
  <c r="S6" i="1"/>
  <c r="S7" i="1"/>
  <c r="S8" i="1"/>
  <c r="S9" i="1"/>
  <c r="K4" i="1"/>
  <c r="L4" i="1" s="1"/>
  <c r="O4" i="1"/>
  <c r="P4" i="1" s="1"/>
  <c r="U4" i="1"/>
  <c r="Z4" i="1" s="1"/>
  <c r="V4" i="1"/>
  <c r="AA4" i="1" s="1"/>
  <c r="K5" i="1"/>
  <c r="L5" i="1" s="1"/>
  <c r="M5" i="1" s="1"/>
  <c r="O5" i="1"/>
  <c r="P5" i="1" s="1"/>
  <c r="U5" i="1"/>
  <c r="Z5" i="1" s="1"/>
  <c r="AD5" i="1" s="1"/>
  <c r="V5" i="1"/>
  <c r="K6" i="1"/>
  <c r="L6" i="1" s="1"/>
  <c r="M6" i="1" s="1"/>
  <c r="O6" i="1"/>
  <c r="P6" i="1" s="1"/>
  <c r="U6" i="1"/>
  <c r="Z6" i="1" s="1"/>
  <c r="V6" i="1"/>
  <c r="AA6" i="1" s="1"/>
  <c r="K7" i="1"/>
  <c r="L7" i="1" s="1"/>
  <c r="M7" i="1" s="1"/>
  <c r="O7" i="1"/>
  <c r="P7" i="1" s="1"/>
  <c r="U7" i="1"/>
  <c r="Z7" i="1" s="1"/>
  <c r="V7" i="1"/>
  <c r="AA7" i="1" s="1"/>
  <c r="K8" i="1"/>
  <c r="L8" i="1" s="1"/>
  <c r="O8" i="1"/>
  <c r="P8" i="1" s="1"/>
  <c r="U8" i="1"/>
  <c r="Z8" i="1" s="1"/>
  <c r="V8" i="1"/>
  <c r="AA8" i="1" s="1"/>
  <c r="K9" i="1"/>
  <c r="L9" i="1"/>
  <c r="M9" i="1" s="1"/>
  <c r="N9" i="1" s="1"/>
  <c r="O9" i="1"/>
  <c r="P9" i="1" s="1"/>
  <c r="U9" i="1"/>
  <c r="Z9" i="1" s="1"/>
  <c r="AD9" i="1" s="1"/>
  <c r="V9" i="1"/>
  <c r="AA9" i="1" s="1"/>
  <c r="V3" i="1"/>
  <c r="U3" i="1"/>
  <c r="Z3" i="1" s="1"/>
  <c r="AD3" i="1" s="1"/>
  <c r="O3" i="1"/>
  <c r="P3" i="1" s="1"/>
  <c r="K3" i="1"/>
  <c r="Z25" i="1" l="1"/>
  <c r="AD25" i="1" s="1"/>
  <c r="AA25" i="1"/>
  <c r="AE25" i="1" s="1"/>
  <c r="L25" i="1"/>
  <c r="M25" i="1" s="1"/>
  <c r="N22" i="1"/>
  <c r="Q22" i="1" s="1"/>
  <c r="AE23" i="1"/>
  <c r="AA23" i="1"/>
  <c r="Z23" i="1"/>
  <c r="AD23" i="1" s="1"/>
  <c r="L23" i="1"/>
  <c r="M23" i="1" s="1"/>
  <c r="N23" i="1" s="1"/>
  <c r="Q23" i="1" s="1"/>
  <c r="AD7" i="1"/>
  <c r="AD17" i="1"/>
  <c r="AE17" i="1"/>
  <c r="AD22" i="1"/>
  <c r="AE22" i="1"/>
  <c r="AE16" i="1"/>
  <c r="Z16" i="1"/>
  <c r="AD16" i="1" s="1"/>
  <c r="Z21" i="1"/>
  <c r="AD21" i="1" s="1"/>
  <c r="AA21" i="1"/>
  <c r="AE21" i="1" s="1"/>
  <c r="L21" i="1"/>
  <c r="M21" i="1" s="1"/>
  <c r="L20" i="1"/>
  <c r="M20" i="1" s="1"/>
  <c r="Z20" i="1"/>
  <c r="AD20" i="1" s="1"/>
  <c r="AA20" i="1"/>
  <c r="AE20" i="1" s="1"/>
  <c r="L19" i="1"/>
  <c r="M19" i="1" s="1"/>
  <c r="Z19" i="1"/>
  <c r="AD19" i="1" s="1"/>
  <c r="AA19" i="1"/>
  <c r="AE19" i="1" s="1"/>
  <c r="Z18" i="1"/>
  <c r="AD18" i="1" s="1"/>
  <c r="AA18" i="1"/>
  <c r="AE18" i="1" s="1"/>
  <c r="L18" i="1"/>
  <c r="M18" i="1" s="1"/>
  <c r="L17" i="1"/>
  <c r="M17" i="1" s="1"/>
  <c r="N16" i="1"/>
  <c r="Q16" i="1" s="1"/>
  <c r="AD6" i="1"/>
  <c r="AA5" i="1"/>
  <c r="AE5" i="1" s="1"/>
  <c r="N5" i="1"/>
  <c r="Q5" i="1" s="1"/>
  <c r="AE4" i="1"/>
  <c r="AD4" i="1"/>
  <c r="L3" i="1"/>
  <c r="M3" i="1" s="1"/>
  <c r="AA3" i="1"/>
  <c r="AE3" i="1" s="1"/>
  <c r="AD8" i="1"/>
  <c r="Q9" i="1"/>
  <c r="R9" i="1" s="1"/>
  <c r="AE7" i="1"/>
  <c r="AE6" i="1"/>
  <c r="AE9" i="1"/>
  <c r="N6" i="1"/>
  <c r="Q6" i="1" s="1"/>
  <c r="M8" i="1"/>
  <c r="N8" i="1" s="1"/>
  <c r="Q8" i="1" s="1"/>
  <c r="M4" i="1"/>
  <c r="N4" i="1"/>
  <c r="Q4" i="1" s="1"/>
  <c r="N7" i="1"/>
  <c r="Q7" i="1" s="1"/>
  <c r="AE8" i="1"/>
  <c r="N25" i="1" l="1"/>
  <c r="Q25" i="1" s="1"/>
  <c r="R22" i="1"/>
  <c r="S22" i="1" s="1"/>
  <c r="R23" i="1"/>
  <c r="S23" i="1"/>
  <c r="N18" i="1"/>
  <c r="Q18" i="1" s="1"/>
  <c r="R18" i="1" s="1"/>
  <c r="S18" i="1" s="1"/>
  <c r="N17" i="1"/>
  <c r="Q17" i="1" s="1"/>
  <c r="R17" i="1" s="1"/>
  <c r="S17" i="1" s="1"/>
  <c r="N21" i="1"/>
  <c r="Q21" i="1" s="1"/>
  <c r="N20" i="1"/>
  <c r="Q20" i="1" s="1"/>
  <c r="N19" i="1"/>
  <c r="Q19" i="1" s="1"/>
  <c r="R16" i="1"/>
  <c r="S16" i="1" s="1"/>
  <c r="R5" i="1"/>
  <c r="S5" i="1" s="1"/>
  <c r="N3" i="1"/>
  <c r="Q3" i="1" s="1"/>
  <c r="R8" i="1"/>
  <c r="T9" i="1"/>
  <c r="R7" i="1"/>
  <c r="R4" i="1"/>
  <c r="S4" i="1" s="1"/>
  <c r="R6" i="1"/>
  <c r="R25" i="1" l="1"/>
  <c r="S25" i="1" s="1"/>
  <c r="T22" i="1"/>
  <c r="W22" i="1" s="1"/>
  <c r="T5" i="1"/>
  <c r="W5" i="1" s="1"/>
  <c r="X5" i="1"/>
  <c r="Y5" i="1" s="1"/>
  <c r="AC5" i="1" s="1"/>
  <c r="W9" i="1"/>
  <c r="X9" i="1"/>
  <c r="AC9" i="1"/>
  <c r="AF9" i="1" s="1"/>
  <c r="T23" i="1"/>
  <c r="W23" i="1" s="1"/>
  <c r="R21" i="1"/>
  <c r="S21" i="1" s="1"/>
  <c r="R20" i="1"/>
  <c r="S20" i="1" s="1"/>
  <c r="R19" i="1"/>
  <c r="S19" i="1" s="1"/>
  <c r="T18" i="1"/>
  <c r="W18" i="1" s="1"/>
  <c r="T17" i="1"/>
  <c r="T16" i="1"/>
  <c r="W16" i="1" s="1"/>
  <c r="R3" i="1"/>
  <c r="S3" i="1" s="1"/>
  <c r="AB9" i="1"/>
  <c r="T7" i="1"/>
  <c r="T8" i="1"/>
  <c r="AB8" i="1"/>
  <c r="T4" i="1"/>
  <c r="W4" i="1" s="1"/>
  <c r="T6" i="1"/>
  <c r="T25" i="1" l="1"/>
  <c r="W25" i="1" s="1"/>
  <c r="X22" i="1"/>
  <c r="Y22" i="1" s="1"/>
  <c r="W7" i="1"/>
  <c r="X7" i="1"/>
  <c r="AC7" i="1"/>
  <c r="W8" i="1"/>
  <c r="AC8" i="1"/>
  <c r="AF8" i="1" s="1"/>
  <c r="X8" i="1"/>
  <c r="X4" i="1"/>
  <c r="Y4" i="1" s="1"/>
  <c r="AC4" i="1" s="1"/>
  <c r="X3" i="1"/>
  <c r="X16" i="1"/>
  <c r="W6" i="1"/>
  <c r="X6" i="1"/>
  <c r="AC6" i="1"/>
  <c r="X18" i="1"/>
  <c r="X23" i="1"/>
  <c r="W17" i="1"/>
  <c r="X17" i="1"/>
  <c r="T21" i="1"/>
  <c r="W21" i="1" s="1"/>
  <c r="T20" i="1"/>
  <c r="W20" i="1" s="1"/>
  <c r="T19" i="1"/>
  <c r="W19" i="1" s="1"/>
  <c r="T3" i="1"/>
  <c r="W3" i="1" s="1"/>
  <c r="W10" i="1" s="1"/>
  <c r="AB5" i="1"/>
  <c r="AF5" i="1"/>
  <c r="AB7" i="1"/>
  <c r="AB6" i="1"/>
  <c r="AB4" i="1"/>
  <c r="X25" i="1" l="1"/>
  <c r="X20" i="1"/>
  <c r="Y16" i="1"/>
  <c r="AB16" i="1" s="1"/>
  <c r="AC16" i="1"/>
  <c r="AF16" i="1" s="1"/>
  <c r="Y3" i="1"/>
  <c r="AC3" i="1" s="1"/>
  <c r="X21" i="1"/>
  <c r="Y18" i="1"/>
  <c r="AB18" i="1" s="1"/>
  <c r="Y23" i="1"/>
  <c r="AB23" i="1" s="1"/>
  <c r="Y17" i="1"/>
  <c r="AB17" i="1" s="1"/>
  <c r="AC17" i="1"/>
  <c r="AF17" i="1" s="1"/>
  <c r="X19" i="1"/>
  <c r="AF7" i="1"/>
  <c r="AF6" i="1"/>
  <c r="AF4" i="1"/>
  <c r="Y25" i="1" l="1"/>
  <c r="AB25" i="1" s="1"/>
  <c r="Y21" i="1"/>
  <c r="AB21" i="1" s="1"/>
  <c r="Y20" i="1"/>
  <c r="AB20" i="1" s="1"/>
  <c r="AC18" i="1"/>
  <c r="AF18" i="1" s="1"/>
  <c r="AB22" i="1"/>
  <c r="AC23" i="1"/>
  <c r="AF23" i="1" s="1"/>
  <c r="Y19" i="1"/>
  <c r="AB19" i="1" s="1"/>
  <c r="AB3" i="1"/>
  <c r="AB10" i="1" s="1"/>
  <c r="AF3" i="1"/>
  <c r="AF10" i="1" s="1"/>
  <c r="AC25" i="1" l="1"/>
  <c r="AF25" i="1" s="1"/>
  <c r="AC22" i="1"/>
  <c r="AF22" i="1" s="1"/>
  <c r="AC20" i="1"/>
  <c r="AF20" i="1" s="1"/>
  <c r="AC21" i="1"/>
  <c r="AF21" i="1" s="1"/>
  <c r="AC19" i="1"/>
  <c r="AF19" i="1" s="1"/>
</calcChain>
</file>

<file path=xl/sharedStrings.xml><?xml version="1.0" encoding="utf-8"?>
<sst xmlns="http://schemas.openxmlformats.org/spreadsheetml/2006/main" count="116" uniqueCount="62">
  <si>
    <t>Дата</t>
  </si>
  <si>
    <t>Уклон</t>
  </si>
  <si>
    <t>Кол-во поездок</t>
  </si>
  <si>
    <t>Пробег</t>
  </si>
  <si>
    <t>Наличные</t>
  </si>
  <si>
    <t>БН платежи</t>
  </si>
  <si>
    <t>Бренд</t>
  </si>
  <si>
    <t>Позывной</t>
  </si>
  <si>
    <t>Пробег по GPS</t>
  </si>
  <si>
    <t>Коифициенты</t>
  </si>
  <si>
    <t>Цена топлива</t>
  </si>
  <si>
    <t>Доп. Пробег</t>
  </si>
  <si>
    <t>Расход</t>
  </si>
  <si>
    <t>Асистант</t>
  </si>
  <si>
    <t>Водитель</t>
  </si>
  <si>
    <t>Инвестор</t>
  </si>
  <si>
    <t>Банк</t>
  </si>
  <si>
    <t>Аренда</t>
  </si>
  <si>
    <t>Затраты Уклона</t>
  </si>
  <si>
    <t>% Уклона</t>
  </si>
  <si>
    <t>% Банка</t>
  </si>
  <si>
    <t>Сумма Платежей</t>
  </si>
  <si>
    <t>Топливо</t>
  </si>
  <si>
    <t>Полный пробег</t>
  </si>
  <si>
    <t>Стоимость</t>
  </si>
  <si>
    <t>Сумма от уклона</t>
  </si>
  <si>
    <t>Сумма без топлива</t>
  </si>
  <si>
    <t>ЗП водителя</t>
  </si>
  <si>
    <t>За такси</t>
  </si>
  <si>
    <t>За бренд</t>
  </si>
  <si>
    <t>За аренду</t>
  </si>
  <si>
    <t>Сумарно</t>
  </si>
  <si>
    <t>Асистанс</t>
  </si>
  <si>
    <t>Зачисление на машину</t>
  </si>
  <si>
    <t xml:space="preserve"> </t>
  </si>
  <si>
    <t>Чужой</t>
  </si>
  <si>
    <t>Прибыль инвестора</t>
  </si>
  <si>
    <t>от такси</t>
  </si>
  <si>
    <t>от бренда</t>
  </si>
  <si>
    <t>от аренды</t>
  </si>
  <si>
    <t>Прибыль фирмы</t>
  </si>
  <si>
    <t>Чистая прибыль машины</t>
  </si>
  <si>
    <t>test_from_code</t>
  </si>
  <si>
    <t>test_from_xls_new</t>
  </si>
  <si>
    <t>test_from_xls_new_combo</t>
  </si>
  <si>
    <t>test_from_xls_new_credit</t>
  </si>
  <si>
    <t>test_mix_cash_trip</t>
  </si>
  <si>
    <t>test_only_cash_trip</t>
  </si>
  <si>
    <t>Уклон 17%</t>
  </si>
  <si>
    <t>Банк 2.5% от выводимх средств БН</t>
  </si>
  <si>
    <t>ЗП Водителя</t>
  </si>
  <si>
    <t>Прибыль инвестора 80%</t>
  </si>
  <si>
    <t>Прибыль парка 20%</t>
  </si>
  <si>
    <t>Прибыль машины</t>
  </si>
  <si>
    <t>Деньши машины</t>
  </si>
  <si>
    <t>Деньги водителя</t>
  </si>
  <si>
    <t>Деньги уклона</t>
  </si>
  <si>
    <t>БН</t>
  </si>
  <si>
    <t>Грязная прибыль</t>
  </si>
  <si>
    <t>Деньши машины 50%</t>
  </si>
  <si>
    <t>ЗП Водителя 50%</t>
  </si>
  <si>
    <t>Асистанс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</si>
</sst>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0"/>
      <color rgb="FFFFC66D"/>
      <name val="JetBrains Mono"/>
      <charset val="204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0" xfId="0" applyFont="1"/>
    <xf numFmtId="0" fontId="2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0" fillId="0" borderId="6" xfId="0" applyBorder="1"/>
    <xf numFmtId="0" fontId="3" fillId="0" borderId="0" xfId="0" applyFont="1"/>
    <xf numFmtId="0" fontId="0" fillId="4" borderId="0" xfId="0" applyFill="1"/>
    <xf numFmtId="0" fontId="0" fillId="4" borderId="1" xfId="0" applyFill="1" applyBorder="1"/>
    <xf numFmtId="0" fontId="1" fillId="4" borderId="0" xfId="0" applyFont="1" applyFill="1"/>
    <xf numFmtId="0" fontId="3" fillId="4" borderId="0" xfId="0" applyFont="1" applyFill="1"/>
    <xf numFmtId="0" fontId="4" fillId="5" borderId="0" xfId="0" applyFont="1" applyFill="1" applyAlignment="1">
      <alignment vertical="center"/>
    </xf>
    <xf numFmtId="0" fontId="0" fillId="5" borderId="0" xfId="0" applyFill="1"/>
    <xf numFmtId="0" fontId="0" fillId="5" borderId="1" xfId="0" applyFill="1" applyBorder="1"/>
    <xf numFmtId="0" fontId="1" fillId="5" borderId="0" xfId="0" applyFont="1" applyFill="1"/>
    <xf numFmtId="0" fontId="3" fillId="5" borderId="0" xfId="0" applyFont="1" applyFill="1"/>
    <xf numFmtId="0" fontId="0" fillId="6" borderId="0" xfId="0" applyFill="1"/>
    <xf numFmtId="0" fontId="0" fillId="6" borderId="1" xfId="0" applyFill="1" applyBorder="1"/>
    <xf numFmtId="0" fontId="1" fillId="6" borderId="0" xfId="0" applyFont="1" applyFill="1"/>
    <xf numFmtId="0" fontId="3" fillId="6" borderId="0" xfId="0" applyFont="1" applyFill="1"/>
    <xf numFmtId="0" fontId="5" fillId="0" borderId="0" xfId="0" applyFont="1"/>
    <xf numFmtId="0" fontId="5" fillId="5" borderId="0" xfId="0" applyFont="1" applyFill="1"/>
    <xf numFmtId="0" fontId="5" fillId="6" borderId="0" xfId="0" applyFont="1" applyFill="1"/>
    <xf numFmtId="0" fontId="5" fillId="4" borderId="0" xfId="0" applyFont="1" applyFill="1"/>
    <xf numFmtId="0" fontId="0" fillId="7" borderId="0" xfId="0" applyFill="1"/>
    <xf numFmtId="0" fontId="0" fillId="7" borderId="1" xfId="0" applyFill="1" applyBorder="1"/>
    <xf numFmtId="0" fontId="5" fillId="7" borderId="0" xfId="0" applyFont="1" applyFill="1"/>
    <xf numFmtId="0" fontId="1" fillId="7" borderId="0" xfId="0" applyFont="1" applyFill="1"/>
    <xf numFmtId="0" fontId="3" fillId="7" borderId="0" xfId="0" applyFont="1" applyFill="1"/>
    <xf numFmtId="0" fontId="0" fillId="8" borderId="0" xfId="0" applyFill="1"/>
    <xf numFmtId="0" fontId="0" fillId="8" borderId="1" xfId="0" applyFill="1" applyBorder="1"/>
    <xf numFmtId="0" fontId="5" fillId="8" borderId="0" xfId="0" applyFont="1" applyFill="1"/>
    <xf numFmtId="0" fontId="1" fillId="8" borderId="0" xfId="0" applyFont="1" applyFill="1"/>
    <xf numFmtId="0" fontId="3" fillId="8" borderId="0" xfId="0" applyFont="1" applyFill="1"/>
    <xf numFmtId="0" fontId="0" fillId="9" borderId="0" xfId="0" applyFill="1"/>
    <xf numFmtId="0" fontId="0" fillId="9" borderId="1" xfId="0" applyFill="1" applyBorder="1"/>
    <xf numFmtId="0" fontId="5" fillId="9" borderId="0" xfId="0" applyFont="1" applyFill="1"/>
    <xf numFmtId="0" fontId="1" fillId="9" borderId="0" xfId="0" applyFont="1" applyFill="1"/>
    <xf numFmtId="0" fontId="3" fillId="9" borderId="0" xfId="0" applyFont="1" applyFill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Лист2!$L$9:$L$10</c:f>
              <c:strCache>
                <c:ptCount val="2"/>
                <c:pt idx="0">
                  <c:v>БН</c:v>
                </c:pt>
                <c:pt idx="1">
                  <c:v>Наличные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9C9E-4C1B-88B5-A2451C91F723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4-9C9E-4C1B-88B5-A2451C91F723}"/>
              </c:ext>
            </c:extLst>
          </c:dPt>
          <c:dLbls>
            <c:dLbl>
              <c:idx val="0"/>
              <c:layout>
                <c:manualLayout>
                  <c:x val="0.20716679250710099"/>
                  <c:y val="0.20506580699151736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365E77C3-1C29-4F66-9ED8-E04121DDA710}" type="CELLRANGE">
                      <a:rPr lang="en-US"/>
                      <a:pPr>
                        <a:defRPr/>
                      </a:pPr>
                      <a:t>[ДИАПАЗОН ЯЧЕЕК]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8483586811922484"/>
                      <c:h val="0.17001930465213588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9C9E-4C1B-88B5-A2451C91F723}"/>
                </c:ext>
              </c:extLst>
            </c:dLbl>
            <c:dLbl>
              <c:idx val="1"/>
              <c:layout>
                <c:manualLayout>
                  <c:x val="-0.23911048790134118"/>
                  <c:y val="-0.18891194986496254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4F4C2B8A-0EE6-4CFF-ACEF-7127D0A32232}" type="CELLRANGE">
                      <a:rPr lang="en-US"/>
                      <a:pPr>
                        <a:defRPr/>
                      </a:pPr>
                      <a:t>[ДИАПАЗОН ЯЧЕЕК]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002301082227736"/>
                      <c:h val="0.19333751759290954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9C9E-4C1B-88B5-A2451C91F72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val>
            <c:numRef>
              <c:f>Лист2!$M$9:$M$10</c:f>
              <c:numCache>
                <c:formatCode>General</c:formatCode>
                <c:ptCount val="2"/>
                <c:pt idx="0">
                  <c:v>40</c:v>
                </c:pt>
                <c:pt idx="1">
                  <c:v>60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Лист2!$L$9:$L$10</c15:f>
                <c15:dlblRangeCache>
                  <c:ptCount val="2"/>
                  <c:pt idx="0">
                    <c:v>БН</c:v>
                  </c:pt>
                  <c:pt idx="1">
                    <c:v>Наличные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9C9E-4C1B-88B5-A2451C91F723}"/>
            </c:ext>
          </c:extLst>
        </c:ser>
        <c:ser>
          <c:idx val="1"/>
          <c:order val="1"/>
          <c:tx>
            <c:strRef>
              <c:f>Лист2!$M$9:$M$10</c:f>
              <c:strCache>
                <c:ptCount val="2"/>
                <c:pt idx="0">
                  <c:v>40</c:v>
                </c:pt>
                <c:pt idx="1">
                  <c:v>60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</c:dP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2-9C9E-4C1B-88B5-A2451C91F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4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2384532315982012"/>
          <c:y val="3.0127522044099881E-3"/>
          <c:w val="0.57167033527757116"/>
          <c:h val="0.74412965326650815"/>
        </c:manualLayout>
      </c:layout>
      <c:pieChart>
        <c:varyColors val="1"/>
        <c:ser>
          <c:idx val="0"/>
          <c:order val="0"/>
          <c:tx>
            <c:strRef>
              <c:f>'Лист2 (2)'!$L$9:$L$10</c:f>
              <c:strCache>
                <c:ptCount val="2"/>
                <c:pt idx="0">
                  <c:v>БН</c:v>
                </c:pt>
                <c:pt idx="1">
                  <c:v>Наличные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F72F-4C26-ABA7-C2A55B54110A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F72F-4C26-ABA7-C2A55B54110A}"/>
              </c:ext>
            </c:extLst>
          </c:dPt>
          <c:dLbls>
            <c:dLbl>
              <c:idx val="0"/>
              <c:layout>
                <c:manualLayout>
                  <c:x val="0.20716679250710099"/>
                  <c:y val="0.20506580699151736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F75696AC-3B47-45C2-88A6-3A07F3A3A5CF}" type="CELLRANGE">
                      <a:rPr lang="en-US"/>
                      <a:pPr>
                        <a:defRPr/>
                      </a:pPr>
                      <a:t>[ДИАПАЗОН ЯЧЕЕК]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8483586811922484"/>
                      <c:h val="0.17001930465213588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72F-4C26-ABA7-C2A55B54110A}"/>
                </c:ext>
              </c:extLst>
            </c:dLbl>
            <c:dLbl>
              <c:idx val="1"/>
              <c:layout>
                <c:manualLayout>
                  <c:x val="-0.23911048790134118"/>
                  <c:y val="-0.18891194986496254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1BD885E8-E67E-46FC-BD3D-DDD23E07AD63}" type="CELLRANGE">
                      <a:rPr lang="en-US"/>
                      <a:pPr>
                        <a:defRPr/>
                      </a:pPr>
                      <a:t>[ДИАПАЗОН ЯЧЕЕК]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002301082227736"/>
                      <c:h val="0.19333751759290954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72F-4C26-ABA7-C2A55B54110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val>
            <c:numRef>
              <c:f>'Лист2 (2)'!$M$9:$M$10</c:f>
              <c:numCache>
                <c:formatCode>General</c:formatCode>
                <c:ptCount val="2"/>
                <c:pt idx="0">
                  <c:v>40</c:v>
                </c:pt>
                <c:pt idx="1">
                  <c:v>60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'Лист2 (2)'!$L$9:$L$10</c15:f>
                <c15:dlblRangeCache>
                  <c:ptCount val="2"/>
                  <c:pt idx="0">
                    <c:v>БН</c:v>
                  </c:pt>
                  <c:pt idx="1">
                    <c:v>Наличные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F72F-4C26-ABA7-C2A55B54110A}"/>
            </c:ext>
          </c:extLst>
        </c:ser>
        <c:ser>
          <c:idx val="1"/>
          <c:order val="1"/>
          <c:tx>
            <c:strRef>
              <c:f>'Лист2 (2)'!$M$9:$M$10</c:f>
              <c:strCache>
                <c:ptCount val="2"/>
                <c:pt idx="0">
                  <c:v>40</c:v>
                </c:pt>
                <c:pt idx="1">
                  <c:v>60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6-F72F-4C26-ABA7-C2A55B54110A}"/>
              </c:ext>
            </c:extLst>
          </c:dP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7-F72F-4C26-ABA7-C2A55B5411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4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2384532315982012"/>
          <c:y val="3.0127522044099881E-3"/>
          <c:w val="0.57167033527757116"/>
          <c:h val="0.74412965326650815"/>
        </c:manualLayout>
      </c:layout>
      <c:pieChart>
        <c:varyColors val="1"/>
        <c:ser>
          <c:idx val="0"/>
          <c:order val="0"/>
          <c:tx>
            <c:strRef>
              <c:f>'Лист2 (3)'!$M$9:$M$10</c:f>
              <c:strCache>
                <c:ptCount val="2"/>
                <c:pt idx="0">
                  <c:v>БН</c:v>
                </c:pt>
                <c:pt idx="1">
                  <c:v>Наличные</c:v>
                </c:pt>
              </c:strCache>
            </c:strRef>
          </c:tx>
          <c:explosion val="8"/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0CAA-447B-A01D-226F7DF751A8}"/>
              </c:ext>
            </c:extLst>
          </c:dPt>
          <c:dPt>
            <c:idx val="1"/>
            <c:bubble3D val="0"/>
            <c:explosion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0CAA-447B-A01D-226F7DF751A8}"/>
              </c:ext>
            </c:extLst>
          </c:dPt>
          <c:dLbls>
            <c:dLbl>
              <c:idx val="0"/>
              <c:layout>
                <c:manualLayout>
                  <c:x val="0.20716679250710099"/>
                  <c:y val="0.20506580699151736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C1092D5A-50B8-4112-A862-F23822E4FF5B}" type="CELLRANGE">
                      <a:rPr lang="en-US"/>
                      <a:pPr>
                        <a:defRPr/>
                      </a:pPr>
                      <a:t>[ДИАПАЗОН ЯЧЕЕК]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8483586811922484"/>
                      <c:h val="0.17001930465213588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CAA-447B-A01D-226F7DF751A8}"/>
                </c:ext>
              </c:extLst>
            </c:dLbl>
            <c:dLbl>
              <c:idx val="1"/>
              <c:layout>
                <c:manualLayout>
                  <c:x val="-0.23911048790134118"/>
                  <c:y val="-0.18891194986496254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E56F182-33DD-40B8-81CD-01AAAF0199E5}" type="CELLRANGE">
                      <a:rPr lang="en-US"/>
                      <a:pPr>
                        <a:defRPr/>
                      </a:pPr>
                      <a:t>[ДИАПАЗОН ЯЧЕЕК]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002301082227736"/>
                      <c:h val="0.19333751759290954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0CAA-447B-A01D-226F7DF751A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val>
            <c:numRef>
              <c:f>'Лист2 (3)'!$N$9:$N$10</c:f>
              <c:numCache>
                <c:formatCode>General</c:formatCode>
                <c:ptCount val="2"/>
                <c:pt idx="0">
                  <c:v>40</c:v>
                </c:pt>
                <c:pt idx="1">
                  <c:v>60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'Лист2 (3)'!$M$9:$M$10</c15:f>
                <c15:dlblRangeCache>
                  <c:ptCount val="2"/>
                  <c:pt idx="0">
                    <c:v>БН</c:v>
                  </c:pt>
                  <c:pt idx="1">
                    <c:v>Наличные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0CAA-447B-A01D-226F7DF751A8}"/>
            </c:ext>
          </c:extLst>
        </c:ser>
        <c:ser>
          <c:idx val="1"/>
          <c:order val="1"/>
          <c:tx>
            <c:strRef>
              <c:f>'Лист2 (3)'!$N$9:$N$10</c:f>
              <c:strCache>
                <c:ptCount val="2"/>
                <c:pt idx="0">
                  <c:v>40</c:v>
                </c:pt>
                <c:pt idx="1">
                  <c:v>60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6-0CAA-447B-A01D-226F7DF751A8}"/>
              </c:ext>
            </c:extLst>
          </c:dP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7-0CAA-447B-A01D-226F7DF751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4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title pos="t" align="ctr" overlay="0"/>
    <cx:plotArea>
      <cx:plotAreaRegion>
        <cx:series layoutId="sunburst" uniqueId="{5726E903-1081-42C0-8F95-790C48C764E0}">
          <cx:dataLabels pos="ctr">
            <cx:visibility seriesName="0" categoryName="1" value="0"/>
            <cx:separator>, </cx:separator>
          </cx:dataLabels>
          <cx:dataId val="0"/>
        </cx:series>
      </cx:plotAreaRegion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size">
        <cx:f>_xlchart.v1.6</cx:f>
      </cx:numDim>
    </cx:data>
  </cx:chartData>
  <cx:chart>
    <cx:title pos="t" align="ctr" overlay="0"/>
    <cx:plotArea>
      <cx:plotAreaRegion>
        <cx:series layoutId="sunburst" uniqueId="{2DF4C4F8-1DCA-4F5D-87DF-0B606283A3B5}">
          <cx:dataPt idx="0">
            <cx:spPr>
              <a:solidFill>
                <a:srgbClr val="ED7D31">
                  <a:lumMod val="60000"/>
                  <a:lumOff val="40000"/>
                </a:srgbClr>
              </a:solidFill>
            </cx:spPr>
          </cx:dataPt>
          <cx:dataPt idx="1">
            <cx:spPr>
              <a:solidFill>
                <a:srgbClr val="ED7D31">
                  <a:lumMod val="20000"/>
                  <a:lumOff val="80000"/>
                </a:srgbClr>
              </a:solidFill>
            </cx:spPr>
          </cx:dataPt>
          <cx:dataPt idx="2">
            <cx:spPr>
              <a:solidFill>
                <a:srgbClr val="ED7D31">
                  <a:lumMod val="75000"/>
                </a:srgbClr>
              </a:solidFill>
            </cx:spPr>
          </cx:dataPt>
          <cx:dataPt idx="3">
            <cx:spPr>
              <a:solidFill>
                <a:srgbClr val="70AD47">
                  <a:lumMod val="60000"/>
                  <a:lumOff val="40000"/>
                </a:srgbClr>
              </a:solidFill>
            </cx:spPr>
          </cx:dataPt>
          <cx:dataPt idx="4">
            <cx:spPr>
              <a:solidFill>
                <a:srgbClr val="FFC000">
                  <a:lumMod val="75000"/>
                </a:srgbClr>
              </a:solidFill>
            </cx:spPr>
          </cx:dataPt>
          <cx:dataPt idx="5">
            <cx:spPr>
              <a:solidFill>
                <a:srgbClr val="70AD47">
                  <a:lumMod val="75000"/>
                </a:srgbClr>
              </a:solidFill>
            </cx:spPr>
          </cx:dataPt>
          <cx:dataPt idx="6">
            <cx:spPr>
              <a:solidFill>
                <a:srgbClr val="44546A">
                  <a:lumMod val="75000"/>
                </a:srgbClr>
              </a:solidFill>
            </cx:spPr>
          </cx:dataPt>
          <cx:dataPt idx="8">
            <cx:spPr>
              <a:solidFill>
                <a:srgbClr val="5B9BD5">
                  <a:lumMod val="75000"/>
                </a:srgbClr>
              </a:solidFill>
            </cx:spPr>
          </cx:dataPt>
          <cx:dataPt idx="9">
            <cx:spPr>
              <a:solidFill>
                <a:srgbClr val="5B9BD5">
                  <a:lumMod val="60000"/>
                  <a:lumOff val="40000"/>
                </a:srgbClr>
              </a:solidFill>
            </cx:spPr>
          </cx:dataPt>
          <cx:dataPt idx="10">
            <cx:spPr>
              <a:solidFill>
                <a:srgbClr val="44546A">
                  <a:lumMod val="40000"/>
                  <a:lumOff val="60000"/>
                </a:srgbClr>
              </a:solidFill>
            </cx:spPr>
          </cx:dataPt>
          <cx:dataLabels/>
          <cx:dataId val="0"/>
        </cx:series>
      </cx:plotAreaRegion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size">
        <cx:f>_xlchart.v1.8</cx:f>
      </cx:numDim>
    </cx:data>
  </cx:chartData>
  <cx:chart>
    <cx:title pos="t" align="ctr" overlay="0"/>
    <cx:plotArea>
      <cx:plotAreaRegion>
        <cx:series layoutId="sunburst" uniqueId="{2DF4C4F8-1DCA-4F5D-87DF-0B606283A3B5}">
          <cx:dataPt idx="0">
            <cx:spPr>
              <a:solidFill>
                <a:srgbClr val="ED7D31">
                  <a:lumMod val="60000"/>
                  <a:lumOff val="40000"/>
                </a:srgbClr>
              </a:solidFill>
            </cx:spPr>
          </cx:dataPt>
          <cx:dataPt idx="1">
            <cx:spPr>
              <a:solidFill>
                <a:srgbClr val="ED7D31">
                  <a:lumMod val="75000"/>
                  <a:alpha val="99000"/>
                </a:srgbClr>
              </a:solidFill>
            </cx:spPr>
          </cx:dataPt>
          <cx:dataPt idx="4">
            <cx:spPr>
              <a:solidFill>
                <a:srgbClr val="70AD47">
                  <a:lumMod val="60000"/>
                  <a:lumOff val="40000"/>
                </a:srgbClr>
              </a:solidFill>
            </cx:spPr>
          </cx:dataPt>
          <cx:dataPt idx="5">
            <cx:spPr>
              <a:solidFill>
                <a:srgbClr val="FFC000">
                  <a:lumMod val="75000"/>
                </a:srgbClr>
              </a:solidFill>
            </cx:spPr>
          </cx:dataPt>
          <cx:dataPt idx="6">
            <cx:spPr>
              <a:solidFill>
                <a:srgbClr val="70AD47">
                  <a:lumMod val="75000"/>
                </a:srgbClr>
              </a:solidFill>
            </cx:spPr>
          </cx:dataPt>
          <cx:dataPt idx="7">
            <cx:spPr>
              <a:solidFill>
                <a:srgbClr val="44546A">
                  <a:lumMod val="75000"/>
                </a:srgbClr>
              </a:solidFill>
            </cx:spPr>
          </cx:dataPt>
          <cx:dataPt idx="9">
            <cx:spPr>
              <a:solidFill>
                <a:srgbClr val="5B9BD5">
                  <a:lumMod val="75000"/>
                </a:srgbClr>
              </a:solidFill>
            </cx:spPr>
          </cx:dataPt>
          <cx:dataPt idx="10">
            <cx:spPr>
              <a:solidFill>
                <a:srgbClr val="5B9BD5">
                  <a:lumMod val="60000"/>
                  <a:lumOff val="40000"/>
                </a:srgbClr>
              </a:solidFill>
            </cx:spPr>
          </cx:dataPt>
          <cx:dataPt idx="11">
            <cx:spPr>
              <a:solidFill>
                <a:srgbClr val="44546A">
                  <a:lumMod val="40000"/>
                  <a:lumOff val="60000"/>
                </a:srgbClr>
              </a:solidFill>
            </cx:spPr>
          </cx:dataPt>
          <cx:dataLabels/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312420</xdr:colOff>
      <xdr:row>15</xdr:row>
      <xdr:rowOff>148590</xdr:rowOff>
    </xdr:from>
    <xdr:to>
      <xdr:col>15</xdr:col>
      <xdr:colOff>129540</xdr:colOff>
      <xdr:row>53</xdr:row>
      <xdr:rowOff>121920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Диаграмма 3">
              <a:extLst>
                <a:ext uri="{FF2B5EF4-FFF2-40B4-BE49-F238E27FC236}">
                  <a16:creationId xmlns:a16="http://schemas.microsoft.com/office/drawing/2014/main" id="{8ACFDB8D-56A9-4A86-B9B8-296A41A2EA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2420" y="2891790"/>
              <a:ext cx="10485120" cy="69227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5</xdr:col>
      <xdr:colOff>114300</xdr:colOff>
      <xdr:row>29</xdr:row>
      <xdr:rowOff>137160</xdr:rowOff>
    </xdr:from>
    <xdr:to>
      <xdr:col>8</xdr:col>
      <xdr:colOff>541020</xdr:colOff>
      <xdr:row>41</xdr:row>
      <xdr:rowOff>45720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C88BB611-EAE1-4B4A-9F7B-AD94D70206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312420</xdr:colOff>
      <xdr:row>15</xdr:row>
      <xdr:rowOff>148590</xdr:rowOff>
    </xdr:from>
    <xdr:to>
      <xdr:col>15</xdr:col>
      <xdr:colOff>129540</xdr:colOff>
      <xdr:row>53</xdr:row>
      <xdr:rowOff>121920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644F9F12-29FC-4894-91A9-7E30F5709A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2420" y="2891790"/>
              <a:ext cx="10485120" cy="69227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5</xdr:col>
      <xdr:colOff>81171</xdr:colOff>
      <xdr:row>31</xdr:row>
      <xdr:rowOff>72887</xdr:rowOff>
    </xdr:from>
    <xdr:to>
      <xdr:col>8</xdr:col>
      <xdr:colOff>66262</xdr:colOff>
      <xdr:row>42</xdr:row>
      <xdr:rowOff>58972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CEA4D1F-F729-4F02-8AAB-8CBCBF49F6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312420</xdr:colOff>
      <xdr:row>15</xdr:row>
      <xdr:rowOff>148588</xdr:rowOff>
    </xdr:from>
    <xdr:to>
      <xdr:col>20</xdr:col>
      <xdr:colOff>554182</xdr:colOff>
      <xdr:row>62</xdr:row>
      <xdr:rowOff>110835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75582BD2-7941-4A84-848A-46E24D2A87F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2420" y="2850224"/>
              <a:ext cx="13957762" cy="8427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6</xdr:col>
      <xdr:colOff>1099930</xdr:colOff>
      <xdr:row>35</xdr:row>
      <xdr:rowOff>92767</xdr:rowOff>
    </xdr:from>
    <xdr:to>
      <xdr:col>11</xdr:col>
      <xdr:colOff>72887</xdr:colOff>
      <xdr:row>47</xdr:row>
      <xdr:rowOff>112644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5A33D16-D9A9-4FFE-90CD-9455669F5F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5"/>
  <sheetViews>
    <sheetView topLeftCell="M13" workbookViewId="0">
      <selection activeCell="AF25" sqref="AF25"/>
    </sheetView>
  </sheetViews>
  <sheetFormatPr defaultRowHeight="14.4"/>
  <cols>
    <col min="2" max="2" width="10.109375" customWidth="1"/>
    <col min="5" max="5" width="12.109375" customWidth="1"/>
    <col min="6" max="6" width="7.5546875" bestFit="1" customWidth="1"/>
    <col min="7" max="7" width="10.33203125" bestFit="1" customWidth="1"/>
    <col min="8" max="8" width="11.6640625" bestFit="1" customWidth="1"/>
    <col min="11" max="11" width="13.6640625" customWidth="1"/>
    <col min="12" max="12" width="11.33203125" customWidth="1"/>
    <col min="16" max="22" width="11.5546875" customWidth="1"/>
    <col min="25" max="25" width="11.6640625" customWidth="1"/>
    <col min="26" max="26" width="10.5546875" customWidth="1"/>
    <col min="34" max="34" width="8.5546875" customWidth="1"/>
    <col min="35" max="35" width="12.33203125" bestFit="1" customWidth="1"/>
    <col min="38" max="38" width="10.109375" customWidth="1"/>
    <col min="40" max="40" width="9.88671875" customWidth="1"/>
  </cols>
  <sheetData>
    <row r="1" spans="1:41" ht="15" customHeight="1">
      <c r="A1" s="45" t="s">
        <v>0</v>
      </c>
      <c r="B1" s="46" t="s">
        <v>7</v>
      </c>
      <c r="C1" s="46" t="s">
        <v>8</v>
      </c>
      <c r="D1" s="3" t="s">
        <v>35</v>
      </c>
      <c r="E1" s="44" t="s">
        <v>34</v>
      </c>
      <c r="F1" s="44"/>
      <c r="G1" s="44"/>
      <c r="H1" s="44"/>
      <c r="I1" s="44"/>
      <c r="J1" s="49" t="s">
        <v>17</v>
      </c>
      <c r="K1" s="50" t="s">
        <v>18</v>
      </c>
      <c r="L1" s="50"/>
      <c r="M1" s="50"/>
      <c r="N1" s="46" t="s">
        <v>25</v>
      </c>
      <c r="O1" s="51" t="s">
        <v>22</v>
      </c>
      <c r="P1" s="52"/>
      <c r="Q1" s="46" t="s">
        <v>26</v>
      </c>
      <c r="R1" s="46" t="s">
        <v>27</v>
      </c>
      <c r="S1" s="46" t="s">
        <v>33</v>
      </c>
      <c r="T1" s="45" t="s">
        <v>32</v>
      </c>
      <c r="U1" s="45"/>
      <c r="V1" s="45"/>
      <c r="W1" s="45"/>
      <c r="X1" s="46" t="s">
        <v>41</v>
      </c>
      <c r="Y1" s="45" t="s">
        <v>36</v>
      </c>
      <c r="Z1" s="45"/>
      <c r="AA1" s="45"/>
      <c r="AB1" s="45"/>
      <c r="AC1" s="45" t="s">
        <v>40</v>
      </c>
      <c r="AD1" s="45"/>
      <c r="AE1" s="45"/>
      <c r="AF1" s="45"/>
      <c r="AH1" s="48" t="s">
        <v>9</v>
      </c>
      <c r="AI1" s="48"/>
      <c r="AJ1" s="48"/>
      <c r="AK1" s="48"/>
      <c r="AL1" s="48"/>
      <c r="AM1" s="48"/>
      <c r="AN1" s="48"/>
    </row>
    <row r="2" spans="1:41" ht="36" customHeight="1">
      <c r="A2" s="45"/>
      <c r="B2" s="47"/>
      <c r="C2" s="47"/>
      <c r="D2" s="4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49"/>
      <c r="K2" s="2" t="s">
        <v>21</v>
      </c>
      <c r="L2" s="2" t="s">
        <v>19</v>
      </c>
      <c r="M2" s="2" t="s">
        <v>20</v>
      </c>
      <c r="N2" s="47"/>
      <c r="O2" s="2" t="s">
        <v>23</v>
      </c>
      <c r="P2" s="2" t="s">
        <v>24</v>
      </c>
      <c r="Q2" s="47"/>
      <c r="R2" s="47"/>
      <c r="S2" s="47"/>
      <c r="T2" s="2" t="s">
        <v>28</v>
      </c>
      <c r="U2" s="2" t="s">
        <v>29</v>
      </c>
      <c r="V2" s="2" t="s">
        <v>30</v>
      </c>
      <c r="W2" s="6" t="s">
        <v>31</v>
      </c>
      <c r="X2" s="47"/>
      <c r="Y2" s="2" t="s">
        <v>37</v>
      </c>
      <c r="Z2" s="2" t="s">
        <v>38</v>
      </c>
      <c r="AA2" s="2" t="s">
        <v>39</v>
      </c>
      <c r="AB2" s="2" t="s">
        <v>31</v>
      </c>
      <c r="AC2" s="2" t="s">
        <v>37</v>
      </c>
      <c r="AD2" s="2" t="s">
        <v>38</v>
      </c>
      <c r="AE2" s="2" t="s">
        <v>39</v>
      </c>
      <c r="AF2" s="2" t="s">
        <v>31</v>
      </c>
      <c r="AH2" s="2" t="s">
        <v>10</v>
      </c>
      <c r="AI2" s="2" t="s">
        <v>11</v>
      </c>
      <c r="AJ2" s="2" t="s">
        <v>12</v>
      </c>
      <c r="AK2" s="2" t="s">
        <v>13</v>
      </c>
      <c r="AL2" s="2" t="s">
        <v>14</v>
      </c>
      <c r="AM2" s="2" t="s">
        <v>1</v>
      </c>
      <c r="AN2" s="2" t="s">
        <v>15</v>
      </c>
      <c r="AO2" s="2" t="s">
        <v>16</v>
      </c>
    </row>
    <row r="3" spans="1:41">
      <c r="C3">
        <v>102</v>
      </c>
      <c r="E3">
        <v>66</v>
      </c>
      <c r="F3">
        <v>424</v>
      </c>
      <c r="G3">
        <v>2311</v>
      </c>
      <c r="H3">
        <v>4709</v>
      </c>
      <c r="K3">
        <f>G3+H3</f>
        <v>7020</v>
      </c>
      <c r="L3">
        <f>K3*AM3</f>
        <v>1193.4000000000001</v>
      </c>
      <c r="M3">
        <f>(H3-L3)*AO3</f>
        <v>87.89</v>
      </c>
      <c r="N3">
        <f>K3-L3-M3</f>
        <v>5738.71</v>
      </c>
      <c r="O3">
        <f>F3+E3*AI3</f>
        <v>688</v>
      </c>
      <c r="P3">
        <f>O3*AJ3/100*AH3</f>
        <v>2201.6</v>
      </c>
      <c r="Q3">
        <f>ROUND(N3-P3,2)</f>
        <v>3537.11</v>
      </c>
      <c r="R3">
        <f>ROUND(Q3*AL3,2)</f>
        <v>1768.56</v>
      </c>
      <c r="S3">
        <f>IF(D3&gt;0,0,Q3-R3)</f>
        <v>1768.5500000000002</v>
      </c>
      <c r="T3">
        <f>IF(D3&gt;0,0,ROUND(S3*AK3,2))</f>
        <v>176.86</v>
      </c>
      <c r="U3">
        <f>ROUND(I3*AK3,2)</f>
        <v>0</v>
      </c>
      <c r="V3">
        <f>ROUND(J3*AK3,2)</f>
        <v>0</v>
      </c>
      <c r="W3" s="7">
        <f>T3+U3+V3</f>
        <v>176.86</v>
      </c>
      <c r="X3" s="11">
        <f>S3-T3</f>
        <v>1591.69</v>
      </c>
      <c r="Y3">
        <f>IF(D3&gt;0,0,ROUND(X3*AN3,2))</f>
        <v>1273.3499999999999</v>
      </c>
      <c r="Z3">
        <f>ROUND((I3-U3)*AN3,2)</f>
        <v>0</v>
      </c>
      <c r="AA3">
        <f>ROUND((J3-V3)*AN3,2)</f>
        <v>0</v>
      </c>
      <c r="AB3" s="7">
        <f>Y3+Z3+AA3</f>
        <v>1273.3499999999999</v>
      </c>
      <c r="AC3">
        <f>X3-Y3</f>
        <v>318.34000000000015</v>
      </c>
      <c r="AD3">
        <f>I3-U3-Z3</f>
        <v>0</v>
      </c>
      <c r="AE3">
        <f>J3-V3-AA3</f>
        <v>0</v>
      </c>
      <c r="AF3" s="7">
        <f>AC3+AD3+AE3</f>
        <v>318.34000000000015</v>
      </c>
      <c r="AH3">
        <v>20</v>
      </c>
      <c r="AI3">
        <v>4</v>
      </c>
      <c r="AJ3">
        <v>16</v>
      </c>
      <c r="AK3">
        <v>0.1</v>
      </c>
      <c r="AL3">
        <v>0.5</v>
      </c>
      <c r="AM3">
        <v>0.17</v>
      </c>
      <c r="AN3">
        <v>0.8</v>
      </c>
      <c r="AO3">
        <v>2.5000000000000001E-2</v>
      </c>
    </row>
    <row r="4" spans="1:41">
      <c r="C4">
        <v>103</v>
      </c>
      <c r="E4">
        <v>60</v>
      </c>
      <c r="F4">
        <v>573</v>
      </c>
      <c r="G4" s="1">
        <v>6029</v>
      </c>
      <c r="H4" s="1">
        <v>1766</v>
      </c>
      <c r="K4">
        <f t="shared" ref="K4:K9" si="0">G4+H4</f>
        <v>7795</v>
      </c>
      <c r="L4">
        <f t="shared" ref="L4:L9" si="1">K4*AM4</f>
        <v>1325.15</v>
      </c>
      <c r="M4">
        <f t="shared" ref="M4:M9" si="2">(H4-L4)*AO4</f>
        <v>11.021249999999998</v>
      </c>
      <c r="N4">
        <f t="shared" ref="N4:N9" si="3">K4-L4-M4</f>
        <v>6458.8287500000006</v>
      </c>
      <c r="O4">
        <f t="shared" ref="O4:O9" si="4">F4+E4*AI4</f>
        <v>813</v>
      </c>
      <c r="P4">
        <f t="shared" ref="P4:P9" si="5">O4*AJ4/100*AH4</f>
        <v>2439</v>
      </c>
      <c r="Q4">
        <f t="shared" ref="Q4:Q9" si="6">ROUND(N4-P4,2)</f>
        <v>4019.83</v>
      </c>
      <c r="R4">
        <f t="shared" ref="R4:R9" si="7">ROUND(Q4*AL4,2)</f>
        <v>2009.92</v>
      </c>
      <c r="S4">
        <f t="shared" ref="S4:S9" si="8">IF(D4&gt;0,0,Q4-R4)</f>
        <v>2009.9099999999999</v>
      </c>
      <c r="T4">
        <f t="shared" ref="T4:T9" si="9">IF(D4&gt;0,0,ROUND(S4*AK4,2))</f>
        <v>200.99</v>
      </c>
      <c r="U4">
        <f t="shared" ref="U4:U9" si="10">ROUND(I4*AK4,2)</f>
        <v>0</v>
      </c>
      <c r="V4">
        <f t="shared" ref="V4:V9" si="11">ROUND(J4*AK4,2)</f>
        <v>0</v>
      </c>
      <c r="W4" s="7">
        <f t="shared" ref="W4:W9" si="12">T4+U4+V4</f>
        <v>200.99</v>
      </c>
      <c r="X4" s="11">
        <f t="shared" ref="X4:X9" si="13">S4-T4</f>
        <v>1808.9199999999998</v>
      </c>
      <c r="Y4">
        <f t="shared" ref="Y4:Y9" si="14">IF(D4&gt;0,0,ROUND(X4*AN4,2))</f>
        <v>1447.14</v>
      </c>
      <c r="Z4">
        <f t="shared" ref="Z4:Z9" si="15">ROUND((I4-U4)*AN4,2)</f>
        <v>0</v>
      </c>
      <c r="AA4">
        <f t="shared" ref="AA4:AA9" si="16">ROUND((J4-V4)*AN4,2)</f>
        <v>0</v>
      </c>
      <c r="AB4" s="7">
        <f t="shared" ref="AB4:AB9" si="17">Y4+Z4+AA4</f>
        <v>1447.14</v>
      </c>
      <c r="AC4">
        <f t="shared" ref="AC4:AC9" si="18">S4-T4-Y4</f>
        <v>361.77999999999975</v>
      </c>
      <c r="AD4">
        <f t="shared" ref="AD4:AD9" si="19">I4-U4-Z4</f>
        <v>0</v>
      </c>
      <c r="AE4">
        <f t="shared" ref="AE4:AE9" si="20">J4-V4-AA4</f>
        <v>0</v>
      </c>
      <c r="AF4" s="7">
        <f t="shared" ref="AF4:AF9" si="21">AC4+AD4+AE4</f>
        <v>361.77999999999975</v>
      </c>
      <c r="AH4">
        <v>20</v>
      </c>
      <c r="AI4">
        <v>4</v>
      </c>
      <c r="AJ4">
        <v>15</v>
      </c>
      <c r="AK4">
        <v>0.1</v>
      </c>
      <c r="AL4">
        <v>0.5</v>
      </c>
      <c r="AM4">
        <v>0.17</v>
      </c>
      <c r="AN4">
        <v>0.8</v>
      </c>
      <c r="AO4">
        <v>2.5000000000000001E-2</v>
      </c>
    </row>
    <row r="5" spans="1:41">
      <c r="C5">
        <v>104</v>
      </c>
      <c r="K5">
        <f t="shared" si="0"/>
        <v>0</v>
      </c>
      <c r="L5">
        <f t="shared" si="1"/>
        <v>0</v>
      </c>
      <c r="M5">
        <f t="shared" si="2"/>
        <v>0</v>
      </c>
      <c r="N5">
        <f t="shared" si="3"/>
        <v>0</v>
      </c>
      <c r="O5">
        <f t="shared" si="4"/>
        <v>0</v>
      </c>
      <c r="P5">
        <f t="shared" si="5"/>
        <v>0</v>
      </c>
      <c r="Q5">
        <f t="shared" si="6"/>
        <v>0</v>
      </c>
      <c r="R5">
        <f t="shared" si="7"/>
        <v>0</v>
      </c>
      <c r="S5">
        <f t="shared" si="8"/>
        <v>0</v>
      </c>
      <c r="T5">
        <f t="shared" si="9"/>
        <v>0</v>
      </c>
      <c r="U5">
        <f t="shared" si="10"/>
        <v>0</v>
      </c>
      <c r="V5">
        <f t="shared" si="11"/>
        <v>0</v>
      </c>
      <c r="W5" s="7">
        <f t="shared" si="12"/>
        <v>0</v>
      </c>
      <c r="X5" s="11">
        <f t="shared" si="13"/>
        <v>0</v>
      </c>
      <c r="Y5">
        <f t="shared" si="14"/>
        <v>0</v>
      </c>
      <c r="Z5">
        <f t="shared" si="15"/>
        <v>0</v>
      </c>
      <c r="AA5">
        <f t="shared" si="16"/>
        <v>0</v>
      </c>
      <c r="AB5" s="7">
        <f t="shared" si="17"/>
        <v>0</v>
      </c>
      <c r="AC5">
        <f t="shared" si="18"/>
        <v>0</v>
      </c>
      <c r="AD5">
        <f t="shared" si="19"/>
        <v>0</v>
      </c>
      <c r="AE5">
        <f t="shared" si="20"/>
        <v>0</v>
      </c>
      <c r="AF5" s="7">
        <f t="shared" si="21"/>
        <v>0</v>
      </c>
      <c r="AH5">
        <v>20</v>
      </c>
      <c r="AI5">
        <v>4</v>
      </c>
      <c r="AJ5">
        <v>15</v>
      </c>
      <c r="AK5">
        <v>0.1</v>
      </c>
      <c r="AL5">
        <v>0.5</v>
      </c>
      <c r="AM5">
        <v>0.17</v>
      </c>
      <c r="AN5">
        <v>0.8</v>
      </c>
      <c r="AO5">
        <v>2.5000000000000001E-2</v>
      </c>
    </row>
    <row r="6" spans="1:41">
      <c r="C6" s="8">
        <v>105</v>
      </c>
      <c r="D6">
        <v>1</v>
      </c>
      <c r="E6" s="10">
        <v>94</v>
      </c>
      <c r="F6" s="1">
        <v>1323</v>
      </c>
      <c r="G6" s="1">
        <v>8108</v>
      </c>
      <c r="H6" s="1">
        <v>7846</v>
      </c>
      <c r="J6" s="1">
        <v>2000</v>
      </c>
      <c r="K6">
        <f t="shared" si="0"/>
        <v>15954</v>
      </c>
      <c r="L6">
        <f t="shared" si="1"/>
        <v>2712.1800000000003</v>
      </c>
      <c r="M6">
        <f t="shared" si="2"/>
        <v>128.34549999999999</v>
      </c>
      <c r="N6">
        <f t="shared" si="3"/>
        <v>13113.4745</v>
      </c>
      <c r="O6">
        <f t="shared" si="4"/>
        <v>1699</v>
      </c>
      <c r="P6">
        <f t="shared" si="5"/>
        <v>5097</v>
      </c>
      <c r="Q6">
        <f t="shared" si="6"/>
        <v>8016.47</v>
      </c>
      <c r="R6">
        <f t="shared" si="7"/>
        <v>4008.24</v>
      </c>
      <c r="S6">
        <f t="shared" si="8"/>
        <v>0</v>
      </c>
      <c r="T6">
        <f t="shared" si="9"/>
        <v>0</v>
      </c>
      <c r="U6">
        <f t="shared" si="10"/>
        <v>0</v>
      </c>
      <c r="V6">
        <f t="shared" si="11"/>
        <v>200</v>
      </c>
      <c r="W6" s="7">
        <f t="shared" si="12"/>
        <v>200</v>
      </c>
      <c r="X6" s="11">
        <f t="shared" si="13"/>
        <v>0</v>
      </c>
      <c r="Y6">
        <f t="shared" si="14"/>
        <v>0</v>
      </c>
      <c r="Z6">
        <f t="shared" si="15"/>
        <v>0</v>
      </c>
      <c r="AA6">
        <f t="shared" si="16"/>
        <v>1440</v>
      </c>
      <c r="AB6" s="7">
        <f t="shared" si="17"/>
        <v>1440</v>
      </c>
      <c r="AC6">
        <f t="shared" si="18"/>
        <v>0</v>
      </c>
      <c r="AD6">
        <f t="shared" si="19"/>
        <v>0</v>
      </c>
      <c r="AE6">
        <f t="shared" si="20"/>
        <v>360</v>
      </c>
      <c r="AF6" s="7">
        <f t="shared" si="21"/>
        <v>360</v>
      </c>
      <c r="AH6">
        <v>20</v>
      </c>
      <c r="AI6">
        <v>4</v>
      </c>
      <c r="AJ6">
        <v>15</v>
      </c>
      <c r="AK6">
        <v>0.1</v>
      </c>
      <c r="AL6">
        <v>0.5</v>
      </c>
      <c r="AM6">
        <v>0.17</v>
      </c>
      <c r="AN6">
        <v>0.8</v>
      </c>
      <c r="AO6">
        <v>2.5000000000000001E-2</v>
      </c>
    </row>
    <row r="7" spans="1:41">
      <c r="C7" s="8">
        <v>114</v>
      </c>
      <c r="D7">
        <v>1</v>
      </c>
      <c r="E7" s="10">
        <v>52</v>
      </c>
      <c r="F7" s="1">
        <v>866</v>
      </c>
      <c r="G7" s="1">
        <v>3791</v>
      </c>
      <c r="H7" s="1">
        <v>5972</v>
      </c>
      <c r="J7" s="1">
        <v>4200</v>
      </c>
      <c r="K7">
        <f t="shared" si="0"/>
        <v>9763</v>
      </c>
      <c r="L7">
        <f t="shared" si="1"/>
        <v>1659.71</v>
      </c>
      <c r="M7">
        <f t="shared" si="2"/>
        <v>107.80725000000001</v>
      </c>
      <c r="N7">
        <f t="shared" si="3"/>
        <v>7995.4827500000001</v>
      </c>
      <c r="O7">
        <f t="shared" si="4"/>
        <v>1074</v>
      </c>
      <c r="P7">
        <f t="shared" si="5"/>
        <v>3222</v>
      </c>
      <c r="Q7">
        <f t="shared" si="6"/>
        <v>4773.4799999999996</v>
      </c>
      <c r="R7">
        <f t="shared" si="7"/>
        <v>2386.7399999999998</v>
      </c>
      <c r="S7">
        <f t="shared" si="8"/>
        <v>0</v>
      </c>
      <c r="T7">
        <f t="shared" si="9"/>
        <v>0</v>
      </c>
      <c r="U7">
        <f t="shared" si="10"/>
        <v>0</v>
      </c>
      <c r="V7">
        <f t="shared" si="11"/>
        <v>420</v>
      </c>
      <c r="W7" s="7">
        <f t="shared" si="12"/>
        <v>420</v>
      </c>
      <c r="X7" s="11">
        <f t="shared" si="13"/>
        <v>0</v>
      </c>
      <c r="Y7">
        <f t="shared" si="14"/>
        <v>0</v>
      </c>
      <c r="Z7">
        <f t="shared" si="15"/>
        <v>0</v>
      </c>
      <c r="AA7">
        <f t="shared" si="16"/>
        <v>3024</v>
      </c>
      <c r="AB7" s="7">
        <f t="shared" si="17"/>
        <v>3024</v>
      </c>
      <c r="AC7">
        <f t="shared" si="18"/>
        <v>0</v>
      </c>
      <c r="AD7">
        <f t="shared" si="19"/>
        <v>0</v>
      </c>
      <c r="AE7">
        <f t="shared" si="20"/>
        <v>756</v>
      </c>
      <c r="AF7" s="7">
        <f t="shared" si="21"/>
        <v>756</v>
      </c>
      <c r="AH7">
        <v>20</v>
      </c>
      <c r="AI7">
        <v>4</v>
      </c>
      <c r="AJ7">
        <v>15</v>
      </c>
      <c r="AK7">
        <v>0.1</v>
      </c>
      <c r="AL7">
        <v>0.5</v>
      </c>
      <c r="AM7">
        <v>0.17</v>
      </c>
      <c r="AN7">
        <v>0.8</v>
      </c>
      <c r="AO7">
        <v>2.5000000000000001E-2</v>
      </c>
    </row>
    <row r="8" spans="1:41">
      <c r="C8" s="9">
        <v>106</v>
      </c>
      <c r="D8">
        <v>1</v>
      </c>
      <c r="G8" s="1"/>
      <c r="H8" s="1"/>
      <c r="J8" s="1">
        <v>1500</v>
      </c>
      <c r="K8">
        <f t="shared" si="0"/>
        <v>0</v>
      </c>
      <c r="L8">
        <f t="shared" si="1"/>
        <v>0</v>
      </c>
      <c r="M8">
        <f t="shared" si="2"/>
        <v>0</v>
      </c>
      <c r="N8">
        <f t="shared" si="3"/>
        <v>0</v>
      </c>
      <c r="O8">
        <f t="shared" si="4"/>
        <v>0</v>
      </c>
      <c r="P8">
        <f t="shared" si="5"/>
        <v>0</v>
      </c>
      <c r="Q8">
        <f t="shared" si="6"/>
        <v>0</v>
      </c>
      <c r="R8">
        <f t="shared" si="7"/>
        <v>0</v>
      </c>
      <c r="S8">
        <f t="shared" si="8"/>
        <v>0</v>
      </c>
      <c r="T8">
        <f t="shared" si="9"/>
        <v>0</v>
      </c>
      <c r="U8">
        <f t="shared" si="10"/>
        <v>0</v>
      </c>
      <c r="V8">
        <f t="shared" si="11"/>
        <v>150</v>
      </c>
      <c r="W8" s="7">
        <f t="shared" si="12"/>
        <v>150</v>
      </c>
      <c r="X8" s="11">
        <f t="shared" si="13"/>
        <v>0</v>
      </c>
      <c r="Y8">
        <f t="shared" si="14"/>
        <v>0</v>
      </c>
      <c r="Z8">
        <f t="shared" si="15"/>
        <v>0</v>
      </c>
      <c r="AA8">
        <f t="shared" si="16"/>
        <v>1080</v>
      </c>
      <c r="AB8" s="7">
        <f t="shared" si="17"/>
        <v>1080</v>
      </c>
      <c r="AC8">
        <f t="shared" si="18"/>
        <v>0</v>
      </c>
      <c r="AD8">
        <f t="shared" si="19"/>
        <v>0</v>
      </c>
      <c r="AE8">
        <f t="shared" si="20"/>
        <v>270</v>
      </c>
      <c r="AF8" s="7">
        <f t="shared" si="21"/>
        <v>270</v>
      </c>
      <c r="AH8">
        <v>20</v>
      </c>
      <c r="AI8">
        <v>4</v>
      </c>
      <c r="AJ8">
        <v>15</v>
      </c>
      <c r="AK8">
        <v>0.1</v>
      </c>
      <c r="AL8">
        <v>0.5</v>
      </c>
      <c r="AM8">
        <v>0.17</v>
      </c>
      <c r="AN8">
        <v>0.8</v>
      </c>
      <c r="AO8">
        <v>2.5000000000000001E-2</v>
      </c>
    </row>
    <row r="9" spans="1:41">
      <c r="C9" s="9">
        <v>107</v>
      </c>
      <c r="D9">
        <v>1</v>
      </c>
      <c r="G9" s="1">
        <v>2779</v>
      </c>
      <c r="H9" s="1">
        <v>3597</v>
      </c>
      <c r="J9" s="1">
        <v>3500</v>
      </c>
      <c r="K9">
        <f t="shared" si="0"/>
        <v>6376</v>
      </c>
      <c r="L9">
        <f t="shared" si="1"/>
        <v>1083.92</v>
      </c>
      <c r="M9">
        <f t="shared" si="2"/>
        <v>62.826999999999998</v>
      </c>
      <c r="N9">
        <f t="shared" si="3"/>
        <v>5229.2529999999997</v>
      </c>
      <c r="O9">
        <f t="shared" si="4"/>
        <v>0</v>
      </c>
      <c r="P9">
        <f t="shared" si="5"/>
        <v>0</v>
      </c>
      <c r="Q9">
        <f t="shared" si="6"/>
        <v>5229.25</v>
      </c>
      <c r="R9">
        <f t="shared" si="7"/>
        <v>2614.63</v>
      </c>
      <c r="S9">
        <f t="shared" si="8"/>
        <v>0</v>
      </c>
      <c r="T9">
        <f t="shared" si="9"/>
        <v>0</v>
      </c>
      <c r="U9">
        <f t="shared" si="10"/>
        <v>0</v>
      </c>
      <c r="V9">
        <f t="shared" si="11"/>
        <v>350</v>
      </c>
      <c r="W9" s="7">
        <f t="shared" si="12"/>
        <v>350</v>
      </c>
      <c r="X9" s="11">
        <f t="shared" si="13"/>
        <v>0</v>
      </c>
      <c r="Y9">
        <f t="shared" si="14"/>
        <v>0</v>
      </c>
      <c r="Z9">
        <f t="shared" si="15"/>
        <v>0</v>
      </c>
      <c r="AA9">
        <f t="shared" si="16"/>
        <v>2520</v>
      </c>
      <c r="AB9" s="7">
        <f t="shared" si="17"/>
        <v>2520</v>
      </c>
      <c r="AC9">
        <f t="shared" si="18"/>
        <v>0</v>
      </c>
      <c r="AD9">
        <f t="shared" si="19"/>
        <v>0</v>
      </c>
      <c r="AE9">
        <f t="shared" si="20"/>
        <v>630</v>
      </c>
      <c r="AF9" s="7">
        <f t="shared" si="21"/>
        <v>630</v>
      </c>
      <c r="AH9">
        <v>20</v>
      </c>
      <c r="AI9">
        <v>4</v>
      </c>
      <c r="AJ9">
        <v>15</v>
      </c>
      <c r="AK9">
        <v>0.1</v>
      </c>
      <c r="AL9">
        <v>0.5</v>
      </c>
      <c r="AM9">
        <v>0.17</v>
      </c>
      <c r="AN9">
        <v>0.8</v>
      </c>
      <c r="AO9">
        <v>2.5000000000000001E-2</v>
      </c>
    </row>
    <row r="10" spans="1:41">
      <c r="W10" s="7">
        <f>SUM(W3:W9)</f>
        <v>1497.85</v>
      </c>
      <c r="X10" s="11"/>
      <c r="AB10" s="7">
        <f>SUM(AB3:AB9)</f>
        <v>10784.49</v>
      </c>
      <c r="AF10" s="7">
        <f>SUM(AF3:AF9)</f>
        <v>2696.12</v>
      </c>
    </row>
    <row r="11" spans="1:41">
      <c r="W11" s="7"/>
      <c r="X11" s="11"/>
      <c r="AB11" s="7"/>
      <c r="AF11" s="7"/>
    </row>
    <row r="12" spans="1:41">
      <c r="W12" s="7"/>
      <c r="X12" s="11"/>
      <c r="AB12" s="7"/>
      <c r="AD12" s="7"/>
      <c r="AF12" s="7"/>
    </row>
    <row r="13" spans="1:41">
      <c r="W13" s="7"/>
      <c r="X13" s="11"/>
      <c r="AB13" s="7"/>
      <c r="AF13" s="7"/>
    </row>
    <row r="14" spans="1:41">
      <c r="W14" s="7"/>
      <c r="X14" s="11"/>
      <c r="AB14" s="7"/>
      <c r="AF14" s="7"/>
    </row>
    <row r="15" spans="1:41">
      <c r="W15" s="7"/>
      <c r="X15" s="11"/>
      <c r="AB15" s="7"/>
      <c r="AF15" s="7"/>
    </row>
    <row r="16" spans="1:41">
      <c r="C16">
        <v>103</v>
      </c>
      <c r="E16">
        <v>1</v>
      </c>
      <c r="F16">
        <v>11.93</v>
      </c>
      <c r="G16" s="1">
        <v>170</v>
      </c>
      <c r="H16" s="1">
        <v>0</v>
      </c>
      <c r="K16">
        <f t="shared" ref="K16:K22" si="22">G16+H16</f>
        <v>170</v>
      </c>
      <c r="L16">
        <f t="shared" ref="L16:L22" si="23">K16*AM16</f>
        <v>28.900000000000002</v>
      </c>
      <c r="M16">
        <f t="shared" ref="M16:M22" si="24">(H16-L16)*AO16</f>
        <v>-0.72250000000000014</v>
      </c>
      <c r="N16">
        <f t="shared" ref="N16:N22" si="25">K16-L16-M16</f>
        <v>141.82249999999999</v>
      </c>
      <c r="O16">
        <f t="shared" ref="O16:O22" si="26">F16+E16*AI16</f>
        <v>15.93</v>
      </c>
      <c r="P16">
        <f t="shared" ref="P16:P22" si="27">O16*AJ16/100*AH16</f>
        <v>45.304920000000003</v>
      </c>
      <c r="Q16">
        <f t="shared" ref="Q16:Q22" si="28">ROUND(N16-P16,2)</f>
        <v>96.52</v>
      </c>
      <c r="R16">
        <f t="shared" ref="R16:R22" si="29">ROUND(Q16*AL16,2)</f>
        <v>48.26</v>
      </c>
      <c r="S16" s="25">
        <f t="shared" ref="S16:S22" si="30">IF(D16&gt;0,0,Q16-R16)</f>
        <v>48.26</v>
      </c>
      <c r="T16">
        <f t="shared" ref="T16:T22" si="31">IF(D16&gt;0,0,ROUND(S16*AK16,2))</f>
        <v>2.41</v>
      </c>
      <c r="U16">
        <f t="shared" ref="U16:U22" si="32">ROUND(I16*AK16,2)</f>
        <v>0</v>
      </c>
      <c r="V16">
        <f t="shared" ref="V16:V22" si="33">ROUND(J16*AK16,2)</f>
        <v>0</v>
      </c>
      <c r="W16" s="7">
        <f t="shared" ref="W16:W22" si="34">T16+U16+V16</f>
        <v>2.41</v>
      </c>
      <c r="X16" s="11">
        <f>S16-T16</f>
        <v>45.849999999999994</v>
      </c>
      <c r="Y16">
        <f>IF(D16&gt;0,0,ROUND(X16*AN16,2))</f>
        <v>22.93</v>
      </c>
      <c r="Z16">
        <f t="shared" ref="Z16:Z22" si="35">ROUND((I16-U16)*AN16,2)</f>
        <v>0</v>
      </c>
      <c r="AA16">
        <f t="shared" ref="AA16:AA22" si="36">ROUND((J16-V16)*AN16,2)</f>
        <v>0</v>
      </c>
      <c r="AB16" s="7">
        <f t="shared" ref="AB16:AB22" si="37">Y16+Z16+AA16</f>
        <v>22.93</v>
      </c>
      <c r="AC16">
        <f>X16-Y16</f>
        <v>22.919999999999995</v>
      </c>
      <c r="AD16">
        <f t="shared" ref="AD16:AD22" si="38">I16-U16-Z16</f>
        <v>0</v>
      </c>
      <c r="AE16">
        <f t="shared" ref="AE16:AE22" si="39">J16-V16-AA16</f>
        <v>0</v>
      </c>
      <c r="AF16" s="7">
        <f t="shared" ref="AF16:AF22" si="40">AC16+AD16+AE16</f>
        <v>22.919999999999995</v>
      </c>
      <c r="AH16">
        <v>18.96</v>
      </c>
      <c r="AI16">
        <v>4</v>
      </c>
      <c r="AJ16">
        <v>15</v>
      </c>
      <c r="AK16">
        <v>0.05</v>
      </c>
      <c r="AL16">
        <v>0.5</v>
      </c>
      <c r="AM16">
        <v>0.17</v>
      </c>
      <c r="AN16">
        <v>0.5</v>
      </c>
      <c r="AO16">
        <v>2.5000000000000001E-2</v>
      </c>
    </row>
    <row r="17" spans="1:41" s="17" customFormat="1">
      <c r="A17" s="16" t="s">
        <v>43</v>
      </c>
      <c r="C17" s="17">
        <v>103</v>
      </c>
      <c r="E17" s="17">
        <v>1</v>
      </c>
      <c r="F17" s="17">
        <v>11.93</v>
      </c>
      <c r="G17" s="18">
        <v>170</v>
      </c>
      <c r="H17" s="18">
        <v>0</v>
      </c>
      <c r="K17" s="17">
        <f t="shared" si="22"/>
        <v>170</v>
      </c>
      <c r="L17" s="17">
        <f t="shared" si="23"/>
        <v>28.900000000000002</v>
      </c>
      <c r="M17" s="17">
        <f t="shared" si="24"/>
        <v>-0.72250000000000014</v>
      </c>
      <c r="N17" s="17">
        <f t="shared" si="25"/>
        <v>141.82249999999999</v>
      </c>
      <c r="O17" s="17">
        <f t="shared" si="26"/>
        <v>15.93</v>
      </c>
      <c r="P17" s="17">
        <f t="shared" si="27"/>
        <v>47.79</v>
      </c>
      <c r="Q17" s="17">
        <f t="shared" si="28"/>
        <v>94.03</v>
      </c>
      <c r="R17" s="17">
        <f t="shared" si="29"/>
        <v>47.02</v>
      </c>
      <c r="S17" s="26">
        <f t="shared" si="30"/>
        <v>47.01</v>
      </c>
      <c r="T17" s="17">
        <f t="shared" si="31"/>
        <v>4.7</v>
      </c>
      <c r="U17" s="17">
        <f t="shared" si="32"/>
        <v>0</v>
      </c>
      <c r="V17" s="17">
        <f t="shared" si="33"/>
        <v>0</v>
      </c>
      <c r="W17" s="19">
        <f t="shared" si="34"/>
        <v>4.7</v>
      </c>
      <c r="X17" s="20">
        <f t="shared" ref="X17:X22" si="41">S17-T17</f>
        <v>42.309999999999995</v>
      </c>
      <c r="Y17" s="17">
        <f t="shared" ref="Y17:Y22" si="42">IF(D17&gt;0,0,ROUND(X17*AN17,2))</f>
        <v>21.16</v>
      </c>
      <c r="Z17" s="17">
        <f t="shared" si="35"/>
        <v>0</v>
      </c>
      <c r="AA17" s="17">
        <f t="shared" si="36"/>
        <v>0</v>
      </c>
      <c r="AB17" s="19">
        <f t="shared" si="37"/>
        <v>21.16</v>
      </c>
      <c r="AC17" s="17">
        <f t="shared" ref="AC17:AC22" si="43">X17-Y17</f>
        <v>21.149999999999995</v>
      </c>
      <c r="AD17" s="17">
        <f t="shared" si="38"/>
        <v>0</v>
      </c>
      <c r="AE17" s="17">
        <f t="shared" si="39"/>
        <v>0</v>
      </c>
      <c r="AF17" s="19">
        <f t="shared" si="40"/>
        <v>21.149999999999995</v>
      </c>
      <c r="AH17" s="17">
        <v>20</v>
      </c>
      <c r="AI17" s="17">
        <v>4</v>
      </c>
      <c r="AJ17" s="17">
        <v>15</v>
      </c>
      <c r="AK17">
        <v>0.1</v>
      </c>
      <c r="AL17" s="17">
        <v>0.5</v>
      </c>
      <c r="AM17" s="17">
        <v>0.17</v>
      </c>
      <c r="AN17" s="17">
        <v>0.5</v>
      </c>
      <c r="AO17" s="17">
        <v>2.5000000000000001E-2</v>
      </c>
    </row>
    <row r="18" spans="1:41" s="21" customFormat="1">
      <c r="A18" s="21" t="s">
        <v>44</v>
      </c>
      <c r="C18" s="21">
        <v>103</v>
      </c>
      <c r="E18" s="21">
        <v>1</v>
      </c>
      <c r="F18" s="21">
        <v>8.2799999999999994</v>
      </c>
      <c r="G18" s="22">
        <v>77</v>
      </c>
      <c r="H18" s="22">
        <v>70</v>
      </c>
      <c r="K18" s="21">
        <f t="shared" si="22"/>
        <v>147</v>
      </c>
      <c r="L18" s="21">
        <f t="shared" si="23"/>
        <v>24.990000000000002</v>
      </c>
      <c r="M18" s="21">
        <f t="shared" si="24"/>
        <v>1.1252500000000001</v>
      </c>
      <c r="N18" s="21">
        <f t="shared" si="25"/>
        <v>120.88475</v>
      </c>
      <c r="O18" s="21">
        <f t="shared" si="26"/>
        <v>12.28</v>
      </c>
      <c r="P18" s="21">
        <f t="shared" si="27"/>
        <v>36.839999999999996</v>
      </c>
      <c r="Q18" s="21">
        <f t="shared" si="28"/>
        <v>84.04</v>
      </c>
      <c r="R18" s="21">
        <f t="shared" si="29"/>
        <v>42.02</v>
      </c>
      <c r="S18" s="27">
        <f t="shared" si="30"/>
        <v>42.02</v>
      </c>
      <c r="T18" s="21">
        <f t="shared" si="31"/>
        <v>4.2</v>
      </c>
      <c r="U18" s="21">
        <f t="shared" si="32"/>
        <v>0</v>
      </c>
      <c r="V18" s="21">
        <f t="shared" si="33"/>
        <v>0</v>
      </c>
      <c r="W18" s="23">
        <f t="shared" si="34"/>
        <v>4.2</v>
      </c>
      <c r="X18" s="24">
        <f t="shared" si="41"/>
        <v>37.82</v>
      </c>
      <c r="Y18" s="21">
        <f t="shared" si="42"/>
        <v>18.91</v>
      </c>
      <c r="Z18" s="21">
        <f t="shared" si="35"/>
        <v>0</v>
      </c>
      <c r="AA18" s="21">
        <f t="shared" si="36"/>
        <v>0</v>
      </c>
      <c r="AB18" s="23">
        <f t="shared" si="37"/>
        <v>18.91</v>
      </c>
      <c r="AC18" s="21">
        <f t="shared" si="43"/>
        <v>18.91</v>
      </c>
      <c r="AD18" s="21">
        <f t="shared" si="38"/>
        <v>0</v>
      </c>
      <c r="AE18" s="21">
        <f t="shared" si="39"/>
        <v>0</v>
      </c>
      <c r="AF18" s="23">
        <f t="shared" si="40"/>
        <v>18.91</v>
      </c>
      <c r="AH18" s="21">
        <v>20</v>
      </c>
      <c r="AI18" s="21">
        <v>4</v>
      </c>
      <c r="AJ18" s="21">
        <v>15</v>
      </c>
      <c r="AK18" s="21">
        <v>0.1</v>
      </c>
      <c r="AL18" s="21">
        <v>0.5</v>
      </c>
      <c r="AM18" s="21">
        <v>0.17</v>
      </c>
      <c r="AN18" s="21">
        <v>0.5</v>
      </c>
      <c r="AO18" s="21">
        <v>2.5000000000000001E-2</v>
      </c>
    </row>
    <row r="19" spans="1:41" s="12" customFormat="1">
      <c r="A19" s="12" t="s">
        <v>42</v>
      </c>
      <c r="C19" s="12">
        <v>103</v>
      </c>
      <c r="E19" s="12">
        <v>1</v>
      </c>
      <c r="F19" s="12">
        <v>9.49</v>
      </c>
      <c r="G19" s="13">
        <v>0</v>
      </c>
      <c r="H19" s="13">
        <v>134</v>
      </c>
      <c r="K19" s="12">
        <f t="shared" si="22"/>
        <v>134</v>
      </c>
      <c r="L19" s="12">
        <f t="shared" si="23"/>
        <v>22.78</v>
      </c>
      <c r="M19" s="12">
        <f t="shared" si="24"/>
        <v>2.7805</v>
      </c>
      <c r="N19" s="12">
        <f t="shared" si="25"/>
        <v>108.4395</v>
      </c>
      <c r="O19" s="12">
        <f t="shared" si="26"/>
        <v>13.49</v>
      </c>
      <c r="P19" s="12">
        <f t="shared" si="27"/>
        <v>38.408417729999996</v>
      </c>
      <c r="Q19" s="12">
        <f t="shared" si="28"/>
        <v>70.03</v>
      </c>
      <c r="R19" s="12">
        <f t="shared" si="29"/>
        <v>35.020000000000003</v>
      </c>
      <c r="S19" s="28">
        <f t="shared" si="30"/>
        <v>35.01</v>
      </c>
      <c r="T19" s="12">
        <f t="shared" si="31"/>
        <v>3.5</v>
      </c>
      <c r="U19" s="12">
        <f t="shared" si="32"/>
        <v>0</v>
      </c>
      <c r="V19" s="12">
        <f t="shared" si="33"/>
        <v>0</v>
      </c>
      <c r="W19" s="14">
        <f t="shared" si="34"/>
        <v>3.5</v>
      </c>
      <c r="X19" s="15">
        <f t="shared" si="41"/>
        <v>31.509999999999998</v>
      </c>
      <c r="Y19" s="12">
        <f t="shared" si="42"/>
        <v>15.76</v>
      </c>
      <c r="Z19" s="12">
        <f t="shared" si="35"/>
        <v>0</v>
      </c>
      <c r="AA19" s="12">
        <f t="shared" si="36"/>
        <v>0</v>
      </c>
      <c r="AB19" s="14">
        <f t="shared" si="37"/>
        <v>15.76</v>
      </c>
      <c r="AC19" s="12">
        <f t="shared" si="43"/>
        <v>15.749999999999998</v>
      </c>
      <c r="AD19" s="12">
        <f t="shared" si="38"/>
        <v>0</v>
      </c>
      <c r="AE19" s="12">
        <f t="shared" si="39"/>
        <v>0</v>
      </c>
      <c r="AF19" s="14">
        <f t="shared" si="40"/>
        <v>15.749999999999998</v>
      </c>
      <c r="AH19" s="12">
        <v>18.981179999999998</v>
      </c>
      <c r="AI19" s="12">
        <v>4</v>
      </c>
      <c r="AJ19" s="12">
        <v>15</v>
      </c>
      <c r="AK19" s="12">
        <v>0.1</v>
      </c>
      <c r="AL19" s="12">
        <v>0.5</v>
      </c>
      <c r="AM19" s="12">
        <v>0.17</v>
      </c>
      <c r="AN19" s="12">
        <v>0.5</v>
      </c>
      <c r="AO19" s="12">
        <v>2.5000000000000001E-2</v>
      </c>
    </row>
    <row r="20" spans="1:41" s="34" customFormat="1">
      <c r="A20" s="34" t="s">
        <v>46</v>
      </c>
      <c r="C20" s="34">
        <v>103</v>
      </c>
      <c r="E20" s="34">
        <v>1</v>
      </c>
      <c r="F20" s="34">
        <v>7.01</v>
      </c>
      <c r="G20" s="35">
        <v>94</v>
      </c>
      <c r="H20" s="35">
        <v>55</v>
      </c>
      <c r="K20" s="34">
        <f t="shared" si="22"/>
        <v>149</v>
      </c>
      <c r="L20" s="34">
        <f t="shared" si="23"/>
        <v>22.349999999999998</v>
      </c>
      <c r="M20" s="34">
        <f t="shared" si="24"/>
        <v>0.81625000000000014</v>
      </c>
      <c r="N20" s="34">
        <f t="shared" si="25"/>
        <v>125.83375000000001</v>
      </c>
      <c r="O20" s="34">
        <f t="shared" si="26"/>
        <v>11.01</v>
      </c>
      <c r="P20" s="34">
        <f t="shared" si="27"/>
        <v>29.360043176470541</v>
      </c>
      <c r="Q20" s="34">
        <f t="shared" si="28"/>
        <v>96.47</v>
      </c>
      <c r="R20" s="34">
        <f t="shared" si="29"/>
        <v>48.24</v>
      </c>
      <c r="S20" s="36">
        <f t="shared" si="30"/>
        <v>48.23</v>
      </c>
      <c r="T20" s="34">
        <f t="shared" si="31"/>
        <v>2.41</v>
      </c>
      <c r="U20" s="34">
        <f t="shared" si="32"/>
        <v>0</v>
      </c>
      <c r="V20" s="34">
        <f t="shared" si="33"/>
        <v>0</v>
      </c>
      <c r="W20" s="37">
        <f t="shared" si="34"/>
        <v>2.41</v>
      </c>
      <c r="X20" s="38">
        <f t="shared" si="41"/>
        <v>45.819999999999993</v>
      </c>
      <c r="Y20" s="34">
        <f t="shared" si="42"/>
        <v>22.91</v>
      </c>
      <c r="Z20" s="34">
        <f t="shared" si="35"/>
        <v>0</v>
      </c>
      <c r="AA20" s="34">
        <f t="shared" si="36"/>
        <v>0</v>
      </c>
      <c r="AB20" s="37">
        <f t="shared" si="37"/>
        <v>22.91</v>
      </c>
      <c r="AC20" s="34">
        <f t="shared" si="43"/>
        <v>22.909999999999993</v>
      </c>
      <c r="AD20" s="34">
        <f t="shared" si="38"/>
        <v>0</v>
      </c>
      <c r="AE20" s="34">
        <f t="shared" si="39"/>
        <v>0</v>
      </c>
      <c r="AF20" s="37">
        <f t="shared" si="40"/>
        <v>22.909999999999993</v>
      </c>
      <c r="AH20" s="34">
        <v>19.0476470588235</v>
      </c>
      <c r="AI20" s="34">
        <v>4</v>
      </c>
      <c r="AJ20" s="34">
        <v>14</v>
      </c>
      <c r="AK20">
        <v>0.05</v>
      </c>
      <c r="AL20" s="34">
        <v>0.5</v>
      </c>
      <c r="AM20" s="34">
        <v>0.15</v>
      </c>
      <c r="AN20" s="34">
        <v>0.5</v>
      </c>
      <c r="AO20" s="34">
        <v>2.5000000000000001E-2</v>
      </c>
    </row>
    <row r="21" spans="1:41" s="39" customFormat="1">
      <c r="A21" s="39" t="s">
        <v>47</v>
      </c>
      <c r="C21" s="39">
        <v>103</v>
      </c>
      <c r="E21" s="39">
        <v>1</v>
      </c>
      <c r="F21" s="39">
        <v>3.18</v>
      </c>
      <c r="G21" s="40">
        <v>80</v>
      </c>
      <c r="H21" s="40">
        <v>0</v>
      </c>
      <c r="K21" s="39">
        <f t="shared" si="22"/>
        <v>80</v>
      </c>
      <c r="L21" s="39">
        <f t="shared" si="23"/>
        <v>12</v>
      </c>
      <c r="M21" s="39">
        <f t="shared" si="24"/>
        <v>-0.30000000000000004</v>
      </c>
      <c r="N21" s="39">
        <f t="shared" si="25"/>
        <v>68.3</v>
      </c>
      <c r="O21" s="39">
        <f t="shared" si="26"/>
        <v>7.18</v>
      </c>
      <c r="P21" s="39">
        <f t="shared" si="27"/>
        <v>19.14669482352938</v>
      </c>
      <c r="Q21" s="39">
        <f t="shared" si="28"/>
        <v>49.15</v>
      </c>
      <c r="R21" s="39">
        <f t="shared" si="29"/>
        <v>24.58</v>
      </c>
      <c r="S21" s="41">
        <f t="shared" si="30"/>
        <v>24.57</v>
      </c>
      <c r="T21" s="39">
        <f t="shared" si="31"/>
        <v>1.23</v>
      </c>
      <c r="U21" s="39">
        <f t="shared" si="32"/>
        <v>0</v>
      </c>
      <c r="V21" s="39">
        <f t="shared" si="33"/>
        <v>0</v>
      </c>
      <c r="W21" s="42">
        <f t="shared" si="34"/>
        <v>1.23</v>
      </c>
      <c r="X21" s="43">
        <f t="shared" si="41"/>
        <v>23.34</v>
      </c>
      <c r="Y21" s="39">
        <f t="shared" si="42"/>
        <v>11.67</v>
      </c>
      <c r="Z21" s="39">
        <f t="shared" si="35"/>
        <v>0</v>
      </c>
      <c r="AA21" s="39">
        <f t="shared" si="36"/>
        <v>0</v>
      </c>
      <c r="AB21" s="42">
        <f t="shared" si="37"/>
        <v>11.67</v>
      </c>
      <c r="AC21" s="39">
        <f t="shared" si="43"/>
        <v>11.67</v>
      </c>
      <c r="AD21" s="39">
        <f t="shared" si="38"/>
        <v>0</v>
      </c>
      <c r="AE21" s="39">
        <f t="shared" si="39"/>
        <v>0</v>
      </c>
      <c r="AF21" s="42">
        <f t="shared" si="40"/>
        <v>11.67</v>
      </c>
      <c r="AH21" s="39">
        <v>19.0476470588235</v>
      </c>
      <c r="AI21" s="39">
        <v>4</v>
      </c>
      <c r="AJ21" s="39">
        <v>14</v>
      </c>
      <c r="AK21" s="39">
        <v>0.05</v>
      </c>
      <c r="AL21" s="39">
        <v>0.5</v>
      </c>
      <c r="AM21" s="39">
        <v>0.15</v>
      </c>
      <c r="AN21" s="39">
        <v>0.5</v>
      </c>
      <c r="AO21" s="39">
        <v>2.5000000000000001E-2</v>
      </c>
    </row>
    <row r="22" spans="1:41">
      <c r="C22">
        <v>103</v>
      </c>
      <c r="E22">
        <v>1</v>
      </c>
      <c r="F22">
        <v>4.49</v>
      </c>
      <c r="G22" s="1">
        <v>0</v>
      </c>
      <c r="H22" s="1">
        <v>82</v>
      </c>
      <c r="K22">
        <f t="shared" si="22"/>
        <v>82</v>
      </c>
      <c r="L22">
        <f t="shared" si="23"/>
        <v>12.299999999999999</v>
      </c>
      <c r="M22">
        <f t="shared" si="24"/>
        <v>1.7425000000000002</v>
      </c>
      <c r="N22">
        <f t="shared" si="25"/>
        <v>67.957499999999996</v>
      </c>
      <c r="O22">
        <f t="shared" si="26"/>
        <v>8.49</v>
      </c>
      <c r="P22">
        <f t="shared" si="27"/>
        <v>22.640033294117615</v>
      </c>
      <c r="Q22">
        <f t="shared" si="28"/>
        <v>45.32</v>
      </c>
      <c r="R22">
        <f t="shared" si="29"/>
        <v>22.66</v>
      </c>
      <c r="S22" s="25">
        <f t="shared" si="30"/>
        <v>22.66</v>
      </c>
      <c r="T22">
        <f t="shared" si="31"/>
        <v>1.1299999999999999</v>
      </c>
      <c r="U22">
        <f t="shared" si="32"/>
        <v>0</v>
      </c>
      <c r="V22">
        <f t="shared" si="33"/>
        <v>0</v>
      </c>
      <c r="W22" s="7">
        <f t="shared" si="34"/>
        <v>1.1299999999999999</v>
      </c>
      <c r="X22" s="11">
        <f t="shared" si="41"/>
        <v>21.53</v>
      </c>
      <c r="Y22">
        <f t="shared" si="42"/>
        <v>10.77</v>
      </c>
      <c r="Z22">
        <f t="shared" si="35"/>
        <v>0</v>
      </c>
      <c r="AA22">
        <f t="shared" si="36"/>
        <v>0</v>
      </c>
      <c r="AB22" s="7">
        <f t="shared" si="37"/>
        <v>10.77</v>
      </c>
      <c r="AC22">
        <f t="shared" si="43"/>
        <v>10.760000000000002</v>
      </c>
      <c r="AD22">
        <f t="shared" si="38"/>
        <v>0</v>
      </c>
      <c r="AE22">
        <f t="shared" si="39"/>
        <v>0</v>
      </c>
      <c r="AF22" s="7">
        <f t="shared" si="40"/>
        <v>10.760000000000002</v>
      </c>
      <c r="AH22" s="39">
        <v>19.0476470588235</v>
      </c>
      <c r="AI22">
        <v>4</v>
      </c>
      <c r="AJ22">
        <v>14</v>
      </c>
      <c r="AK22">
        <v>0.05</v>
      </c>
      <c r="AL22">
        <v>0.5</v>
      </c>
      <c r="AM22">
        <v>0.15</v>
      </c>
      <c r="AN22">
        <v>0.5</v>
      </c>
      <c r="AO22">
        <v>2.5000000000000001E-2</v>
      </c>
    </row>
    <row r="23" spans="1:41" s="29" customFormat="1">
      <c r="A23" s="29" t="s">
        <v>45</v>
      </c>
      <c r="C23" s="29">
        <v>103</v>
      </c>
      <c r="E23" s="29">
        <v>1</v>
      </c>
      <c r="F23" s="29">
        <v>13.31</v>
      </c>
      <c r="G23" s="30">
        <v>0</v>
      </c>
      <c r="H23" s="30">
        <v>137</v>
      </c>
      <c r="K23" s="29">
        <f t="shared" ref="K23" si="44">G23+H23</f>
        <v>137</v>
      </c>
      <c r="L23" s="29">
        <f t="shared" ref="L23" si="45">K23*AM23</f>
        <v>23.290000000000003</v>
      </c>
      <c r="M23" s="29">
        <f t="shared" ref="M23" si="46">(H23-L23)*AO23</f>
        <v>2.8427500000000001</v>
      </c>
      <c r="N23" s="29">
        <f t="shared" ref="N23" si="47">K23-L23-M23</f>
        <v>110.86725</v>
      </c>
      <c r="O23" s="29">
        <f t="shared" ref="O23" si="48">F23+E23*AI23</f>
        <v>17.310000000000002</v>
      </c>
      <c r="P23" s="29">
        <f t="shared" ref="P23" si="49">O23*AJ23/100*AH23</f>
        <v>51.930000000000007</v>
      </c>
      <c r="Q23" s="29">
        <f t="shared" ref="Q23" si="50">ROUND(N23-P23,2)</f>
        <v>58.94</v>
      </c>
      <c r="R23" s="29">
        <f t="shared" ref="R23" si="51">ROUND(Q23*AL23,2)</f>
        <v>29.47</v>
      </c>
      <c r="S23" s="31">
        <f t="shared" ref="S23" si="52">IF(D23&gt;0,0,Q23-R23)</f>
        <v>29.47</v>
      </c>
      <c r="T23" s="29">
        <f t="shared" ref="T23" si="53">IF(D23&gt;0,0,ROUND(S23*AK23,2))</f>
        <v>2.95</v>
      </c>
      <c r="U23" s="29">
        <f t="shared" ref="U23" si="54">ROUND(I23*AK23,2)</f>
        <v>0</v>
      </c>
      <c r="V23" s="29">
        <f t="shared" ref="V23" si="55">ROUND(J23*AK23,2)</f>
        <v>0</v>
      </c>
      <c r="W23" s="32">
        <f t="shared" ref="W23" si="56">T23+U23+V23</f>
        <v>2.95</v>
      </c>
      <c r="X23" s="33">
        <f t="shared" ref="X23" si="57">S23-T23</f>
        <v>26.52</v>
      </c>
      <c r="Y23" s="29">
        <f t="shared" ref="Y23" si="58">IF(D23&gt;0,0,ROUND(X23*AN23,2))</f>
        <v>13.26</v>
      </c>
      <c r="Z23" s="29">
        <f t="shared" ref="Z23" si="59">ROUND((I23-U23)*AN23,2)</f>
        <v>0</v>
      </c>
      <c r="AA23" s="29">
        <f t="shared" ref="AA23" si="60">ROUND((J23-V23)*AN23,2)</f>
        <v>0</v>
      </c>
      <c r="AB23" s="32">
        <f t="shared" ref="AB23" si="61">Y23+Z23+AA23</f>
        <v>13.26</v>
      </c>
      <c r="AC23" s="29">
        <f t="shared" ref="AC23" si="62">X23-Y23</f>
        <v>13.26</v>
      </c>
      <c r="AD23" s="29">
        <f t="shared" ref="AD23" si="63">I23-U23-Z23</f>
        <v>0</v>
      </c>
      <c r="AE23" s="29">
        <f t="shared" ref="AE23" si="64">J23-V23-AA23</f>
        <v>0</v>
      </c>
      <c r="AF23" s="32">
        <f t="shared" ref="AF23" si="65">AC23+AD23+AE23</f>
        <v>13.26</v>
      </c>
      <c r="AH23" s="29">
        <v>20</v>
      </c>
      <c r="AI23" s="29">
        <v>4</v>
      </c>
      <c r="AJ23" s="29">
        <v>15</v>
      </c>
      <c r="AK23" s="29">
        <v>0.1</v>
      </c>
      <c r="AL23" s="29">
        <v>0.5</v>
      </c>
      <c r="AM23" s="29">
        <v>0.17</v>
      </c>
      <c r="AN23" s="29">
        <v>0.5</v>
      </c>
      <c r="AO23" s="29">
        <v>2.5000000000000001E-2</v>
      </c>
    </row>
    <row r="25" spans="1:41" s="29" customFormat="1">
      <c r="A25" s="29" t="s">
        <v>45</v>
      </c>
      <c r="C25" s="29">
        <v>103</v>
      </c>
      <c r="E25" s="29">
        <v>1</v>
      </c>
      <c r="F25" s="29">
        <v>10</v>
      </c>
      <c r="G25" s="30">
        <v>40</v>
      </c>
      <c r="H25" s="30">
        <v>60</v>
      </c>
      <c r="K25" s="29">
        <f t="shared" ref="K25" si="66">G25+H25</f>
        <v>100</v>
      </c>
      <c r="L25" s="29">
        <f t="shared" ref="L25" si="67">K25*AM25</f>
        <v>17</v>
      </c>
      <c r="M25" s="29">
        <f t="shared" ref="M25" si="68">(H25-L25)*AO25</f>
        <v>1.075</v>
      </c>
      <c r="N25" s="29">
        <f t="shared" ref="N25" si="69">K25-L25-M25</f>
        <v>81.924999999999997</v>
      </c>
      <c r="O25" s="29">
        <f t="shared" ref="O25" si="70">F25+E25*AI25</f>
        <v>14</v>
      </c>
      <c r="P25" s="29">
        <f t="shared" ref="P25" si="71">O25*AJ25/100*AH25</f>
        <v>42</v>
      </c>
      <c r="Q25" s="29">
        <f t="shared" ref="Q25" si="72">ROUND(N25-P25,2)</f>
        <v>39.93</v>
      </c>
      <c r="R25" s="29">
        <f t="shared" ref="R25" si="73">ROUND(Q25*AL25,2)</f>
        <v>19.97</v>
      </c>
      <c r="S25" s="31">
        <f t="shared" ref="S25" si="74">IF(D25&gt;0,0,Q25-R25)</f>
        <v>19.96</v>
      </c>
      <c r="T25" s="29">
        <f t="shared" ref="T25" si="75">IF(D25&gt;0,0,ROUND(S25*AK25,2))</f>
        <v>2</v>
      </c>
      <c r="U25" s="29">
        <f t="shared" ref="U25" si="76">ROUND(I25*AK25,2)</f>
        <v>0</v>
      </c>
      <c r="V25" s="29">
        <f t="shared" ref="V25" si="77">ROUND(J25*AK25,2)</f>
        <v>0</v>
      </c>
      <c r="W25" s="32">
        <f t="shared" ref="W25" si="78">T25+U25+V25</f>
        <v>2</v>
      </c>
      <c r="X25" s="33">
        <f t="shared" ref="X25" si="79">S25-T25</f>
        <v>17.96</v>
      </c>
      <c r="Y25" s="29">
        <f t="shared" ref="Y25" si="80">IF(D25&gt;0,0,ROUND(X25*AN25,2))</f>
        <v>14.37</v>
      </c>
      <c r="Z25" s="29">
        <f t="shared" ref="Z25" si="81">ROUND((I25-U25)*AN25,2)</f>
        <v>0</v>
      </c>
      <c r="AA25" s="29">
        <f t="shared" ref="AA25" si="82">ROUND((J25-V25)*AN25,2)</f>
        <v>0</v>
      </c>
      <c r="AB25" s="32">
        <f t="shared" ref="AB25" si="83">Y25+Z25+AA25</f>
        <v>14.37</v>
      </c>
      <c r="AC25" s="29">
        <f t="shared" ref="AC25" si="84">X25-Y25</f>
        <v>3.5900000000000016</v>
      </c>
      <c r="AD25" s="29">
        <f t="shared" ref="AD25" si="85">I25-U25-Z25</f>
        <v>0</v>
      </c>
      <c r="AE25" s="29">
        <f t="shared" ref="AE25" si="86">J25-V25-AA25</f>
        <v>0</v>
      </c>
      <c r="AF25" s="32">
        <f t="shared" ref="AF25" si="87">AC25+AD25+AE25</f>
        <v>3.5900000000000016</v>
      </c>
      <c r="AH25" s="29">
        <v>20</v>
      </c>
      <c r="AI25" s="29">
        <v>4</v>
      </c>
      <c r="AJ25" s="29">
        <v>15</v>
      </c>
      <c r="AK25" s="29">
        <v>0.1</v>
      </c>
      <c r="AL25" s="29">
        <v>0.5</v>
      </c>
      <c r="AM25" s="29">
        <v>0.17</v>
      </c>
      <c r="AN25" s="29">
        <v>0.8</v>
      </c>
      <c r="AO25" s="29">
        <v>2.5000000000000001E-2</v>
      </c>
    </row>
  </sheetData>
  <mergeCells count="16">
    <mergeCell ref="Y1:AB1"/>
    <mergeCell ref="AC1:AF1"/>
    <mergeCell ref="AH1:AN1"/>
    <mergeCell ref="J1:J2"/>
    <mergeCell ref="K1:M1"/>
    <mergeCell ref="O1:P1"/>
    <mergeCell ref="N1:N2"/>
    <mergeCell ref="Q1:Q2"/>
    <mergeCell ref="R1:R2"/>
    <mergeCell ref="S1:S2"/>
    <mergeCell ref="E1:I1"/>
    <mergeCell ref="A1:A2"/>
    <mergeCell ref="B1:B2"/>
    <mergeCell ref="C1:C2"/>
    <mergeCell ref="X1:X2"/>
    <mergeCell ref="T1:W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3CB0F-6044-475F-A3A8-E8D8F72F3E5B}">
  <dimension ref="D2:M10"/>
  <sheetViews>
    <sheetView topLeftCell="A16" workbookViewId="0">
      <selection activeCell="L31" sqref="L31"/>
    </sheetView>
  </sheetViews>
  <sheetFormatPr defaultRowHeight="14.4"/>
  <cols>
    <col min="4" max="4" width="15.77734375" bestFit="1" customWidth="1"/>
    <col min="5" max="5" width="16.5546875" bestFit="1" customWidth="1"/>
    <col min="6" max="6" width="16.5546875" customWidth="1"/>
  </cols>
  <sheetData>
    <row r="2" spans="4:13">
      <c r="D2" t="s">
        <v>56</v>
      </c>
      <c r="E2" t="s">
        <v>48</v>
      </c>
      <c r="G2">
        <v>17</v>
      </c>
      <c r="H2" t="s">
        <v>48</v>
      </c>
    </row>
    <row r="3" spans="4:13">
      <c r="E3" t="s">
        <v>49</v>
      </c>
      <c r="G3">
        <v>1.07</v>
      </c>
      <c r="H3" t="s">
        <v>49</v>
      </c>
    </row>
    <row r="4" spans="4:13">
      <c r="D4" t="s">
        <v>55</v>
      </c>
      <c r="E4" t="s">
        <v>22</v>
      </c>
      <c r="G4">
        <v>42</v>
      </c>
      <c r="H4" t="s">
        <v>22</v>
      </c>
    </row>
    <row r="5" spans="4:13">
      <c r="E5" t="s">
        <v>50</v>
      </c>
      <c r="G5">
        <v>19.97</v>
      </c>
      <c r="H5" t="s">
        <v>50</v>
      </c>
    </row>
    <row r="6" spans="4:13">
      <c r="D6" t="s">
        <v>54</v>
      </c>
      <c r="E6" t="s">
        <v>32</v>
      </c>
      <c r="G6">
        <v>2</v>
      </c>
      <c r="H6" t="s">
        <v>32</v>
      </c>
    </row>
    <row r="7" spans="4:13">
      <c r="E7" t="s">
        <v>53</v>
      </c>
      <c r="F7" t="s">
        <v>51</v>
      </c>
      <c r="G7">
        <v>14.37</v>
      </c>
      <c r="H7" t="s">
        <v>51</v>
      </c>
    </row>
    <row r="8" spans="4:13">
      <c r="F8" t="s">
        <v>52</v>
      </c>
      <c r="G8">
        <v>3.59</v>
      </c>
      <c r="H8" t="s">
        <v>52</v>
      </c>
    </row>
    <row r="9" spans="4:13">
      <c r="L9" t="s">
        <v>57</v>
      </c>
      <c r="M9">
        <v>40</v>
      </c>
    </row>
    <row r="10" spans="4:13">
      <c r="L10" t="s">
        <v>4</v>
      </c>
      <c r="M10">
        <v>60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037A3-397C-4E56-AA5F-DACB2A19AC3C}">
  <dimension ref="C2:M10"/>
  <sheetViews>
    <sheetView topLeftCell="B25" zoomScale="115" zoomScaleNormal="115" workbookViewId="0">
      <selection activeCell="D6" sqref="D6"/>
    </sheetView>
  </sheetViews>
  <sheetFormatPr defaultRowHeight="14.4"/>
  <cols>
    <col min="4" max="4" width="15.77734375" bestFit="1" customWidth="1"/>
    <col min="5" max="5" width="16.5546875" bestFit="1" customWidth="1"/>
    <col min="6" max="6" width="16.5546875" customWidth="1"/>
  </cols>
  <sheetData>
    <row r="2" spans="3:13">
      <c r="C2" t="s">
        <v>56</v>
      </c>
      <c r="E2" t="s">
        <v>48</v>
      </c>
      <c r="G2">
        <v>17</v>
      </c>
      <c r="H2" t="s">
        <v>48</v>
      </c>
    </row>
    <row r="3" spans="3:13">
      <c r="E3" t="s">
        <v>49</v>
      </c>
      <c r="G3">
        <v>1.07</v>
      </c>
      <c r="H3" t="s">
        <v>49</v>
      </c>
    </row>
    <row r="4" spans="3:13">
      <c r="C4" t="s">
        <v>58</v>
      </c>
      <c r="D4" t="s">
        <v>22</v>
      </c>
      <c r="G4">
        <v>42</v>
      </c>
      <c r="H4" t="s">
        <v>22</v>
      </c>
    </row>
    <row r="5" spans="3:13">
      <c r="D5" t="s">
        <v>60</v>
      </c>
      <c r="G5">
        <v>19.97</v>
      </c>
      <c r="H5" t="s">
        <v>50</v>
      </c>
    </row>
    <row r="6" spans="3:13">
      <c r="D6" t="s">
        <v>59</v>
      </c>
      <c r="E6" t="s">
        <v>32</v>
      </c>
      <c r="G6">
        <v>2</v>
      </c>
      <c r="H6" t="s">
        <v>32</v>
      </c>
    </row>
    <row r="7" spans="3:13">
      <c r="E7" t="s">
        <v>53</v>
      </c>
      <c r="F7" t="s">
        <v>51</v>
      </c>
      <c r="G7">
        <v>14.37</v>
      </c>
      <c r="H7" t="s">
        <v>51</v>
      </c>
    </row>
    <row r="8" spans="3:13">
      <c r="F8" t="s">
        <v>52</v>
      </c>
      <c r="G8">
        <v>3.59</v>
      </c>
      <c r="H8" t="s">
        <v>52</v>
      </c>
    </row>
    <row r="9" spans="3:13">
      <c r="L9" t="s">
        <v>57</v>
      </c>
      <c r="M9">
        <v>40</v>
      </c>
    </row>
    <row r="10" spans="3:13">
      <c r="L10" t="s">
        <v>4</v>
      </c>
      <c r="M10">
        <v>60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463DB-5271-4F16-ACC2-6DDC33C4365B}">
  <dimension ref="C2:N10"/>
  <sheetViews>
    <sheetView tabSelected="1" topLeftCell="D31" zoomScale="115" zoomScaleNormal="115" workbookViewId="0">
      <selection activeCell="Z33" sqref="Z33"/>
    </sheetView>
  </sheetViews>
  <sheetFormatPr defaultRowHeight="14.4"/>
  <cols>
    <col min="5" max="5" width="15.77734375" bestFit="1" customWidth="1"/>
    <col min="6" max="6" width="16.5546875" bestFit="1" customWidth="1"/>
    <col min="7" max="7" width="16.5546875" customWidth="1"/>
  </cols>
  <sheetData>
    <row r="2" spans="3:14">
      <c r="C2" t="s">
        <v>56</v>
      </c>
      <c r="F2" t="s">
        <v>48</v>
      </c>
      <c r="H2">
        <v>17</v>
      </c>
      <c r="I2" t="s">
        <v>48</v>
      </c>
    </row>
    <row r="3" spans="3:14">
      <c r="F3" t="s">
        <v>49</v>
      </c>
      <c r="H3">
        <v>1.07</v>
      </c>
      <c r="I3" t="s">
        <v>49</v>
      </c>
    </row>
    <row r="4" spans="3:14">
      <c r="C4" t="s">
        <v>58</v>
      </c>
      <c r="E4" t="s">
        <v>22</v>
      </c>
      <c r="H4">
        <v>42</v>
      </c>
      <c r="I4" t="s">
        <v>22</v>
      </c>
    </row>
    <row r="5" spans="3:14">
      <c r="D5" t="s">
        <v>58</v>
      </c>
      <c r="E5" t="s">
        <v>60</v>
      </c>
      <c r="H5">
        <v>19.97</v>
      </c>
      <c r="I5" t="s">
        <v>50</v>
      </c>
    </row>
    <row r="6" spans="3:14">
      <c r="E6" t="s">
        <v>59</v>
      </c>
      <c r="F6" t="s">
        <v>61</v>
      </c>
      <c r="H6">
        <v>2</v>
      </c>
      <c r="I6" t="s">
        <v>32</v>
      </c>
    </row>
    <row r="7" spans="3:14">
      <c r="F7" t="s">
        <v>53</v>
      </c>
      <c r="G7" t="s">
        <v>51</v>
      </c>
      <c r="H7">
        <v>14.37</v>
      </c>
      <c r="I7" t="s">
        <v>51</v>
      </c>
    </row>
    <row r="8" spans="3:14">
      <c r="G8" t="s">
        <v>52</v>
      </c>
      <c r="H8">
        <v>3.59</v>
      </c>
      <c r="I8" t="s">
        <v>52</v>
      </c>
    </row>
    <row r="9" spans="3:14">
      <c r="M9" t="s">
        <v>57</v>
      </c>
      <c r="N9">
        <v>40</v>
      </c>
    </row>
    <row r="10" spans="3:14">
      <c r="M10" t="s">
        <v>4</v>
      </c>
      <c r="N10">
        <v>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Лист2 (2)</vt:lpstr>
      <vt:lpstr>Лист2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Маненок</dc:creator>
  <cp:lastModifiedBy>IT</cp:lastModifiedBy>
  <dcterms:created xsi:type="dcterms:W3CDTF">2022-01-17T22:11:31Z</dcterms:created>
  <dcterms:modified xsi:type="dcterms:W3CDTF">2022-01-18T20:58:15Z</dcterms:modified>
</cp:coreProperties>
</file>