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Prabhuj\OneDrive - Techcronus Business Solutions Pvt. Ltd\Desktop\New Project\"/>
    </mc:Choice>
  </mc:AlternateContent>
  <xr:revisionPtr revIDLastSave="0" documentId="13_ncr:1_{57AA323B-9729-4F03-87FB-20FB91A0A7CE}" xr6:coauthVersionLast="47" xr6:coauthVersionMax="47" xr10:uidLastSave="{00000000-0000-0000-0000-000000000000}"/>
  <bookViews>
    <workbookView xWindow="-120" yWindow="-120" windowWidth="29040" windowHeight="15840" xr2:uid="{00000000-000D-0000-FFFF-FFFF00000000}"/>
  </bookViews>
  <sheets>
    <sheet name="Sheet1" sheetId="1" r:id="rId1"/>
    <sheet name="Silk Screen" sheetId="2" state="hidden" r:id="rId2"/>
    <sheet name="Alt Sizes" sheetId="4" state="hidden" r:id="rId3"/>
    <sheet name="Salespersons" sheetId="7" state="hidden" r:id="rId4"/>
  </sheets>
  <externalReferences>
    <externalReference r:id="rId5"/>
  </externalReferences>
  <definedNames>
    <definedName name="CardKeytag">'Alt Sizes'!$A$1:$A$8</definedName>
    <definedName name="_xlnm.Print_Area" localSheetId="0">Sheet1!$A$1:$J$60</definedName>
    <definedName name="Q">Sheet1!$T$13:$Z$39</definedName>
    <definedName name="SilkScreenCustom">'Silk Screen'!$A$1:$A$104</definedName>
  </definedNames>
  <calcPr calcId="181029"/>
</workbook>
</file>

<file path=xl/calcChain.xml><?xml version="1.0" encoding="utf-8"?>
<calcChain xmlns="http://schemas.openxmlformats.org/spreadsheetml/2006/main">
  <c r="BD16" i="1" l="1"/>
  <c r="BC15" i="1"/>
  <c r="BB26" i="1"/>
  <c r="BB16" i="1"/>
  <c r="BB15" i="1"/>
  <c r="BA28" i="1"/>
  <c r="BA27" i="1"/>
  <c r="BA26" i="1"/>
  <c r="BA25" i="1"/>
  <c r="BA23" i="1"/>
  <c r="BA16" i="1"/>
  <c r="BA15" i="1"/>
  <c r="BA14" i="1"/>
  <c r="AZ29" i="1"/>
  <c r="AZ28" i="1"/>
  <c r="AZ27" i="1"/>
  <c r="AZ26" i="1"/>
  <c r="AZ25" i="1"/>
  <c r="AZ23" i="1"/>
  <c r="AZ21" i="1"/>
  <c r="AZ20" i="1"/>
  <c r="AZ19" i="1"/>
  <c r="AZ16" i="1"/>
  <c r="AZ15" i="1"/>
  <c r="AZ14" i="1"/>
  <c r="AY28" i="1"/>
  <c r="AY27" i="1"/>
  <c r="AY26" i="1"/>
  <c r="AY25" i="1"/>
  <c r="AY23" i="1"/>
  <c r="AY21" i="1"/>
  <c r="AY20" i="1"/>
  <c r="AY19" i="1"/>
  <c r="AY16" i="1"/>
  <c r="AY15" i="1"/>
  <c r="AY14" i="1"/>
  <c r="AY13" i="1"/>
  <c r="AX29" i="1"/>
  <c r="AX28" i="1"/>
  <c r="AX27" i="1"/>
  <c r="AX26" i="1"/>
  <c r="AX25" i="1"/>
  <c r="AX23" i="1"/>
  <c r="AX21" i="1"/>
  <c r="AX20" i="1"/>
  <c r="AX16" i="1"/>
  <c r="AX15" i="1"/>
  <c r="AX14" i="1"/>
  <c r="AX13" i="1"/>
  <c r="AT16" i="1" l="1"/>
  <c r="AS15" i="1"/>
  <c r="AR26" i="1"/>
  <c r="AR16" i="1"/>
  <c r="AR15" i="1"/>
  <c r="AQ28" i="1"/>
  <c r="AQ27" i="1"/>
  <c r="AQ26" i="1"/>
  <c r="AQ25" i="1"/>
  <c r="AQ23" i="1"/>
  <c r="AQ16" i="1"/>
  <c r="AQ15" i="1"/>
  <c r="AQ14" i="1"/>
  <c r="AP29" i="1"/>
  <c r="AP28" i="1"/>
  <c r="AP27" i="1"/>
  <c r="AP26" i="1"/>
  <c r="AP25" i="1"/>
  <c r="AP23" i="1"/>
  <c r="AP21" i="1"/>
  <c r="AP20" i="1"/>
  <c r="AP19" i="1"/>
  <c r="AP16" i="1"/>
  <c r="AP15" i="1"/>
  <c r="AP14" i="1"/>
  <c r="AO28" i="1" l="1"/>
  <c r="AO27" i="1"/>
  <c r="AO26" i="1"/>
  <c r="AO25" i="1"/>
  <c r="AO23" i="1"/>
  <c r="AO21" i="1"/>
  <c r="AO20" i="1"/>
  <c r="AO19" i="1"/>
  <c r="AO16" i="1"/>
  <c r="AO15" i="1"/>
  <c r="AO14" i="1"/>
  <c r="AO13" i="1"/>
  <c r="AN29" i="1"/>
  <c r="AN28" i="1"/>
  <c r="AN27" i="1"/>
  <c r="AN26" i="1"/>
  <c r="AN25" i="1"/>
  <c r="AN23" i="1"/>
  <c r="AN21" i="1"/>
  <c r="AN20" i="1"/>
  <c r="AN16" i="1"/>
  <c r="AN15" i="1"/>
  <c r="AN14" i="1"/>
  <c r="AN13" i="1"/>
  <c r="AJ16" i="1"/>
  <c r="AI15" i="1"/>
  <c r="AH26" i="1"/>
  <c r="AH16" i="1"/>
  <c r="AH15" i="1"/>
  <c r="AG28" i="1"/>
  <c r="AG27" i="1"/>
  <c r="AG26" i="1"/>
  <c r="AG25" i="1"/>
  <c r="AG23" i="1"/>
  <c r="AG16" i="1"/>
  <c r="AG15" i="1"/>
  <c r="AG14" i="1"/>
  <c r="AF29" i="1"/>
  <c r="AF28" i="1"/>
  <c r="AF27" i="1"/>
  <c r="AF26" i="1"/>
  <c r="AF25" i="1"/>
  <c r="AF23" i="1"/>
  <c r="AF21" i="1"/>
  <c r="AF20" i="1"/>
  <c r="AF19" i="1"/>
  <c r="AF16" i="1"/>
  <c r="AF15" i="1"/>
  <c r="AF14" i="1"/>
  <c r="AE28" i="1"/>
  <c r="AE27" i="1"/>
  <c r="AE26" i="1"/>
  <c r="AE25" i="1"/>
  <c r="AE23" i="1"/>
  <c r="AE21" i="1"/>
  <c r="AE20" i="1"/>
  <c r="AE19" i="1"/>
  <c r="AE16" i="1"/>
  <c r="AE15" i="1"/>
  <c r="AE14" i="1"/>
  <c r="AE13" i="1"/>
  <c r="AD29" i="1"/>
  <c r="AD28" i="1"/>
  <c r="AD27" i="1"/>
  <c r="AD26" i="1"/>
  <c r="AD25" i="1"/>
  <c r="AD23" i="1"/>
  <c r="AD21" i="1"/>
  <c r="AD20" i="1"/>
  <c r="AD16" i="1"/>
  <c r="AD15" i="1"/>
  <c r="AD14" i="1"/>
  <c r="AD13" i="1"/>
  <c r="Z16" i="1"/>
  <c r="Y15" i="1"/>
  <c r="X26" i="1"/>
  <c r="X16" i="1"/>
  <c r="X15" i="1"/>
  <c r="W28" i="1"/>
  <c r="W27" i="1"/>
  <c r="W26" i="1"/>
  <c r="W25" i="1"/>
  <c r="W23" i="1"/>
  <c r="W16" i="1"/>
  <c r="W15" i="1"/>
  <c r="W14" i="1"/>
  <c r="V29" i="1"/>
  <c r="V28" i="1"/>
  <c r="V27" i="1"/>
  <c r="V26" i="1"/>
  <c r="V25" i="1"/>
  <c r="V23" i="1"/>
  <c r="V21" i="1"/>
  <c r="V20" i="1"/>
  <c r="V19" i="1"/>
  <c r="V16" i="1"/>
  <c r="V15" i="1"/>
  <c r="V14" i="1"/>
  <c r="U28" i="1"/>
  <c r="U27" i="1"/>
  <c r="U26" i="1"/>
  <c r="U25" i="1"/>
  <c r="U23" i="1"/>
  <c r="U21" i="1"/>
  <c r="U20" i="1"/>
  <c r="U19" i="1"/>
  <c r="U16" i="1"/>
  <c r="U15" i="1"/>
  <c r="U14" i="1"/>
  <c r="T29" i="1"/>
  <c r="T28" i="1"/>
  <c r="T27" i="1"/>
  <c r="T26" i="1"/>
  <c r="T25" i="1"/>
  <c r="T23" i="1"/>
  <c r="T21" i="1"/>
  <c r="T20" i="1"/>
  <c r="T16" i="1"/>
  <c r="T15" i="1"/>
  <c r="T14" i="1"/>
  <c r="U13" i="1"/>
  <c r="T13" i="1"/>
  <c r="Q18" i="1"/>
  <c r="P18" i="1"/>
  <c r="N18" i="1"/>
  <c r="M18" i="1"/>
  <c r="Q17" i="1"/>
  <c r="AI17" i="1" s="1"/>
  <c r="P17" i="1"/>
  <c r="N17" i="1"/>
  <c r="V17" i="1" s="1"/>
  <c r="M17" i="1"/>
  <c r="Y17" i="1" l="1"/>
  <c r="W17" i="1"/>
  <c r="R18" i="1"/>
  <c r="AY18" i="1"/>
  <c r="U18" i="1"/>
  <c r="AZ17" i="1"/>
  <c r="AP17" i="1"/>
  <c r="BB18" i="1"/>
  <c r="AR18" i="1"/>
  <c r="X18" i="1"/>
  <c r="AO18" i="1"/>
  <c r="BC17" i="1"/>
  <c r="BA17" i="1"/>
  <c r="AS17" i="1"/>
  <c r="AQ17" i="1"/>
  <c r="AE18" i="1"/>
  <c r="AF17" i="1"/>
  <c r="AG17" i="1"/>
  <c r="AH18" i="1"/>
  <c r="BB17" i="1"/>
  <c r="AR17" i="1"/>
  <c r="X17" i="1"/>
  <c r="AH17" i="1"/>
  <c r="AY17" i="1"/>
  <c r="AX17" i="1"/>
  <c r="AN17" i="1"/>
  <c r="T17" i="1"/>
  <c r="U17" i="1"/>
  <c r="AO17" i="1"/>
  <c r="AE17" i="1"/>
  <c r="AD17" i="1"/>
  <c r="R17" i="1"/>
  <c r="P32" i="2"/>
  <c r="O32" i="2"/>
  <c r="N32" i="2"/>
  <c r="M32" i="2"/>
  <c r="L32" i="2"/>
  <c r="K32" i="2"/>
  <c r="J32" i="2"/>
  <c r="I32" i="2"/>
  <c r="H32" i="2"/>
  <c r="G32" i="2"/>
  <c r="F32" i="2"/>
  <c r="E32" i="2"/>
  <c r="D32" i="2"/>
  <c r="C32" i="2"/>
  <c r="B32" i="2"/>
  <c r="P31" i="2"/>
  <c r="O31" i="2"/>
  <c r="N31" i="2"/>
  <c r="M31" i="2"/>
  <c r="L31" i="2"/>
  <c r="K31" i="2"/>
  <c r="J31" i="2"/>
  <c r="I31" i="2"/>
  <c r="H31" i="2"/>
  <c r="G31" i="2"/>
  <c r="F31" i="2"/>
  <c r="E31" i="2"/>
  <c r="D31" i="2"/>
  <c r="C31" i="2"/>
  <c r="B31" i="2"/>
  <c r="P30" i="2"/>
  <c r="O30" i="2"/>
  <c r="N30" i="2"/>
  <c r="M30" i="2"/>
  <c r="L30" i="2"/>
  <c r="K30" i="2"/>
  <c r="J30" i="2"/>
  <c r="I30" i="2"/>
  <c r="H30" i="2"/>
  <c r="G30" i="2"/>
  <c r="F30" i="2"/>
  <c r="E30" i="2"/>
  <c r="D30" i="2"/>
  <c r="C30" i="2"/>
  <c r="B30" i="2"/>
  <c r="P29" i="2"/>
  <c r="O29" i="2"/>
  <c r="N29" i="2"/>
  <c r="M29" i="2"/>
  <c r="L29" i="2"/>
  <c r="K29" i="2"/>
  <c r="J29" i="2"/>
  <c r="I29" i="2"/>
  <c r="H29" i="2"/>
  <c r="G29" i="2"/>
  <c r="F29" i="2"/>
  <c r="E29" i="2"/>
  <c r="D29" i="2"/>
  <c r="C29" i="2"/>
  <c r="B29" i="2"/>
  <c r="P28" i="2"/>
  <c r="O28" i="2"/>
  <c r="N28" i="2"/>
  <c r="M28" i="2"/>
  <c r="L28" i="2"/>
  <c r="K28" i="2"/>
  <c r="J28" i="2"/>
  <c r="I28" i="2"/>
  <c r="H28" i="2"/>
  <c r="G28" i="2"/>
  <c r="F28" i="2"/>
  <c r="E28" i="2"/>
  <c r="D28" i="2"/>
  <c r="C28" i="2"/>
  <c r="B28" i="2"/>
  <c r="BC18" i="1" s="1"/>
  <c r="P27" i="2"/>
  <c r="O27" i="2"/>
  <c r="N27" i="2"/>
  <c r="M27" i="2"/>
  <c r="L27" i="2"/>
  <c r="K27" i="2"/>
  <c r="J27" i="2"/>
  <c r="I27" i="2"/>
  <c r="H27" i="2"/>
  <c r="G27" i="2"/>
  <c r="F27" i="2"/>
  <c r="E27" i="2"/>
  <c r="D27" i="2"/>
  <c r="C27" i="2"/>
  <c r="AZ18" i="1" s="1"/>
  <c r="B27" i="2"/>
  <c r="P24" i="2"/>
  <c r="O24" i="2"/>
  <c r="N24" i="2"/>
  <c r="M24" i="2"/>
  <c r="L24" i="2"/>
  <c r="K24" i="2"/>
  <c r="J24" i="2"/>
  <c r="I24" i="2"/>
  <c r="H24" i="2"/>
  <c r="G24" i="2"/>
  <c r="F24" i="2"/>
  <c r="E24" i="2"/>
  <c r="D24" i="2"/>
  <c r="C24" i="2"/>
  <c r="B24" i="2"/>
  <c r="P23" i="2"/>
  <c r="O23" i="2"/>
  <c r="N23" i="2"/>
  <c r="M23" i="2"/>
  <c r="L23" i="2"/>
  <c r="K23" i="2"/>
  <c r="J23" i="2"/>
  <c r="I23" i="2"/>
  <c r="H23" i="2"/>
  <c r="G23" i="2"/>
  <c r="F23" i="2"/>
  <c r="E23" i="2"/>
  <c r="D23" i="2"/>
  <c r="C23" i="2"/>
  <c r="B23" i="2"/>
  <c r="P22" i="2"/>
  <c r="O22" i="2"/>
  <c r="N22" i="2"/>
  <c r="M22" i="2"/>
  <c r="L22" i="2"/>
  <c r="K22" i="2"/>
  <c r="J22" i="2"/>
  <c r="I22" i="2"/>
  <c r="H22" i="2"/>
  <c r="G22" i="2"/>
  <c r="F22" i="2"/>
  <c r="E22" i="2"/>
  <c r="D22" i="2"/>
  <c r="C22" i="2"/>
  <c r="B22" i="2"/>
  <c r="P21" i="2"/>
  <c r="O21" i="2"/>
  <c r="N21" i="2"/>
  <c r="M21" i="2"/>
  <c r="L21" i="2"/>
  <c r="K21" i="2"/>
  <c r="J21" i="2"/>
  <c r="I21" i="2"/>
  <c r="H21" i="2"/>
  <c r="G21" i="2"/>
  <c r="F21" i="2"/>
  <c r="E21" i="2"/>
  <c r="D21" i="2"/>
  <c r="C21" i="2"/>
  <c r="B21" i="2"/>
  <c r="P20" i="2"/>
  <c r="O20" i="2"/>
  <c r="N20" i="2"/>
  <c r="M20" i="2"/>
  <c r="L20" i="2"/>
  <c r="K20" i="2"/>
  <c r="J20" i="2"/>
  <c r="I20" i="2"/>
  <c r="H20" i="2"/>
  <c r="G20" i="2"/>
  <c r="F20" i="2"/>
  <c r="E20" i="2"/>
  <c r="D20" i="2"/>
  <c r="C20" i="2"/>
  <c r="B20" i="2"/>
  <c r="AS18" i="1" s="1"/>
  <c r="P19" i="2"/>
  <c r="O19" i="2"/>
  <c r="N19" i="2"/>
  <c r="M19" i="2"/>
  <c r="L19" i="2"/>
  <c r="K19" i="2"/>
  <c r="J19" i="2"/>
  <c r="I19" i="2"/>
  <c r="H19" i="2"/>
  <c r="G19" i="2"/>
  <c r="F19" i="2"/>
  <c r="E19" i="2"/>
  <c r="D19" i="2"/>
  <c r="C19" i="2"/>
  <c r="B19" i="2"/>
  <c r="AP18" i="1" s="1"/>
  <c r="P16" i="2"/>
  <c r="O16" i="2"/>
  <c r="N16" i="2"/>
  <c r="M16" i="2"/>
  <c r="L16" i="2"/>
  <c r="K16" i="2"/>
  <c r="J16" i="2"/>
  <c r="I16" i="2"/>
  <c r="H16" i="2"/>
  <c r="G16" i="2"/>
  <c r="F16" i="2"/>
  <c r="E16" i="2"/>
  <c r="D16" i="2"/>
  <c r="C16" i="2"/>
  <c r="B16" i="2"/>
  <c r="P15" i="2"/>
  <c r="O15" i="2"/>
  <c r="N15" i="2"/>
  <c r="M15" i="2"/>
  <c r="L15" i="2"/>
  <c r="K15" i="2"/>
  <c r="J15" i="2"/>
  <c r="I15" i="2"/>
  <c r="H15" i="2"/>
  <c r="G15" i="2"/>
  <c r="F15" i="2"/>
  <c r="E15" i="2"/>
  <c r="D15" i="2"/>
  <c r="C15" i="2"/>
  <c r="B15" i="2"/>
  <c r="P14" i="2"/>
  <c r="O14" i="2"/>
  <c r="N14" i="2"/>
  <c r="M14" i="2"/>
  <c r="L14" i="2"/>
  <c r="K14" i="2"/>
  <c r="J14" i="2"/>
  <c r="I14" i="2"/>
  <c r="H14" i="2"/>
  <c r="G14" i="2"/>
  <c r="F14" i="2"/>
  <c r="E14" i="2"/>
  <c r="D14" i="2"/>
  <c r="C14" i="2"/>
  <c r="B14" i="2"/>
  <c r="P13" i="2"/>
  <c r="O13" i="2"/>
  <c r="N13" i="2"/>
  <c r="M13" i="2"/>
  <c r="L13" i="2"/>
  <c r="K13" i="2"/>
  <c r="J13" i="2"/>
  <c r="I13" i="2"/>
  <c r="H13" i="2"/>
  <c r="G13" i="2"/>
  <c r="F13" i="2"/>
  <c r="E13" i="2"/>
  <c r="D13" i="2"/>
  <c r="C13" i="2"/>
  <c r="B13" i="2"/>
  <c r="P12" i="2"/>
  <c r="O12" i="2"/>
  <c r="N12" i="2"/>
  <c r="M12" i="2"/>
  <c r="L12" i="2"/>
  <c r="K12" i="2"/>
  <c r="J12" i="2"/>
  <c r="I12" i="2"/>
  <c r="H12" i="2"/>
  <c r="G12" i="2"/>
  <c r="F12" i="2"/>
  <c r="E12" i="2"/>
  <c r="D12" i="2"/>
  <c r="C12" i="2"/>
  <c r="B12" i="2"/>
  <c r="AI18" i="1" s="1"/>
  <c r="P11" i="2"/>
  <c r="O11" i="2"/>
  <c r="N11" i="2"/>
  <c r="M11" i="2"/>
  <c r="L11" i="2"/>
  <c r="K11" i="2"/>
  <c r="J11" i="2"/>
  <c r="I11" i="2"/>
  <c r="H11" i="2"/>
  <c r="G11" i="2"/>
  <c r="F11" i="2"/>
  <c r="E11" i="2"/>
  <c r="D11" i="2"/>
  <c r="C11" i="2"/>
  <c r="B11" i="2"/>
  <c r="AF18" i="1" s="1"/>
  <c r="P8" i="2"/>
  <c r="O8" i="2"/>
  <c r="N8" i="2"/>
  <c r="M8" i="2"/>
  <c r="L8" i="2"/>
  <c r="K8" i="2"/>
  <c r="J8" i="2"/>
  <c r="I8" i="2"/>
  <c r="H8" i="2"/>
  <c r="G8" i="2"/>
  <c r="F8" i="2"/>
  <c r="E8" i="2"/>
  <c r="D8" i="2"/>
  <c r="C8" i="2"/>
  <c r="B8" i="2"/>
  <c r="P7" i="2"/>
  <c r="O7" i="2"/>
  <c r="N7" i="2"/>
  <c r="M7" i="2"/>
  <c r="L7" i="2"/>
  <c r="K7" i="2"/>
  <c r="J7" i="2"/>
  <c r="I7" i="2"/>
  <c r="H7" i="2"/>
  <c r="G7" i="2"/>
  <c r="F7" i="2"/>
  <c r="E7" i="2"/>
  <c r="D7" i="2"/>
  <c r="C7" i="2"/>
  <c r="B7" i="2"/>
  <c r="P6" i="2"/>
  <c r="O6" i="2"/>
  <c r="N6" i="2"/>
  <c r="M6" i="2"/>
  <c r="L6" i="2"/>
  <c r="K6" i="2"/>
  <c r="J6" i="2"/>
  <c r="I6" i="2"/>
  <c r="H6" i="2"/>
  <c r="G6" i="2"/>
  <c r="F6" i="2"/>
  <c r="E6" i="2"/>
  <c r="D6" i="2"/>
  <c r="C6" i="2"/>
  <c r="B6" i="2"/>
  <c r="P5" i="2"/>
  <c r="O5" i="2"/>
  <c r="N5" i="2"/>
  <c r="M5" i="2"/>
  <c r="L5" i="2"/>
  <c r="K5" i="2"/>
  <c r="J5" i="2"/>
  <c r="I5" i="2"/>
  <c r="H5" i="2"/>
  <c r="G5" i="2"/>
  <c r="F5" i="2"/>
  <c r="E5" i="2"/>
  <c r="D5" i="2"/>
  <c r="C5" i="2"/>
  <c r="B5" i="2"/>
  <c r="P4" i="2"/>
  <c r="O4" i="2"/>
  <c r="N4" i="2"/>
  <c r="M4" i="2"/>
  <c r="L4" i="2"/>
  <c r="K4" i="2"/>
  <c r="J4" i="2"/>
  <c r="I4" i="2"/>
  <c r="H4" i="2"/>
  <c r="G4" i="2"/>
  <c r="F4" i="2"/>
  <c r="E4" i="2"/>
  <c r="D4" i="2"/>
  <c r="C4" i="2"/>
  <c r="B4" i="2"/>
  <c r="Y18" i="1" s="1"/>
  <c r="P3" i="2"/>
  <c r="O3" i="2"/>
  <c r="N3" i="2"/>
  <c r="M3" i="2"/>
  <c r="L3" i="2"/>
  <c r="K3" i="2"/>
  <c r="J3" i="2"/>
  <c r="I3" i="2"/>
  <c r="H3" i="2"/>
  <c r="G3" i="2"/>
  <c r="F3" i="2"/>
  <c r="E3" i="2"/>
  <c r="D3" i="2"/>
  <c r="C3" i="2"/>
  <c r="B3" i="2"/>
  <c r="V18" i="1" s="1"/>
  <c r="AQ29" i="1" l="1"/>
  <c r="AG29" i="1"/>
  <c r="BA29" i="1"/>
  <c r="W29" i="1"/>
  <c r="B37" i="1"/>
  <c r="R23" i="1" l="1"/>
  <c r="R22" i="1"/>
  <c r="AD22" i="1" s="1"/>
  <c r="AZ22" i="1" l="1"/>
  <c r="AP22" i="1"/>
  <c r="AF22" i="1"/>
  <c r="AI22" i="1"/>
  <c r="AE22" i="1"/>
  <c r="AS22" i="1"/>
  <c r="BC22" i="1"/>
  <c r="T22" i="1"/>
  <c r="AX22" i="1"/>
  <c r="AN22" i="1"/>
  <c r="R25" i="1"/>
  <c r="AG22" i="1"/>
  <c r="AY22" i="1"/>
  <c r="AO22" i="1"/>
  <c r="BA22" i="1"/>
  <c r="AQ22" i="1"/>
  <c r="BB22" i="1"/>
  <c r="AR22" i="1"/>
  <c r="AH22" i="1"/>
  <c r="Y22" i="1"/>
  <c r="W22" i="1"/>
  <c r="V22" i="1"/>
  <c r="U22" i="1"/>
  <c r="V30" i="1" l="1"/>
  <c r="AZ30" i="1" l="1"/>
  <c r="I88" i="1"/>
  <c r="AP30" i="1"/>
  <c r="G88" i="1"/>
  <c r="AF30" i="1"/>
  <c r="E88" i="1"/>
  <c r="H18" i="1" l="1"/>
  <c r="D18" i="1"/>
  <c r="BF30" i="1" l="1"/>
  <c r="AV30" i="1"/>
  <c r="AL30" i="1"/>
  <c r="BF22" i="1"/>
  <c r="AV22" i="1"/>
  <c r="AL22" i="1"/>
  <c r="BF21" i="1" l="1"/>
  <c r="AV20" i="1"/>
  <c r="AV21" i="1"/>
  <c r="AL21" i="1"/>
  <c r="BF23" i="1"/>
  <c r="I74" i="1" s="1"/>
  <c r="BF26" i="1"/>
  <c r="AV14" i="1"/>
  <c r="AL14" i="1"/>
  <c r="AL19" i="1"/>
  <c r="AV19" i="1"/>
  <c r="AV23" i="1"/>
  <c r="G74" i="1" s="1"/>
  <c r="AV26" i="1"/>
  <c r="AL26" i="1"/>
  <c r="AV27" i="1"/>
  <c r="AL16" i="1"/>
  <c r="AV16" i="1"/>
  <c r="AL20" i="1"/>
  <c r="AL23" i="1"/>
  <c r="E74" i="1" s="1"/>
  <c r="AL27" i="1"/>
  <c r="BF14" i="1"/>
  <c r="BF16" i="1"/>
  <c r="BF19" i="1"/>
  <c r="BF20" i="1"/>
  <c r="BF27" i="1"/>
  <c r="X22" i="1" l="1"/>
  <c r="AB22" i="1" l="1"/>
  <c r="AB27" i="1" l="1"/>
  <c r="AB28" i="1" l="1"/>
  <c r="AB26" i="1" l="1"/>
  <c r="H17" i="1" l="1"/>
  <c r="D17" i="1"/>
  <c r="AB25" i="1" l="1"/>
  <c r="AB23" i="1"/>
  <c r="C74" i="1" s="1"/>
  <c r="I89" i="1" l="1"/>
  <c r="G89" i="1"/>
  <c r="E89" i="1"/>
  <c r="BF25" i="1"/>
  <c r="AL25" i="1"/>
  <c r="AV25" i="1"/>
  <c r="BF29" i="1"/>
  <c r="AB19" i="1"/>
  <c r="AB20" i="1"/>
  <c r="AB14" i="1"/>
  <c r="AB21" i="1"/>
  <c r="I83" i="1"/>
  <c r="I81" i="1"/>
  <c r="I78" i="1"/>
  <c r="I77" i="1"/>
  <c r="I82" i="1"/>
  <c r="G83" i="1"/>
  <c r="G81" i="1"/>
  <c r="G79" i="1"/>
  <c r="G78" i="1"/>
  <c r="G77" i="1"/>
  <c r="G82" i="1"/>
  <c r="E83" i="1"/>
  <c r="E81" i="1"/>
  <c r="E79" i="1"/>
  <c r="E78" i="1"/>
  <c r="E77" i="1"/>
  <c r="E82" i="1"/>
  <c r="C83" i="1"/>
  <c r="C81" i="1"/>
  <c r="C79" i="1"/>
  <c r="C78" i="1"/>
  <c r="C77" i="1"/>
  <c r="C82" i="1"/>
  <c r="E91" i="1"/>
  <c r="G91" i="1"/>
  <c r="I91" i="1"/>
  <c r="C91" i="1"/>
  <c r="I79" i="1"/>
  <c r="C86" i="1"/>
  <c r="I80" i="1"/>
  <c r="G80" i="1"/>
  <c r="E80" i="1"/>
  <c r="C80" i="1"/>
  <c r="I84" i="1"/>
  <c r="G84" i="1"/>
  <c r="E84" i="1"/>
  <c r="C84" i="1"/>
  <c r="E87" i="1"/>
  <c r="C87" i="1"/>
  <c r="C88" i="1"/>
  <c r="AB30" i="1"/>
  <c r="G87" i="1"/>
  <c r="I68" i="1"/>
  <c r="B60" i="1"/>
  <c r="H7" i="1"/>
  <c r="H8" i="1"/>
  <c r="C65" i="1"/>
  <c r="E65" i="1"/>
  <c r="G65" i="1"/>
  <c r="I65" i="1"/>
  <c r="I87" i="1"/>
  <c r="E70" i="1"/>
  <c r="E68" i="1"/>
  <c r="G68" i="1"/>
  <c r="AV29" i="1" l="1"/>
  <c r="AL29" i="1"/>
  <c r="BF18" i="1"/>
  <c r="AV18" i="1"/>
  <c r="AL18" i="1"/>
  <c r="C89" i="1"/>
  <c r="E85" i="1"/>
  <c r="C75" i="1"/>
  <c r="I75" i="1"/>
  <c r="C85" i="1"/>
  <c r="I85" i="1"/>
  <c r="I76" i="1"/>
  <c r="G75" i="1"/>
  <c r="G72" i="1"/>
  <c r="E75" i="1"/>
  <c r="C76" i="1"/>
  <c r="C72" i="1"/>
  <c r="I72" i="1"/>
  <c r="E76" i="1"/>
  <c r="G76" i="1"/>
  <c r="G73" i="1"/>
  <c r="C73" i="1"/>
  <c r="I70" i="1"/>
  <c r="G85" i="1"/>
  <c r="E72" i="1"/>
  <c r="G70" i="1"/>
  <c r="I73" i="1"/>
  <c r="C68" i="1"/>
  <c r="E73" i="1"/>
  <c r="AB29" i="1" l="1"/>
  <c r="AB18" i="1"/>
  <c r="C71" i="1" s="1"/>
  <c r="I71" i="1"/>
  <c r="G71" i="1" l="1"/>
  <c r="E71" i="1"/>
  <c r="AB16" i="1" l="1"/>
  <c r="C70" i="1" s="1"/>
  <c r="AB15" i="1"/>
  <c r="C69" i="1" l="1"/>
  <c r="AL15" i="1" l="1"/>
  <c r="E69" i="1" s="1"/>
  <c r="AV15" i="1"/>
  <c r="G69" i="1" s="1"/>
  <c r="BF15" i="1"/>
  <c r="I69" i="1" s="1"/>
  <c r="BF17" i="1" l="1"/>
  <c r="I66" i="1" s="1"/>
  <c r="AL17" i="1"/>
  <c r="E66" i="1" s="1"/>
  <c r="AV17" i="1"/>
  <c r="G66" i="1" s="1"/>
  <c r="AB17" i="1"/>
  <c r="C66" i="1" s="1"/>
  <c r="AB13" i="1" l="1"/>
  <c r="AL13" i="1"/>
  <c r="AV13" i="1"/>
  <c r="BF13" i="1"/>
  <c r="G67" i="1" l="1"/>
  <c r="AB40" i="1"/>
  <c r="C67" i="1"/>
  <c r="C90" i="1" s="1"/>
  <c r="I67" i="1"/>
  <c r="E67" i="1"/>
  <c r="C40" i="1" l="1"/>
  <c r="C41" i="1" s="1"/>
  <c r="C92" i="1"/>
  <c r="C95" i="1" s="1"/>
  <c r="AL28" i="1"/>
  <c r="AL40" i="1" s="1"/>
  <c r="E86" i="1"/>
  <c r="E90" i="1" s="1"/>
  <c r="AV28" i="1"/>
  <c r="AV40" i="1" s="1"/>
  <c r="G40" i="1" s="1"/>
  <c r="G86" i="1"/>
  <c r="G90" i="1" s="1"/>
  <c r="BF28" i="1"/>
  <c r="BF40" i="1" s="1"/>
  <c r="I40" i="1" s="1"/>
  <c r="I86" i="1"/>
  <c r="I90" i="1" s="1"/>
  <c r="E40" i="1" l="1"/>
  <c r="E41" i="1" s="1"/>
  <c r="I41" i="1"/>
  <c r="G41" i="1"/>
  <c r="I92" i="1"/>
  <c r="G92" i="1"/>
  <c r="E92" i="1"/>
  <c r="E95" i="1" l="1"/>
  <c r="G95" i="1"/>
  <c r="I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Killen</author>
  </authors>
  <commentList>
    <comment ref="R25" authorId="0" shapeId="0" xr:uid="{00000000-0006-0000-0000-000001000000}">
      <text>
        <r>
          <rPr>
            <b/>
            <sz val="9"/>
            <color indexed="81"/>
            <rFont val="Tahoma"/>
            <family val="2"/>
          </rPr>
          <t>Scott Killen: 200918</t>
        </r>
        <r>
          <rPr>
            <sz val="9"/>
            <color indexed="81"/>
            <rFont val="Tahoma"/>
            <family val="2"/>
          </rPr>
          <t xml:space="preserve">
Change Formula from =IF(OR(R22,R23)=0,"Y","N")
to
=IF(OR(R22=0,R23=0),"Y","N")</t>
        </r>
      </text>
    </comment>
  </commentList>
</comments>
</file>

<file path=xl/sharedStrings.xml><?xml version="1.0" encoding="utf-8"?>
<sst xmlns="http://schemas.openxmlformats.org/spreadsheetml/2006/main" count="354" uniqueCount="235">
  <si>
    <t>Size:</t>
  </si>
  <si>
    <t>Material:</t>
  </si>
  <si>
    <t>Core Color:</t>
  </si>
  <si>
    <t>Silk Screen Color:</t>
  </si>
  <si>
    <t>Bleed:</t>
  </si>
  <si>
    <t>Finish:</t>
  </si>
  <si>
    <t>Signature Panel:</t>
  </si>
  <si>
    <t>Service Bureau:</t>
  </si>
  <si>
    <t xml:space="preserve">Front: </t>
  </si>
  <si>
    <t xml:space="preserve">Back: </t>
  </si>
  <si>
    <t>To:</t>
  </si>
  <si>
    <t>Attn:</t>
  </si>
  <si>
    <t>Return Logical Value from the Clicks</t>
  </si>
  <si>
    <t>Total</t>
  </si>
  <si>
    <t>Quantity 1</t>
  </si>
  <si>
    <t>Magnetic Stripe:</t>
  </si>
  <si>
    <t>Convert Return Logical Value to $</t>
  </si>
  <si>
    <t>Quantity:</t>
  </si>
  <si>
    <t>Quantity 2</t>
  </si>
  <si>
    <t>Quantity 3</t>
  </si>
  <si>
    <t>QTY 1:</t>
  </si>
  <si>
    <t>QTY 2:</t>
  </si>
  <si>
    <t>QTY 3:</t>
  </si>
  <si>
    <t>Quantity 4</t>
  </si>
  <si>
    <t>QTY 4:</t>
  </si>
  <si>
    <t>Print:</t>
  </si>
  <si>
    <t>Thickness:</t>
  </si>
  <si>
    <t>Emboss:</t>
  </si>
  <si>
    <t>Cost Break Down</t>
  </si>
  <si>
    <t>Thermal (Small):</t>
  </si>
  <si>
    <t>Thermal (Entire):</t>
  </si>
  <si>
    <t>Encoding only:</t>
  </si>
  <si>
    <t>Scratch off:</t>
  </si>
  <si>
    <t>Shrinkwrap:</t>
  </si>
  <si>
    <t>Foil Stamping:</t>
  </si>
  <si>
    <t>Luggage/ID Slot:</t>
  </si>
  <si>
    <t>Hole:</t>
  </si>
  <si>
    <t>Die Cutting:</t>
  </si>
  <si>
    <t>Discount:</t>
  </si>
  <si>
    <t>Net Total:</t>
  </si>
  <si>
    <t>Combo:</t>
  </si>
  <si>
    <t>Rush Charge:</t>
  </si>
  <si>
    <t>Remarks:</t>
  </si>
  <si>
    <t>Job Description:</t>
  </si>
  <si>
    <t>Time:</t>
  </si>
  <si>
    <t>Date:</t>
  </si>
  <si>
    <t xml:space="preserve">Phone: </t>
  </si>
  <si>
    <t xml:space="preserve">Fax: </t>
  </si>
  <si>
    <t>Final Thickness:</t>
  </si>
  <si>
    <t>Silk Screen Colors:</t>
  </si>
  <si>
    <t>Bleeds:</t>
  </si>
  <si>
    <t>/each</t>
  </si>
  <si>
    <t>Q U O T A T I O N</t>
  </si>
  <si>
    <t>(please circle desired order quantity and options in the above sections, sign and date below)</t>
  </si>
  <si>
    <t>Price per 1,000 (M) cards:</t>
  </si>
  <si>
    <t xml:space="preserve">Type: </t>
  </si>
  <si>
    <t>Packing &amp; Finish:</t>
  </si>
  <si>
    <t xml:space="preserve">  Acct Exec:</t>
  </si>
  <si>
    <t xml:space="preserve">  Prepare by:</t>
  </si>
  <si>
    <t>Dod:</t>
  </si>
  <si>
    <t>Encode (Add-On to thermal)</t>
  </si>
  <si>
    <t>Encode (Add-On to Dod)</t>
  </si>
  <si>
    <t>Type:</t>
  </si>
  <si>
    <t xml:space="preserve"> Quote #</t>
  </si>
  <si>
    <t>Accepted &amp; Order Confirmed (authorized signer)</t>
  </si>
  <si>
    <t>Date</t>
  </si>
  <si>
    <t>P.O. Number</t>
  </si>
  <si>
    <t>Other Charges:</t>
  </si>
  <si>
    <t>x</t>
  </si>
  <si>
    <t>(626) 969-1888</t>
  </si>
  <si>
    <t>(626) 969-9888</t>
  </si>
  <si>
    <r>
      <t xml:space="preserve">Standard completion time for cards is 3-4 weeks after receipt of proof approval and all materials necessary to enter production.  Fulfillment (embossing, thermal, encoding, affixing, etc.) WILL add to the production time.  Shorter delivery times may be available on a case-by-case situation, and can only be approved in writing.  All quoted prices are F.O.B. Azusa, CA, and will be shipped via UPS Ground, unless otherwise specified (freight will be prepaid and added to your invoice).  All quantities ship +/- 10% to be charged pro-rata, and will be considered complete.  Any additional overruns over the allotted 10% are considered sole property of Able Card LLC, and may be available for purchase (please consult your sales representative if interested).  This quote is good for 30 days from above date.  See credit application for complete list of terms.  These terms are subject to change without notice.  Variances on customer P.O. will not be honored unless agreed in writing.  Unless credit terms are established, terms are 50% down, balance C.O.D.  When ordering, please note the quote # above on your purchase order!
                              </t>
    </r>
    <r>
      <rPr>
        <b/>
        <sz val="16"/>
        <rFont val="Times New Roman"/>
        <family val="1"/>
      </rPr>
      <t xml:space="preserve"> </t>
    </r>
    <r>
      <rPr>
        <b/>
        <sz val="14"/>
        <rFont val="Times New Roman"/>
        <family val="1"/>
      </rPr>
      <t>Thank you for the opportunity to provide you with this quote!</t>
    </r>
  </si>
  <si>
    <t>G/S</t>
  </si>
  <si>
    <t>G/C</t>
  </si>
  <si>
    <t>G/PUL</t>
  </si>
  <si>
    <t>G/P</t>
  </si>
  <si>
    <t>G/S/C</t>
  </si>
  <si>
    <t>G/S/P</t>
  </si>
  <si>
    <t>G/POL</t>
  </si>
  <si>
    <t>G/W</t>
  </si>
  <si>
    <t>S/C</t>
  </si>
  <si>
    <t>S/P</t>
  </si>
  <si>
    <t>S/POL</t>
  </si>
  <si>
    <t>S/PUL</t>
  </si>
  <si>
    <t>S/W</t>
  </si>
  <si>
    <t>C/P</t>
  </si>
  <si>
    <t>C/POL</t>
  </si>
  <si>
    <t>C/PUL</t>
  </si>
  <si>
    <t>C/W</t>
  </si>
  <si>
    <t>P/W</t>
  </si>
  <si>
    <t>POL/W</t>
  </si>
  <si>
    <t>PUL/W</t>
  </si>
  <si>
    <t>G/S/POL</t>
  </si>
  <si>
    <t>G/S/PUL</t>
  </si>
  <si>
    <t>G/S/W</t>
  </si>
  <si>
    <t>G/C/P</t>
  </si>
  <si>
    <t>G/C/POL</t>
  </si>
  <si>
    <t>G/C/PUL</t>
  </si>
  <si>
    <t>G/C/W</t>
  </si>
  <si>
    <t>G/P/W</t>
  </si>
  <si>
    <t>G/POL/W</t>
  </si>
  <si>
    <t>G/PUL/W</t>
  </si>
  <si>
    <t>S/C/P</t>
  </si>
  <si>
    <t>S/C/POL</t>
  </si>
  <si>
    <t>S/C/PUL</t>
  </si>
  <si>
    <t>S/C/W</t>
  </si>
  <si>
    <t>S/P/W</t>
  </si>
  <si>
    <t>S/POL/W</t>
  </si>
  <si>
    <t>S/PUL/W</t>
  </si>
  <si>
    <t>C/P/W</t>
  </si>
  <si>
    <t>C/POL/W</t>
  </si>
  <si>
    <t>C/PUL/W</t>
  </si>
  <si>
    <t>G/S/C/P</t>
  </si>
  <si>
    <t>G/S/C/POL</t>
  </si>
  <si>
    <t>G/S/C/PUL</t>
  </si>
  <si>
    <t>G/S/C/W</t>
  </si>
  <si>
    <t>G/C/P/W</t>
  </si>
  <si>
    <t>G/C/POL/W</t>
  </si>
  <si>
    <t>G/C/PUL/W</t>
  </si>
  <si>
    <t>S/C/P/W</t>
  </si>
  <si>
    <t>S/C/POL/W</t>
  </si>
  <si>
    <t>S/C/PUL/W</t>
  </si>
  <si>
    <t>G/S/C/P/W</t>
  </si>
  <si>
    <t>G/S/C/POL/W</t>
  </si>
  <si>
    <t>G/S/C/PUL/W</t>
  </si>
  <si>
    <t>Front</t>
  </si>
  <si>
    <t>Back</t>
  </si>
  <si>
    <t>CR80</t>
  </si>
  <si>
    <t>CR50 Flush</t>
  </si>
  <si>
    <t>CR50 Roll-On</t>
  </si>
  <si>
    <t>G/CLR</t>
  </si>
  <si>
    <t>S/CLR</t>
  </si>
  <si>
    <t>C/CLR</t>
  </si>
  <si>
    <t>P/CLR</t>
  </si>
  <si>
    <t>POL/CLR</t>
  </si>
  <si>
    <t>PUL/CLR</t>
  </si>
  <si>
    <t>G/S/CLR</t>
  </si>
  <si>
    <t>G/C/CLR</t>
  </si>
  <si>
    <t>G/P/CLR</t>
  </si>
  <si>
    <t>G/POL/CLR</t>
  </si>
  <si>
    <t>G/PUL/CLR</t>
  </si>
  <si>
    <t>G/W/CLR</t>
  </si>
  <si>
    <t>S/C/CLR</t>
  </si>
  <si>
    <t>S/P/CLR</t>
  </si>
  <si>
    <t>S/POL/CLR</t>
  </si>
  <si>
    <t>S/PUL/CLR</t>
  </si>
  <si>
    <t>S/W/CLR</t>
  </si>
  <si>
    <t>C/P/CLR</t>
  </si>
  <si>
    <t>C/POL/CLR</t>
  </si>
  <si>
    <t>C/PUL/CLR</t>
  </si>
  <si>
    <t>C/W/CLR</t>
  </si>
  <si>
    <t>GOLD</t>
  </si>
  <si>
    <t>SILVER</t>
  </si>
  <si>
    <t>COPPER</t>
  </si>
  <si>
    <t>PEARL</t>
  </si>
  <si>
    <t>WHITE</t>
  </si>
  <si>
    <t>P/W/CLR</t>
  </si>
  <si>
    <t>POL/W/CLR</t>
  </si>
  <si>
    <t>PUL/W/CLR</t>
  </si>
  <si>
    <t>G/S/C/CLR</t>
  </si>
  <si>
    <t>G/C/P/CLR</t>
  </si>
  <si>
    <t>G/C/POL/CLR</t>
  </si>
  <si>
    <t>G/C/PUL/CLR</t>
  </si>
  <si>
    <t>G/C/W/CLR</t>
  </si>
  <si>
    <t>S/C/P/CLR</t>
  </si>
  <si>
    <t>S/C/POL/CLR</t>
  </si>
  <si>
    <t>S/C/PUL/CLR</t>
  </si>
  <si>
    <t>S/P/W/CLR</t>
  </si>
  <si>
    <t>S/POL/W/CLR</t>
  </si>
  <si>
    <t>S/PUL/W/CLR</t>
  </si>
  <si>
    <t>C/P/W/CLR</t>
  </si>
  <si>
    <t>C/POL/W/CLR</t>
  </si>
  <si>
    <t>C/PUL/W/CLR</t>
  </si>
  <si>
    <t>G/S/C/P/CLR</t>
  </si>
  <si>
    <t>G/S/C/POL/CLR</t>
  </si>
  <si>
    <t>G/S/C/PUL/CLR</t>
  </si>
  <si>
    <t>S/C/P/W/CLR</t>
  </si>
  <si>
    <t>S/C/POL/W/CLR</t>
  </si>
  <si>
    <t>S/C/PUL/W/CLR</t>
  </si>
  <si>
    <t>G/C/P/W/CLR</t>
  </si>
  <si>
    <t>G/C/POL/W/CLR</t>
  </si>
  <si>
    <t>G/C/PUL/W/CLR</t>
  </si>
  <si>
    <t>G/S/C/P/W/CLR</t>
  </si>
  <si>
    <t>G/S/C/POL/W/CLR</t>
  </si>
  <si>
    <t>G/S/C/PUL/W/CLR</t>
  </si>
  <si>
    <t>W/CLR</t>
  </si>
  <si>
    <t>Prices are subject to change upon review of artwork and specifications.</t>
  </si>
  <si>
    <t>Quantity 1: 2 SS Colors</t>
  </si>
  <si>
    <t>Quantity 1: 3 SS Colors</t>
  </si>
  <si>
    <t>Quantity 1: 4 SS Colors</t>
  </si>
  <si>
    <t>Quantity 1: 5 SS Colors</t>
  </si>
  <si>
    <t>Quantity 1: 6 SS Colors</t>
  </si>
  <si>
    <t>Quantity 2: 2 SS Colors</t>
  </si>
  <si>
    <t>Quantity 2: 3 SS Colors</t>
  </si>
  <si>
    <t>Quantity 2: 4 SS Colors</t>
  </si>
  <si>
    <t>Quantity 2: 5 SS Colors</t>
  </si>
  <si>
    <t>Quantity 2: 6 SS Colors</t>
  </si>
  <si>
    <t>Quantity 3: 2 SS Colors</t>
  </si>
  <si>
    <t>Quantity 3: 3 SS Colors</t>
  </si>
  <si>
    <t>Quantity 3: 4 SS Colors</t>
  </si>
  <si>
    <t>Quantity 3: 5 SS Colors</t>
  </si>
  <si>
    <t>Quantity 3: 6 SS Colors</t>
  </si>
  <si>
    <t>Quantity 4: 2 SS Colors</t>
  </si>
  <si>
    <t>Quantity 4: 3 SS Colors</t>
  </si>
  <si>
    <t>Quantity 4: 4 SS Colors</t>
  </si>
  <si>
    <t>Quantity 4: 5 SS Colors</t>
  </si>
  <si>
    <t>Quantity 4: 6 SS Colors</t>
  </si>
  <si>
    <t>(Add-On to DoD) Same Side Only</t>
  </si>
  <si>
    <t>RFID:</t>
  </si>
  <si>
    <t>(entire side) 1 side</t>
  </si>
  <si>
    <t>1Up Keytag: 0.875"H x 2.125"W</t>
  </si>
  <si>
    <t>CR80-3Up Keytag: 2.125"H x 3.375"W</t>
  </si>
  <si>
    <t>CR80-2Up Keytag: 2.125"H x 3.375"W</t>
  </si>
  <si>
    <t>Card &amp; 1Keytag: 2.125"H x 4.5"W</t>
  </si>
  <si>
    <t>Card &amp; 2Keytag: 2.125"H x 5.625"W</t>
  </si>
  <si>
    <t>Card &amp; 2Keytag: 2.125"H x 5.75"W</t>
  </si>
  <si>
    <t>Card &amp; 3Keytag: 2.125"H x 6.75"W</t>
  </si>
  <si>
    <t>Custom Size</t>
  </si>
  <si>
    <t>Kelly Wiser</t>
  </si>
  <si>
    <t>Scott Killen</t>
  </si>
  <si>
    <t>Sean Trapani</t>
  </si>
  <si>
    <t>Tina Mitchell</t>
  </si>
  <si>
    <t>1388 W. Foothill Blvd., Azusa, CA 91702</t>
  </si>
  <si>
    <t>N</t>
  </si>
  <si>
    <t>Litho Colors:</t>
  </si>
  <si>
    <t>Rev 220214</t>
  </si>
  <si>
    <t>DY</t>
  </si>
  <si>
    <t>CMYK: 1</t>
  </si>
  <si>
    <t>Roll-on</t>
  </si>
  <si>
    <t>(Add-On to Emboss) Different Side</t>
  </si>
  <si>
    <t>Custom -</t>
  </si>
  <si>
    <t>Dark Blue</t>
  </si>
  <si>
    <t>PMS: 1</t>
  </si>
  <si>
    <t>PMS: 2</t>
  </si>
  <si>
    <t>(small/barcode only) 2 sides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</si>
</sst>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00_);\(&quot;$&quot;#,##0.00\)"/>
    <numFmt numFmtId="165" formatCode="_(* #,##0_);_(* \(#,##0\);_(* &quot;-&quot;_);_(@_)"/>
    <numFmt numFmtId="166" formatCode="_(&quot;$&quot;* #,##0.00_);_(&quot;$&quot;* \(#,##0.00\);_(&quot;$&quot;* &quot;-&quot;??_);_(@_)"/>
    <numFmt numFmtId="167" formatCode="_(* #,##0.00_);_(* \(#,##0.00\);_(* &quot;-&quot;??_);_(@_)"/>
    <numFmt numFmtId="168" formatCode="_(* #,##0_);_(* \(#,##0\);_(* &quot;-&quot;??_);_(@_)"/>
    <numFmt numFmtId="169" formatCode="mm/dd/yy"/>
    <numFmt numFmtId="170" formatCode=";;;"/>
    <numFmt numFmtId="171" formatCode="0;\-0;;@"/>
  </numFmts>
  <fonts count="55">
    <font>
      <sz val="10"/>
      <name val="Arial"/>
    </font>
    <font>
      <sz val="11"/>
      <color theme="1"/>
      <name val="Calibri"/>
      <family val="2"/>
      <scheme val="minor"/>
    </font>
    <font>
      <sz val="10"/>
      <name val="Arial"/>
      <family val="2"/>
    </font>
    <font>
      <b/>
      <sz val="11"/>
      <color indexed="48"/>
      <name val="Times New Roman"/>
      <family val="1"/>
    </font>
    <font>
      <sz val="11"/>
      <name val="Times New Roman"/>
      <family val="1"/>
    </font>
    <font>
      <sz val="10"/>
      <name val="Times New Roman"/>
      <family val="1"/>
    </font>
    <font>
      <b/>
      <sz val="11"/>
      <name val="Times New Roman"/>
      <family val="1"/>
    </font>
    <font>
      <b/>
      <sz val="11"/>
      <color indexed="12"/>
      <name val="Times New Roman"/>
      <family val="1"/>
    </font>
    <font>
      <b/>
      <sz val="14"/>
      <color indexed="12"/>
      <name val="Times New Roman"/>
      <family val="1"/>
    </font>
    <font>
      <b/>
      <sz val="14"/>
      <name val="Times New Roman"/>
      <family val="1"/>
    </font>
    <font>
      <b/>
      <sz val="12"/>
      <color indexed="12"/>
      <name val="Times New Roman"/>
      <family val="1"/>
    </font>
    <font>
      <sz val="12"/>
      <color indexed="12"/>
      <name val="Times New Roman"/>
      <family val="1"/>
    </font>
    <font>
      <sz val="12"/>
      <name val="Times New Roman"/>
      <family val="1"/>
    </font>
    <font>
      <sz val="14"/>
      <name val="Times New Roman"/>
      <family val="1"/>
    </font>
    <font>
      <b/>
      <sz val="16"/>
      <name val="Times New Roman"/>
      <family val="1"/>
    </font>
    <font>
      <b/>
      <i/>
      <sz val="12"/>
      <color indexed="12"/>
      <name val="Times New Roman"/>
      <family val="1"/>
    </font>
    <font>
      <sz val="14"/>
      <color indexed="12"/>
      <name val="Times New Roman"/>
      <family val="1"/>
    </font>
    <font>
      <sz val="10"/>
      <color indexed="12"/>
      <name val="Arial"/>
      <family val="2"/>
    </font>
    <font>
      <sz val="11"/>
      <color indexed="12"/>
      <name val="Arial"/>
      <family val="2"/>
    </font>
    <font>
      <sz val="8"/>
      <name val="Arial"/>
      <family val="2"/>
    </font>
    <font>
      <sz val="11"/>
      <name val="Arial"/>
      <family val="2"/>
    </font>
    <font>
      <sz val="12"/>
      <color indexed="12"/>
      <name val="Arial"/>
      <family val="2"/>
    </font>
    <font>
      <b/>
      <i/>
      <sz val="10"/>
      <color indexed="12"/>
      <name val="Times New Roman"/>
      <family val="1"/>
    </font>
    <font>
      <sz val="10"/>
      <name val="Arial"/>
      <family val="2"/>
    </font>
    <font>
      <b/>
      <u/>
      <sz val="11"/>
      <color indexed="12"/>
      <name val="Times New Roman"/>
      <family val="1"/>
    </font>
    <font>
      <sz val="9"/>
      <name val="Times New Roman"/>
      <family val="1"/>
    </font>
    <font>
      <sz val="9"/>
      <name val="Arial"/>
      <family val="2"/>
    </font>
    <font>
      <b/>
      <sz val="8"/>
      <color indexed="12"/>
      <name val="Times New Roman"/>
      <family val="1"/>
    </font>
    <font>
      <sz val="8"/>
      <color indexed="12"/>
      <name val="Arial"/>
      <family val="2"/>
    </font>
    <font>
      <sz val="28"/>
      <color indexed="12"/>
      <name val="Anastasia"/>
    </font>
    <font>
      <b/>
      <sz val="10"/>
      <name val="Times New Roman"/>
      <family val="1"/>
    </font>
    <font>
      <sz val="11"/>
      <color indexed="12"/>
      <name val="Arial"/>
      <family val="2"/>
    </font>
    <font>
      <sz val="10"/>
      <color indexed="12"/>
      <name val="Times New Roman"/>
      <family val="1"/>
    </font>
    <font>
      <u/>
      <sz val="11"/>
      <name val="Times New Roman"/>
      <family val="1"/>
    </font>
    <font>
      <u/>
      <sz val="10"/>
      <name val="Arial"/>
      <family val="2"/>
    </font>
    <font>
      <u/>
      <sz val="9"/>
      <name val="Arial"/>
      <family val="2"/>
    </font>
    <font>
      <b/>
      <i/>
      <sz val="11.5"/>
      <color indexed="12"/>
      <name val="Times New Roman"/>
      <family val="1"/>
    </font>
    <font>
      <b/>
      <sz val="9"/>
      <color indexed="12"/>
      <name val="Times New Roman"/>
      <family val="1"/>
    </font>
    <font>
      <sz val="9"/>
      <name val="Calibri"/>
      <family val="2"/>
      <scheme val="minor"/>
    </font>
    <font>
      <sz val="11"/>
      <color rgb="FF0000CC"/>
      <name val="Times New Roman"/>
      <family val="1"/>
    </font>
    <font>
      <u/>
      <sz val="11"/>
      <color rgb="FF0000CC"/>
      <name val="Times New Roman"/>
      <family val="1"/>
    </font>
    <font>
      <sz val="9.8000000000000007"/>
      <color rgb="FF0000CC"/>
      <name val="Times New Roman"/>
      <family val="1"/>
    </font>
    <font>
      <sz val="7"/>
      <name val="Arial"/>
      <family val="2"/>
    </font>
    <font>
      <sz val="10"/>
      <color rgb="FF3E3E3E"/>
      <name val="Tahoma"/>
      <family val="2"/>
    </font>
    <font>
      <sz val="8"/>
      <color rgb="FF000000"/>
      <name val="Tahoma"/>
      <family val="2"/>
    </font>
    <font>
      <sz val="6"/>
      <color rgb="FF0000CC"/>
      <name val="Times New Roman"/>
      <family val="1"/>
    </font>
    <font>
      <sz val="5.5"/>
      <name val="Arial"/>
      <family val="2"/>
    </font>
    <font>
      <b/>
      <sz val="12"/>
      <color rgb="FFFF0000"/>
      <name val="Times New Roman"/>
      <family val="1"/>
    </font>
    <font>
      <sz val="6"/>
      <name val="Arial"/>
      <family val="2"/>
    </font>
    <font>
      <sz val="10"/>
      <color rgb="FFFF0000"/>
      <name val="Times New Roman"/>
      <family val="1"/>
    </font>
    <font>
      <sz val="8"/>
      <color rgb="FF0000CC"/>
      <name val="Times New Roman"/>
      <family val="1"/>
    </font>
    <font>
      <b/>
      <sz val="11"/>
      <color rgb="FFFF0000"/>
      <name val="Times New Roman"/>
      <family val="1"/>
    </font>
    <font>
      <sz val="9"/>
      <color indexed="81"/>
      <name val="Tahoma"/>
      <family val="2"/>
    </font>
    <font>
      <b/>
      <sz val="9"/>
      <color indexed="81"/>
      <name val="Tahoma"/>
      <family val="2"/>
    </font>
    <font>
      <sz val="11"/>
      <color rgb="FF9C0006"/>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FFC7CE"/>
      </patternFill>
    </fill>
  </fills>
  <borders count="22">
    <border>
      <left/>
      <right/>
      <top/>
      <bottom/>
      <diagonal/>
    </border>
    <border>
      <left/>
      <right/>
      <top/>
      <bottom style="medium">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right/>
      <top style="thin">
        <color indexed="64"/>
      </top>
      <bottom/>
      <diagonal/>
    </border>
    <border>
      <left/>
      <right/>
      <top style="thin">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s>
  <cellStyleXfs count="5">
    <xf numFmtId="0" fontId="0" fillId="0" borderId="0"/>
    <xf numFmtId="167" fontId="2" fillId="0" borderId="0" applyFont="0" applyFill="0" applyBorder="0" applyAlignment="0" applyProtection="0"/>
    <xf numFmtId="166" fontId="2" fillId="0" borderId="0" applyFont="0" applyFill="0" applyBorder="0" applyAlignment="0" applyProtection="0"/>
    <xf numFmtId="0" fontId="1" fillId="0" borderId="0"/>
    <xf numFmtId="0" fontId="54" fillId="8" borderId="0" applyNumberFormat="0" applyBorder="0" applyAlignment="0" applyProtection="0"/>
  </cellStyleXfs>
  <cellXfs count="196">
    <xf numFmtId="0" fontId="0" fillId="0" borderId="0" xfId="0"/>
    <xf numFmtId="0" fontId="4" fillId="0" borderId="0" xfId="0" applyFont="1" applyProtection="1">
      <protection locked="0"/>
    </xf>
    <xf numFmtId="4" fontId="4" fillId="0" borderId="0" xfId="0" applyNumberFormat="1" applyFont="1" applyProtection="1">
      <protection locked="0"/>
    </xf>
    <xf numFmtId="4" fontId="4" fillId="0" borderId="1" xfId="0" applyNumberFormat="1" applyFont="1" applyBorder="1" applyProtection="1">
      <protection locked="0"/>
    </xf>
    <xf numFmtId="4" fontId="9" fillId="0" borderId="1" xfId="0" applyNumberFormat="1" applyFont="1" applyBorder="1" applyProtection="1">
      <protection locked="0"/>
    </xf>
    <xf numFmtId="0" fontId="6" fillId="0" borderId="1" xfId="0" applyFont="1" applyBorder="1" applyProtection="1">
      <protection locked="0"/>
    </xf>
    <xf numFmtId="0" fontId="4" fillId="0" borderId="1" xfId="0" applyFont="1" applyBorder="1" applyProtection="1">
      <protection locked="0"/>
    </xf>
    <xf numFmtId="4" fontId="6" fillId="0" borderId="1" xfId="0" applyNumberFormat="1" applyFont="1" applyBorder="1" applyProtection="1">
      <protection locked="0"/>
    </xf>
    <xf numFmtId="4" fontId="6" fillId="0" borderId="1" xfId="0" applyNumberFormat="1" applyFont="1" applyBorder="1" applyAlignment="1" applyProtection="1">
      <alignment horizontal="center"/>
      <protection locked="0"/>
    </xf>
    <xf numFmtId="0" fontId="6" fillId="0" borderId="0" xfId="0" applyFont="1" applyProtection="1">
      <protection locked="0"/>
    </xf>
    <xf numFmtId="4" fontId="6" fillId="0" borderId="0" xfId="0" applyNumberFormat="1" applyFont="1" applyProtection="1">
      <protection locked="0"/>
    </xf>
    <xf numFmtId="4" fontId="6" fillId="0" borderId="0" xfId="0" applyNumberFormat="1" applyFont="1" applyAlignment="1" applyProtection="1">
      <alignment horizontal="center"/>
      <protection locked="0"/>
    </xf>
    <xf numFmtId="4" fontId="4" fillId="0" borderId="0" xfId="1" applyNumberFormat="1" applyFont="1" applyProtection="1">
      <protection locked="0"/>
    </xf>
    <xf numFmtId="4" fontId="4" fillId="0" borderId="0" xfId="1" applyNumberFormat="1" applyFont="1" applyBorder="1" applyProtection="1">
      <protection locked="0"/>
    </xf>
    <xf numFmtId="0" fontId="5" fillId="0" borderId="0" xfId="0" applyFont="1" applyProtection="1">
      <protection locked="0"/>
    </xf>
    <xf numFmtId="4" fontId="5" fillId="0" borderId="0" xfId="1" applyNumberFormat="1" applyFont="1" applyBorder="1" applyProtection="1">
      <protection locked="0"/>
    </xf>
    <xf numFmtId="4" fontId="5" fillId="0" borderId="0" xfId="1" applyNumberFormat="1" applyFont="1" applyProtection="1">
      <protection locked="0"/>
    </xf>
    <xf numFmtId="4" fontId="4" fillId="0" borderId="1" xfId="1" applyNumberFormat="1" applyFont="1" applyBorder="1" applyProtection="1">
      <protection locked="0"/>
    </xf>
    <xf numFmtId="4" fontId="6" fillId="0" borderId="0" xfId="1" applyNumberFormat="1" applyFont="1" applyProtection="1">
      <protection locked="0"/>
    </xf>
    <xf numFmtId="4" fontId="6" fillId="0" borderId="5" xfId="1" applyNumberFormat="1" applyFont="1" applyBorder="1" applyProtection="1">
      <protection locked="0"/>
    </xf>
    <xf numFmtId="4" fontId="6" fillId="0" borderId="0" xfId="1" applyNumberFormat="1" applyFont="1" applyBorder="1" applyProtection="1">
      <protection locked="0"/>
    </xf>
    <xf numFmtId="0" fontId="23" fillId="0" borderId="0" xfId="0" applyFont="1" applyProtection="1">
      <protection locked="0"/>
    </xf>
    <xf numFmtId="4" fontId="4" fillId="0" borderId="0" xfId="1" applyNumberFormat="1" applyFont="1" applyFill="1" applyProtection="1">
      <protection locked="0"/>
    </xf>
    <xf numFmtId="4" fontId="4" fillId="0" borderId="3" xfId="1" applyNumberFormat="1" applyFont="1" applyFill="1" applyBorder="1" applyProtection="1">
      <protection locked="0"/>
    </xf>
    <xf numFmtId="4" fontId="4" fillId="0" borderId="0" xfId="1" applyNumberFormat="1" applyFont="1" applyFill="1" applyBorder="1" applyProtection="1">
      <protection locked="0"/>
    </xf>
    <xf numFmtId="167" fontId="4" fillId="0" borderId="0" xfId="0" applyNumberFormat="1" applyFont="1" applyProtection="1">
      <protection locked="0"/>
    </xf>
    <xf numFmtId="4" fontId="4" fillId="3" borderId="0" xfId="1" applyNumberFormat="1" applyFont="1" applyFill="1" applyProtection="1">
      <protection locked="0"/>
    </xf>
    <xf numFmtId="4" fontId="4" fillId="0" borderId="4" xfId="1" applyNumberFormat="1" applyFont="1" applyFill="1" applyBorder="1" applyProtection="1">
      <protection locked="0"/>
    </xf>
    <xf numFmtId="0" fontId="19" fillId="0" borderId="2" xfId="0" applyFont="1" applyBorder="1" applyProtection="1">
      <protection locked="0"/>
    </xf>
    <xf numFmtId="0" fontId="19" fillId="0" borderId="8" xfId="0" applyFont="1" applyBorder="1" applyProtection="1">
      <protection locked="0"/>
    </xf>
    <xf numFmtId="0" fontId="40" fillId="0" borderId="0" xfId="0" applyFont="1" applyAlignment="1">
      <alignment horizontal="left"/>
    </xf>
    <xf numFmtId="0" fontId="11" fillId="0" borderId="0" xfId="0" applyFont="1" applyAlignment="1">
      <alignment horizontal="right"/>
    </xf>
    <xf numFmtId="0" fontId="16" fillId="0" borderId="0" xfId="0" applyFont="1"/>
    <xf numFmtId="0" fontId="32" fillId="0" borderId="0" xfId="0" applyFont="1" applyAlignment="1">
      <alignment horizontal="right"/>
    </xf>
    <xf numFmtId="165" fontId="5" fillId="0" borderId="0" xfId="0" applyNumberFormat="1" applyFont="1" applyAlignment="1" applyProtection="1">
      <alignment horizontal="right"/>
      <protection locked="0"/>
    </xf>
    <xf numFmtId="37" fontId="20" fillId="0" borderId="2" xfId="0" applyNumberFormat="1" applyFont="1" applyBorder="1" applyAlignment="1">
      <alignment horizontal="center"/>
    </xf>
    <xf numFmtId="0" fontId="4" fillId="0" borderId="0" xfId="0" applyFont="1" applyAlignment="1" applyProtection="1">
      <alignment horizontal="right"/>
      <protection locked="0"/>
    </xf>
    <xf numFmtId="1" fontId="4" fillId="0" borderId="0" xfId="0" applyNumberFormat="1" applyFont="1" applyAlignment="1" applyProtection="1">
      <alignment horizontal="right"/>
      <protection locked="0"/>
    </xf>
    <xf numFmtId="37" fontId="20" fillId="0" borderId="2" xfId="0" applyNumberFormat="1" applyFont="1" applyBorder="1" applyAlignment="1">
      <alignment horizontal="center" shrinkToFit="1"/>
    </xf>
    <xf numFmtId="0" fontId="19" fillId="0" borderId="0" xfId="0" applyFont="1" applyAlignment="1" applyProtection="1">
      <alignment shrinkToFit="1"/>
      <protection locked="0"/>
    </xf>
    <xf numFmtId="0" fontId="19" fillId="0" borderId="2" xfId="0" applyFont="1" applyBorder="1" applyAlignment="1" applyProtection="1">
      <alignment shrinkToFit="1"/>
      <protection locked="0"/>
    </xf>
    <xf numFmtId="0" fontId="33" fillId="0" borderId="8" xfId="0" applyFont="1" applyBorder="1" applyProtection="1">
      <protection locked="0"/>
    </xf>
    <xf numFmtId="37" fontId="4" fillId="0" borderId="0" xfId="0" applyNumberFormat="1" applyFont="1" applyProtection="1">
      <protection locked="0"/>
    </xf>
    <xf numFmtId="0" fontId="38" fillId="0" borderId="2" xfId="0" applyFont="1" applyBorder="1" applyAlignment="1" applyProtection="1">
      <alignment horizontal="left"/>
      <protection locked="0"/>
    </xf>
    <xf numFmtId="1" fontId="20" fillId="0" borderId="2" xfId="0" applyNumberFormat="1" applyFont="1" applyBorder="1" applyAlignment="1" applyProtection="1">
      <alignment horizontal="center"/>
      <protection locked="0"/>
    </xf>
    <xf numFmtId="0" fontId="36" fillId="0" borderId="7" xfId="0" applyFont="1" applyBorder="1" applyAlignment="1">
      <alignment vertical="center"/>
    </xf>
    <xf numFmtId="0" fontId="4" fillId="0" borderId="2" xfId="0" applyFont="1" applyBorder="1" applyAlignment="1" applyProtection="1">
      <alignment horizontal="right"/>
      <protection locked="0"/>
    </xf>
    <xf numFmtId="0" fontId="15" fillId="0" borderId="9" xfId="0" applyFont="1" applyBorder="1" applyAlignment="1">
      <alignment vertical="center"/>
    </xf>
    <xf numFmtId="0" fontId="22" fillId="0" borderId="10" xfId="0" applyFont="1" applyBorder="1" applyAlignment="1">
      <alignment vertical="center"/>
    </xf>
    <xf numFmtId="0" fontId="22" fillId="0" borderId="11" xfId="0" applyFont="1" applyBorder="1" applyAlignment="1">
      <alignment vertical="center"/>
    </xf>
    <xf numFmtId="0" fontId="45" fillId="0" borderId="0" xfId="0" applyFont="1" applyAlignment="1">
      <alignment horizontal="left"/>
    </xf>
    <xf numFmtId="0" fontId="2" fillId="5" borderId="0" xfId="0" applyFont="1" applyFill="1" applyProtection="1">
      <protection hidden="1"/>
    </xf>
    <xf numFmtId="0" fontId="2" fillId="2" borderId="0" xfId="0" applyFont="1" applyFill="1" applyProtection="1">
      <protection hidden="1"/>
    </xf>
    <xf numFmtId="0" fontId="0" fillId="2" borderId="0" xfId="0" applyFill="1" applyProtection="1">
      <protection hidden="1"/>
    </xf>
    <xf numFmtId="0" fontId="2" fillId="4" borderId="0" xfId="0" applyFont="1" applyFill="1" applyProtection="1">
      <protection hidden="1"/>
    </xf>
    <xf numFmtId="0" fontId="0" fillId="4" borderId="0" xfId="0" applyFill="1" applyProtection="1">
      <protection hidden="1"/>
    </xf>
    <xf numFmtId="0" fontId="2" fillId="6" borderId="0" xfId="0" applyFont="1" applyFill="1" applyProtection="1">
      <protection hidden="1"/>
    </xf>
    <xf numFmtId="0" fontId="0" fillId="6" borderId="0" xfId="0" applyFill="1" applyProtection="1">
      <protection hidden="1"/>
    </xf>
    <xf numFmtId="0" fontId="2" fillId="7" borderId="0" xfId="0" applyFont="1" applyFill="1" applyProtection="1">
      <protection hidden="1"/>
    </xf>
    <xf numFmtId="0" fontId="0" fillId="0" borderId="0" xfId="0" applyProtection="1">
      <protection hidden="1"/>
    </xf>
    <xf numFmtId="0" fontId="2" fillId="5" borderId="0" xfId="0" applyFont="1" applyFill="1" applyAlignment="1" applyProtection="1">
      <alignment horizontal="right"/>
      <protection hidden="1"/>
    </xf>
    <xf numFmtId="0" fontId="2" fillId="2" borderId="0" xfId="0" applyFont="1" applyFill="1" applyAlignment="1" applyProtection="1">
      <alignment horizontal="right"/>
      <protection hidden="1"/>
    </xf>
    <xf numFmtId="0" fontId="2" fillId="4" borderId="0" xfId="0" applyFont="1" applyFill="1" applyAlignment="1" applyProtection="1">
      <alignment horizontal="right"/>
      <protection hidden="1"/>
    </xf>
    <xf numFmtId="0" fontId="2" fillId="6" borderId="0" xfId="0" applyFont="1" applyFill="1" applyAlignment="1" applyProtection="1">
      <alignment horizontal="right"/>
      <protection hidden="1"/>
    </xf>
    <xf numFmtId="0" fontId="2" fillId="7" borderId="0" xfId="0" applyFont="1" applyFill="1" applyAlignment="1" applyProtection="1">
      <alignment horizontal="right"/>
      <protection hidden="1"/>
    </xf>
    <xf numFmtId="0" fontId="2" fillId="0" borderId="0" xfId="0" applyFont="1" applyProtection="1">
      <protection hidden="1"/>
    </xf>
    <xf numFmtId="167" fontId="4" fillId="5" borderId="0" xfId="0" applyNumberFormat="1" applyFont="1" applyFill="1" applyProtection="1">
      <protection hidden="1"/>
    </xf>
    <xf numFmtId="167" fontId="4" fillId="2" borderId="0" xfId="0" applyNumberFormat="1" applyFont="1" applyFill="1" applyProtection="1">
      <protection hidden="1"/>
    </xf>
    <xf numFmtId="167" fontId="2" fillId="2" borderId="0" xfId="0" applyNumberFormat="1" applyFont="1" applyFill="1" applyProtection="1">
      <protection hidden="1"/>
    </xf>
    <xf numFmtId="167" fontId="0" fillId="2" borderId="0" xfId="0" applyNumberFormat="1" applyFill="1" applyProtection="1">
      <protection hidden="1"/>
    </xf>
    <xf numFmtId="167" fontId="4" fillId="4" borderId="0" xfId="0" applyNumberFormat="1" applyFont="1" applyFill="1" applyProtection="1">
      <protection hidden="1"/>
    </xf>
    <xf numFmtId="167" fontId="0" fillId="4" borderId="0" xfId="0" applyNumberFormat="1" applyFill="1" applyProtection="1">
      <protection hidden="1"/>
    </xf>
    <xf numFmtId="167" fontId="4" fillId="6" borderId="0" xfId="0" applyNumberFormat="1" applyFont="1" applyFill="1" applyProtection="1">
      <protection hidden="1"/>
    </xf>
    <xf numFmtId="167" fontId="0" fillId="6" borderId="0" xfId="0" applyNumberFormat="1" applyFill="1" applyProtection="1">
      <protection hidden="1"/>
    </xf>
    <xf numFmtId="167" fontId="0" fillId="7" borderId="0" xfId="0" applyNumberFormat="1" applyFill="1" applyProtection="1">
      <protection hidden="1"/>
    </xf>
    <xf numFmtId="0" fontId="42" fillId="0" borderId="8" xfId="0" applyFont="1" applyBorder="1" applyAlignment="1" applyProtection="1">
      <alignment horizontal="left" vertical="center" indent="2" shrinkToFit="1"/>
      <protection locked="0"/>
    </xf>
    <xf numFmtId="0" fontId="19" fillId="0" borderId="2" xfId="0" applyFont="1" applyBorder="1" applyAlignment="1" applyProtection="1">
      <alignment horizontal="left" vertical="center" indent="1"/>
      <protection locked="0"/>
    </xf>
    <xf numFmtId="0" fontId="25" fillId="0" borderId="2" xfId="0" applyFont="1" applyBorder="1" applyAlignment="1" applyProtection="1">
      <alignment horizontal="center" vertical="center"/>
      <protection locked="0"/>
    </xf>
    <xf numFmtId="0" fontId="48" fillId="0" borderId="2" xfId="0" applyFont="1" applyBorder="1" applyAlignment="1" applyProtection="1">
      <alignment vertical="center"/>
      <protection locked="0"/>
    </xf>
    <xf numFmtId="1" fontId="33" fillId="0" borderId="8" xfId="1" applyNumberFormat="1" applyFont="1" applyBorder="1" applyAlignment="1" applyProtection="1">
      <alignment horizontal="left" vertical="center"/>
      <protection locked="0"/>
    </xf>
    <xf numFmtId="0" fontId="11" fillId="0" borderId="0" xfId="0" applyFont="1"/>
    <xf numFmtId="169" fontId="5" fillId="0" borderId="0" xfId="0" applyNumberFormat="1" applyFont="1" applyAlignment="1">
      <alignment horizontal="right"/>
    </xf>
    <xf numFmtId="18" fontId="5" fillId="0" borderId="0" xfId="0" applyNumberFormat="1" applyFont="1" applyAlignment="1">
      <alignment horizontal="right"/>
    </xf>
    <xf numFmtId="37" fontId="5" fillId="0" borderId="0" xfId="0" applyNumberFormat="1" applyFont="1" applyAlignment="1">
      <alignment horizontal="right"/>
    </xf>
    <xf numFmtId="1" fontId="12" fillId="0" borderId="0" xfId="0" applyNumberFormat="1" applyFont="1" applyAlignment="1">
      <alignment horizontal="right"/>
    </xf>
    <xf numFmtId="0" fontId="5" fillId="0" borderId="0" xfId="0" applyFont="1" applyAlignment="1">
      <alignment horizontal="right"/>
    </xf>
    <xf numFmtId="0" fontId="4" fillId="0" borderId="0" xfId="0" applyFont="1"/>
    <xf numFmtId="0" fontId="5" fillId="0" borderId="0" xfId="0" applyFont="1"/>
    <xf numFmtId="0" fontId="4" fillId="0" borderId="2" xfId="0" applyFont="1" applyBorder="1"/>
    <xf numFmtId="0" fontId="15" fillId="0" borderId="8" xfId="0" applyFont="1" applyBorder="1" applyAlignment="1">
      <alignment vertical="center"/>
    </xf>
    <xf numFmtId="0" fontId="4" fillId="0" borderId="2" xfId="0" applyFont="1" applyBorder="1" applyAlignment="1">
      <alignment horizontal="left"/>
    </xf>
    <xf numFmtId="0" fontId="19" fillId="0" borderId="2" xfId="0" applyFont="1" applyBorder="1"/>
    <xf numFmtId="0" fontId="18" fillId="0" borderId="2" xfId="0" applyFont="1" applyBorder="1" applyAlignment="1">
      <alignment horizontal="center"/>
    </xf>
    <xf numFmtId="0" fontId="18" fillId="0" borderId="12" xfId="0" applyFont="1" applyBorder="1" applyAlignment="1">
      <alignment horizontal="center"/>
    </xf>
    <xf numFmtId="0" fontId="33" fillId="0" borderId="8" xfId="0" applyFont="1" applyBorder="1"/>
    <xf numFmtId="0" fontId="38" fillId="0" borderId="2" xfId="0" applyFont="1" applyBorder="1" applyAlignment="1">
      <alignment horizontal="right"/>
    </xf>
    <xf numFmtId="170" fontId="19" fillId="0" borderId="8" xfId="0" applyNumberFormat="1" applyFont="1" applyBorder="1"/>
    <xf numFmtId="0" fontId="46" fillId="0" borderId="2" xfId="0" applyFont="1" applyBorder="1" applyAlignment="1">
      <alignment horizontal="center" vertical="center" wrapText="1"/>
    </xf>
    <xf numFmtId="0" fontId="4" fillId="0" borderId="2" xfId="0" applyFont="1" applyBorder="1" applyAlignment="1">
      <alignment shrinkToFit="1"/>
    </xf>
    <xf numFmtId="170" fontId="4" fillId="0" borderId="2" xfId="0" applyNumberFormat="1" applyFont="1" applyBorder="1"/>
    <xf numFmtId="0" fontId="4" fillId="0" borderId="2" xfId="0" applyFont="1" applyBorder="1" applyAlignment="1">
      <alignment horizontal="right"/>
    </xf>
    <xf numFmtId="170" fontId="19" fillId="0" borderId="2" xfId="0" applyNumberFormat="1" applyFont="1" applyBorder="1"/>
    <xf numFmtId="0" fontId="0" fillId="0" borderId="2" xfId="0" applyBorder="1"/>
    <xf numFmtId="170" fontId="33" fillId="0" borderId="8" xfId="1" applyNumberFormat="1" applyFont="1" applyBorder="1" applyProtection="1"/>
    <xf numFmtId="0" fontId="35" fillId="0" borderId="0" xfId="0" applyFont="1" applyAlignment="1">
      <alignment vertical="center"/>
    </xf>
    <xf numFmtId="0" fontId="26" fillId="0" borderId="0" xfId="0" applyFont="1"/>
    <xf numFmtId="0" fontId="35" fillId="0" borderId="0" xfId="0" applyFont="1"/>
    <xf numFmtId="0" fontId="26" fillId="0" borderId="0" xfId="0" applyFont="1" applyAlignment="1">
      <alignment horizontal="right"/>
    </xf>
    <xf numFmtId="0" fontId="34" fillId="0" borderId="0" xfId="0" applyFont="1"/>
    <xf numFmtId="0" fontId="47" fillId="0" borderId="0" xfId="0" applyFont="1" applyAlignment="1">
      <alignment horizontal="center"/>
    </xf>
    <xf numFmtId="0" fontId="2" fillId="0" borderId="0" xfId="0" applyFont="1" applyAlignment="1" applyProtection="1">
      <alignment horizontal="right"/>
      <protection hidden="1"/>
    </xf>
    <xf numFmtId="167" fontId="4" fillId="0" borderId="0" xfId="0" applyNumberFormat="1" applyFont="1" applyProtection="1">
      <protection hidden="1"/>
    </xf>
    <xf numFmtId="167" fontId="2" fillId="0" borderId="0" xfId="0" applyNumberFormat="1" applyFont="1" applyProtection="1">
      <protection hidden="1"/>
    </xf>
    <xf numFmtId="167" fontId="0" fillId="0" borderId="0" xfId="0" applyNumberFormat="1" applyProtection="1">
      <protection hidden="1"/>
    </xf>
    <xf numFmtId="0" fontId="50" fillId="0" borderId="0" xfId="0" applyFont="1" applyAlignment="1">
      <alignment horizontal="right"/>
    </xf>
    <xf numFmtId="0" fontId="15" fillId="0" borderId="7" xfId="0" applyFont="1" applyBorder="1" applyAlignment="1">
      <alignment vertical="center"/>
    </xf>
    <xf numFmtId="0" fontId="39" fillId="0" borderId="0" xfId="0" applyFont="1" applyAlignment="1">
      <alignment horizontal="left"/>
    </xf>
    <xf numFmtId="171" fontId="2" fillId="0" borderId="0" xfId="0" applyNumberFormat="1" applyFont="1" applyAlignment="1">
      <alignment horizontal="center"/>
    </xf>
    <xf numFmtId="0" fontId="26" fillId="0" borderId="0" xfId="0" applyFont="1" applyAlignment="1">
      <alignment vertical="center"/>
    </xf>
    <xf numFmtId="170" fontId="5" fillId="0" borderId="0" xfId="0" applyNumberFormat="1" applyFont="1" applyAlignment="1">
      <alignment horizontal="center"/>
    </xf>
    <xf numFmtId="0" fontId="15" fillId="0" borderId="10" xfId="0" applyFont="1" applyBorder="1" applyAlignment="1">
      <alignment vertical="center"/>
    </xf>
    <xf numFmtId="0" fontId="15" fillId="0" borderId="18" xfId="0" applyFont="1" applyBorder="1" applyAlignment="1">
      <alignment vertical="center"/>
    </xf>
    <xf numFmtId="0" fontId="33" fillId="0" borderId="0" xfId="0" applyFont="1"/>
    <xf numFmtId="0" fontId="19" fillId="0" borderId="2" xfId="0" applyFont="1" applyBorder="1" applyAlignment="1">
      <alignment shrinkToFit="1"/>
    </xf>
    <xf numFmtId="0" fontId="43" fillId="0" borderId="0" xfId="0" applyFont="1" applyAlignment="1">
      <alignment horizontal="left" indent="1"/>
    </xf>
    <xf numFmtId="0" fontId="23" fillId="0" borderId="0" xfId="0" applyFont="1"/>
    <xf numFmtId="0" fontId="24" fillId="0" borderId="0" xfId="0" applyFont="1" applyAlignment="1">
      <alignment horizontal="right"/>
    </xf>
    <xf numFmtId="0" fontId="3" fillId="0" borderId="0" xfId="0" applyFont="1"/>
    <xf numFmtId="0" fontId="7" fillId="0" borderId="0" xfId="0" applyFont="1" applyAlignment="1">
      <alignment horizontal="right"/>
    </xf>
    <xf numFmtId="0" fontId="37" fillId="0" borderId="0" xfId="0" applyFont="1" applyAlignment="1">
      <alignment horizontal="right"/>
    </xf>
    <xf numFmtId="0" fontId="10" fillId="0" borderId="0" xfId="0" applyFont="1" applyAlignment="1">
      <alignment horizontal="right"/>
    </xf>
    <xf numFmtId="0" fontId="19" fillId="0" borderId="2" xfId="0" applyFont="1" applyBorder="1" applyAlignment="1" applyProtection="1">
      <alignment vertical="center" shrinkToFit="1"/>
      <protection locked="0"/>
    </xf>
    <xf numFmtId="0" fontId="2" fillId="0" borderId="0" xfId="0" applyFont="1"/>
    <xf numFmtId="170" fontId="7" fillId="0" borderId="0" xfId="0" applyNumberFormat="1" applyFont="1" applyProtection="1">
      <protection locked="0" hidden="1"/>
    </xf>
    <xf numFmtId="1" fontId="6" fillId="0" borderId="0" xfId="0" applyNumberFormat="1" applyFont="1" applyProtection="1">
      <protection locked="0"/>
    </xf>
    <xf numFmtId="0" fontId="49" fillId="0" borderId="0" xfId="0" applyFont="1" applyAlignment="1">
      <alignment horizontal="right"/>
    </xf>
    <xf numFmtId="0" fontId="54" fillId="8" borderId="7" xfId="4" applyBorder="1" applyAlignment="1">
      <alignment vertical="center"/>
    </xf>
    <xf numFmtId="0" fontId="4" fillId="0" borderId="6" xfId="0" applyFont="1" applyBorder="1" applyAlignment="1">
      <alignment horizontal="center"/>
    </xf>
    <xf numFmtId="0" fontId="48" fillId="0" borderId="2" xfId="0" applyFont="1" applyBorder="1" applyAlignment="1" applyProtection="1">
      <alignment vertical="center" shrinkToFit="1"/>
      <protection locked="0"/>
    </xf>
    <xf numFmtId="0" fontId="0" fillId="0" borderId="2" xfId="0" applyBorder="1" applyAlignment="1" applyProtection="1">
      <alignment vertical="center" shrinkToFit="1"/>
      <protection locked="0"/>
    </xf>
    <xf numFmtId="0" fontId="30" fillId="0" borderId="16" xfId="0" applyFont="1" applyBorder="1" applyAlignment="1">
      <alignment horizontal="center"/>
    </xf>
    <xf numFmtId="0" fontId="5" fillId="0" borderId="16" xfId="0" applyFont="1" applyBorder="1" applyAlignment="1">
      <alignment horizontal="center"/>
    </xf>
    <xf numFmtId="0" fontId="30" fillId="0" borderId="20" xfId="0" applyFont="1" applyBorder="1" applyAlignment="1" applyProtection="1">
      <alignment horizontal="left" shrinkToFit="1"/>
      <protection locked="0"/>
    </xf>
    <xf numFmtId="0" fontId="30" fillId="0" borderId="12" xfId="0" applyFont="1" applyBorder="1" applyAlignment="1" applyProtection="1">
      <alignment horizontal="left" shrinkToFit="1"/>
      <protection locked="0"/>
    </xf>
    <xf numFmtId="0" fontId="30" fillId="0" borderId="21" xfId="0" applyFont="1" applyBorder="1" applyAlignment="1" applyProtection="1">
      <alignment horizontal="left" shrinkToFit="1"/>
      <protection locked="0"/>
    </xf>
    <xf numFmtId="0" fontId="7" fillId="0" borderId="0" xfId="0" applyFont="1" applyAlignment="1" applyProtection="1">
      <alignment horizontal="right"/>
      <protection locked="0"/>
    </xf>
    <xf numFmtId="164" fontId="7" fillId="0" borderId="0" xfId="2" applyNumberFormat="1" applyFont="1" applyBorder="1" applyAlignment="1" applyProtection="1">
      <alignment horizontal="center"/>
      <protection locked="0"/>
    </xf>
    <xf numFmtId="164" fontId="31" fillId="0" borderId="0" xfId="2" applyNumberFormat="1" applyFont="1" applyBorder="1" applyAlignment="1" applyProtection="1">
      <alignment horizontal="center"/>
      <protection locked="0"/>
    </xf>
    <xf numFmtId="0" fontId="27" fillId="0" borderId="0" xfId="2" applyNumberFormat="1" applyFont="1" applyBorder="1" applyAlignment="1" applyProtection="1">
      <alignment horizontal="center"/>
    </xf>
    <xf numFmtId="0" fontId="28" fillId="0" borderId="0" xfId="2" applyNumberFormat="1" applyFont="1" applyBorder="1" applyAlignment="1" applyProtection="1">
      <alignment horizontal="center"/>
    </xf>
    <xf numFmtId="0" fontId="7" fillId="0" borderId="0" xfId="0" applyFont="1" applyAlignment="1" applyProtection="1">
      <alignment horizontal="left"/>
      <protection locked="0"/>
    </xf>
    <xf numFmtId="164" fontId="8" fillId="0" borderId="0" xfId="2" applyNumberFormat="1" applyFont="1" applyBorder="1" applyAlignment="1" applyProtection="1">
      <alignment horizontal="center"/>
    </xf>
    <xf numFmtId="164" fontId="17" fillId="0" borderId="0" xfId="2" applyNumberFormat="1" applyFont="1" applyBorder="1" applyAlignment="1" applyProtection="1">
      <alignment horizontal="center"/>
    </xf>
    <xf numFmtId="170" fontId="5" fillId="0" borderId="0" xfId="0" applyNumberFormat="1" applyFont="1" applyAlignment="1">
      <alignment horizontal="center"/>
    </xf>
    <xf numFmtId="0" fontId="30" fillId="0" borderId="18" xfId="0" applyFont="1" applyBorder="1" applyAlignment="1" applyProtection="1">
      <alignment horizontal="left" shrinkToFit="1"/>
      <protection locked="0"/>
    </xf>
    <xf numFmtId="0" fontId="30" fillId="0" borderId="0" xfId="0" applyFont="1" applyAlignment="1" applyProtection="1">
      <alignment horizontal="left" shrinkToFit="1"/>
      <protection locked="0"/>
    </xf>
    <xf numFmtId="0" fontId="30" fillId="0" borderId="19" xfId="0" applyFont="1" applyBorder="1" applyAlignment="1" applyProtection="1">
      <alignment horizontal="left" shrinkToFit="1"/>
      <protection locked="0"/>
    </xf>
    <xf numFmtId="0" fontId="8" fillId="0" borderId="0" xfId="0" applyFont="1" applyAlignment="1">
      <alignment horizontal="right"/>
    </xf>
    <xf numFmtId="0" fontId="7" fillId="0" borderId="0" xfId="0" applyFont="1" applyAlignment="1">
      <alignment horizontal="center"/>
    </xf>
    <xf numFmtId="3" fontId="9" fillId="0" borderId="0" xfId="1" applyNumberFormat="1" applyFont="1" applyBorder="1" applyAlignment="1" applyProtection="1">
      <alignment horizontal="center"/>
      <protection locked="0"/>
    </xf>
    <xf numFmtId="2" fontId="11" fillId="0" borderId="0" xfId="2" applyNumberFormat="1" applyFont="1" applyBorder="1" applyAlignment="1" applyProtection="1"/>
    <xf numFmtId="0" fontId="26" fillId="0" borderId="0" xfId="0" applyFont="1" applyAlignment="1">
      <alignment horizontal="center"/>
    </xf>
    <xf numFmtId="168" fontId="10" fillId="0" borderId="6" xfId="1" applyNumberFormat="1" applyFont="1" applyBorder="1" applyAlignment="1" applyProtection="1"/>
    <xf numFmtId="0" fontId="4" fillId="0" borderId="0" xfId="0" applyFont="1" applyAlignment="1">
      <alignment horizontal="center"/>
    </xf>
    <xf numFmtId="3" fontId="25" fillId="0" borderId="0" xfId="0" applyNumberFormat="1" applyFont="1" applyAlignment="1">
      <alignment horizontal="justify" vertical="center" wrapText="1"/>
    </xf>
    <xf numFmtId="0" fontId="26" fillId="0" borderId="0" xfId="0" applyFont="1" applyAlignment="1">
      <alignment vertical="center"/>
    </xf>
    <xf numFmtId="0" fontId="26" fillId="0" borderId="13" xfId="0" applyFont="1" applyBorder="1" applyAlignment="1">
      <alignment horizontal="center"/>
    </xf>
    <xf numFmtId="171" fontId="2" fillId="0" borderId="0" xfId="0" applyNumberFormat="1" applyFont="1" applyAlignment="1">
      <alignment horizontal="center"/>
    </xf>
    <xf numFmtId="0" fontId="30" fillId="0" borderId="0" xfId="0" applyFont="1" applyAlignment="1">
      <alignment horizontal="center"/>
    </xf>
    <xf numFmtId="2" fontId="11" fillId="0" borderId="13" xfId="2" applyNumberFormat="1" applyFont="1" applyBorder="1" applyAlignment="1" applyProtection="1"/>
    <xf numFmtId="0" fontId="3" fillId="0" borderId="6" xfId="0" applyFont="1" applyBorder="1" applyAlignment="1">
      <alignment horizontal="center"/>
    </xf>
    <xf numFmtId="167" fontId="10" fillId="0" borderId="0" xfId="2" applyNumberFormat="1" applyFont="1" applyBorder="1" applyAlignment="1" applyProtection="1">
      <alignment horizontal="right"/>
    </xf>
    <xf numFmtId="167" fontId="21" fillId="0" borderId="0" xfId="2" applyNumberFormat="1" applyFont="1" applyBorder="1" applyAlignment="1" applyProtection="1">
      <alignment horizontal="right"/>
    </xf>
    <xf numFmtId="2" fontId="7" fillId="0" borderId="14" xfId="2" applyNumberFormat="1" applyFont="1" applyBorder="1" applyAlignment="1" applyProtection="1"/>
    <xf numFmtId="2" fontId="6" fillId="0" borderId="6" xfId="2" applyNumberFormat="1" applyFont="1" applyBorder="1" applyAlignment="1" applyProtection="1"/>
    <xf numFmtId="2" fontId="10" fillId="0" borderId="0" xfId="2" applyNumberFormat="1" applyFont="1" applyBorder="1" applyAlignment="1" applyProtection="1"/>
    <xf numFmtId="167" fontId="10" fillId="0" borderId="0" xfId="2" applyNumberFormat="1" applyFont="1" applyBorder="1" applyAlignment="1" applyProtection="1">
      <alignment horizontal="center"/>
    </xf>
    <xf numFmtId="167" fontId="21" fillId="0" borderId="0" xfId="2" applyNumberFormat="1" applyFont="1" applyBorder="1" applyAlignment="1" applyProtection="1">
      <alignment horizontal="center"/>
    </xf>
    <xf numFmtId="0" fontId="29" fillId="0" borderId="0" xfId="0" applyFont="1" applyAlignment="1">
      <alignment horizontal="right" indent="3"/>
    </xf>
    <xf numFmtId="0" fontId="19" fillId="0" borderId="2" xfId="0" applyFont="1" applyBorder="1" applyAlignment="1" applyProtection="1">
      <alignment horizontal="right"/>
      <protection locked="0"/>
    </xf>
    <xf numFmtId="0" fontId="19" fillId="0" borderId="8" xfId="0" applyFont="1" applyBorder="1" applyAlignment="1" applyProtection="1">
      <alignment horizontal="right"/>
      <protection locked="0"/>
    </xf>
    <xf numFmtId="0" fontId="13" fillId="0" borderId="0" xfId="0" applyFont="1" applyAlignment="1" applyProtection="1">
      <alignment horizontal="left" vertical="top"/>
      <protection locked="0"/>
    </xf>
    <xf numFmtId="0" fontId="13" fillId="0" borderId="0" xfId="0" applyFont="1" applyAlignment="1" applyProtection="1">
      <alignment horizontal="left"/>
      <protection locked="0"/>
    </xf>
    <xf numFmtId="0" fontId="51" fillId="0" borderId="0" xfId="0" applyFont="1" applyAlignment="1">
      <alignment horizontal="center"/>
    </xf>
    <xf numFmtId="0" fontId="10" fillId="0" borderId="0" xfId="0" applyFont="1" applyAlignment="1">
      <alignment horizontal="center"/>
    </xf>
    <xf numFmtId="10" fontId="5" fillId="0" borderId="0" xfId="0" applyNumberFormat="1" applyFont="1" applyAlignment="1" applyProtection="1">
      <alignment horizontal="center"/>
      <protection locked="0"/>
    </xf>
    <xf numFmtId="0" fontId="16" fillId="0" borderId="0" xfId="0" applyFont="1" applyAlignment="1">
      <alignment horizontal="left"/>
    </xf>
    <xf numFmtId="0" fontId="19" fillId="0" borderId="2" xfId="0" applyFont="1" applyBorder="1" applyAlignment="1" applyProtection="1">
      <alignment vertical="center"/>
      <protection locked="0"/>
    </xf>
    <xf numFmtId="0" fontId="15" fillId="0" borderId="7" xfId="0" applyFont="1" applyBorder="1" applyAlignment="1">
      <alignment vertical="center"/>
    </xf>
    <xf numFmtId="0" fontId="54" fillId="8" borderId="7" xfId="4" applyBorder="1" applyAlignment="1">
      <alignment vertical="center"/>
    </xf>
    <xf numFmtId="0" fontId="41" fillId="0" borderId="0" xfId="0" applyFont="1" applyAlignment="1">
      <alignment horizontal="left"/>
    </xf>
    <xf numFmtId="0" fontId="30" fillId="0" borderId="15" xfId="0" applyFont="1" applyBorder="1" applyAlignment="1" applyProtection="1">
      <alignment horizontal="left" shrinkToFit="1"/>
      <protection locked="0"/>
    </xf>
    <xf numFmtId="0" fontId="30" fillId="0" borderId="16" xfId="0" applyFont="1" applyBorder="1" applyAlignment="1" applyProtection="1">
      <alignment horizontal="left" shrinkToFit="1"/>
      <protection locked="0"/>
    </xf>
    <xf numFmtId="0" fontId="30" fillId="0" borderId="17" xfId="0" applyFont="1" applyBorder="1" applyAlignment="1" applyProtection="1">
      <alignment horizontal="left" shrinkToFit="1"/>
      <protection locked="0"/>
    </xf>
    <xf numFmtId="170" fontId="23" fillId="0" borderId="0" xfId="0" applyNumberFormat="1" applyFont="1" applyAlignment="1">
      <alignment horizontal="center"/>
    </xf>
    <xf numFmtId="0" fontId="39" fillId="0" borderId="0" xfId="0" applyFont="1" applyAlignment="1">
      <alignment horizontal="left"/>
    </xf>
  </cellXfs>
  <cellStyles count="5">
    <cellStyle name="Bad" xfId="4" builtinId="27"/>
    <cellStyle name="Comma" xfId="1" builtinId="3"/>
    <cellStyle name="Currency" xfId="2" builtinId="4"/>
    <cellStyle name="Normal" xfId="0" builtinId="0"/>
    <cellStyle name="Normal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fmlaLink="$L$13"/>
</file>

<file path=xl/ctrlProps/ctrlProp10.xml><?xml version="1.0" encoding="utf-8"?>
<formControlPr xmlns="http://schemas.microsoft.com/office/spreadsheetml/2009/9/main" objectType="CheckBox" fmlaLink="$M$16" lockText="1"/>
</file>

<file path=xl/ctrlProps/ctrlProp11.xml><?xml version="1.0" encoding="utf-8"?>
<formControlPr xmlns="http://schemas.microsoft.com/office/spreadsheetml/2009/9/main" objectType="CheckBox" fmlaLink="$N$16" lockText="1"/>
</file>

<file path=xl/ctrlProps/ctrlProp12.xml><?xml version="1.0" encoding="utf-8"?>
<formControlPr xmlns="http://schemas.microsoft.com/office/spreadsheetml/2009/9/main" objectType="CheckBox" fmlaLink="$Q$16" lockText="1"/>
</file>

<file path=xl/ctrlProps/ctrlProp13.xml><?xml version="1.0" encoding="utf-8"?>
<formControlPr xmlns="http://schemas.microsoft.com/office/spreadsheetml/2009/9/main" objectType="CheckBox" fmlaLink="$M$19" lockText="1"/>
</file>

<file path=xl/ctrlProps/ctrlProp14.xml><?xml version="1.0" encoding="utf-8"?>
<formControlPr xmlns="http://schemas.microsoft.com/office/spreadsheetml/2009/9/main" objectType="CheckBox" fmlaLink="$N$19" lockText="1"/>
</file>

<file path=xl/ctrlProps/ctrlProp15.xml><?xml version="1.0" encoding="utf-8"?>
<formControlPr xmlns="http://schemas.microsoft.com/office/spreadsheetml/2009/9/main" objectType="CheckBox" fmlaLink="$L$20" lockText="1"/>
</file>

<file path=xl/ctrlProps/ctrlProp16.xml><?xml version="1.0" encoding="utf-8"?>
<formControlPr xmlns="http://schemas.microsoft.com/office/spreadsheetml/2009/9/main" objectType="CheckBox" fmlaLink="$L$22" lockText="1"/>
</file>

<file path=xl/ctrlProps/ctrlProp17.xml><?xml version="1.0" encoding="utf-8"?>
<formControlPr xmlns="http://schemas.microsoft.com/office/spreadsheetml/2009/9/main" objectType="CheckBox" fmlaLink="$M$22" lockText="1"/>
</file>

<file path=xl/ctrlProps/ctrlProp18.xml><?xml version="1.0" encoding="utf-8"?>
<formControlPr xmlns="http://schemas.microsoft.com/office/spreadsheetml/2009/9/main" objectType="CheckBox" fmlaLink="$N$22" lockText="1"/>
</file>

<file path=xl/ctrlProps/ctrlProp19.xml><?xml version="1.0" encoding="utf-8"?>
<formControlPr xmlns="http://schemas.microsoft.com/office/spreadsheetml/2009/9/main" objectType="CheckBox" fmlaLink="$O$22" lockText="1"/>
</file>

<file path=xl/ctrlProps/ctrlProp2.xml><?xml version="1.0" encoding="utf-8"?>
<formControlPr xmlns="http://schemas.microsoft.com/office/spreadsheetml/2009/9/main" objectType="CheckBox" fmlaLink="$L$14" lockText="1"/>
</file>

<file path=xl/ctrlProps/ctrlProp20.xml><?xml version="1.0" encoding="utf-8"?>
<formControlPr xmlns="http://schemas.microsoft.com/office/spreadsheetml/2009/9/main" objectType="CheckBox" fmlaLink="$M$23" lockText="1"/>
</file>

<file path=xl/ctrlProps/ctrlProp21.xml><?xml version="1.0" encoding="utf-8"?>
<formControlPr xmlns="http://schemas.microsoft.com/office/spreadsheetml/2009/9/main" objectType="CheckBox" fmlaLink="$N$23" lockText="1"/>
</file>

<file path=xl/ctrlProps/ctrlProp22.xml><?xml version="1.0" encoding="utf-8"?>
<formControlPr xmlns="http://schemas.microsoft.com/office/spreadsheetml/2009/9/main" objectType="CheckBox" fmlaLink="$O$23" lockText="1"/>
</file>

<file path=xl/ctrlProps/ctrlProp23.xml><?xml version="1.0" encoding="utf-8"?>
<formControlPr xmlns="http://schemas.microsoft.com/office/spreadsheetml/2009/9/main" objectType="CheckBox" fmlaLink="$M$25" lockText="1"/>
</file>

<file path=xl/ctrlProps/ctrlProp24.xml><?xml version="1.0" encoding="utf-8"?>
<formControlPr xmlns="http://schemas.microsoft.com/office/spreadsheetml/2009/9/main" objectType="CheckBox" fmlaLink="$L$26" lockText="1"/>
</file>

<file path=xl/ctrlProps/ctrlProp25.xml><?xml version="1.0" encoding="utf-8"?>
<formControlPr xmlns="http://schemas.microsoft.com/office/spreadsheetml/2009/9/main" objectType="CheckBox" checked="Checked" fmlaLink="$N$26" lockText="1"/>
</file>

<file path=xl/ctrlProps/ctrlProp26.xml><?xml version="1.0" encoding="utf-8"?>
<formControlPr xmlns="http://schemas.microsoft.com/office/spreadsheetml/2009/9/main" objectType="CheckBox" checked="Checked" fmlaLink="$O$26" lockText="1"/>
</file>

<file path=xl/ctrlProps/ctrlProp27.xml><?xml version="1.0" encoding="utf-8"?>
<formControlPr xmlns="http://schemas.microsoft.com/office/spreadsheetml/2009/9/main" objectType="CheckBox" fmlaLink="$M$13"/>
</file>

<file path=xl/ctrlProps/ctrlProp28.xml><?xml version="1.0" encoding="utf-8"?>
<formControlPr xmlns="http://schemas.microsoft.com/office/spreadsheetml/2009/9/main" objectType="CheckBox" fmlaLink="$L$21" lockText="1"/>
</file>

<file path=xl/ctrlProps/ctrlProp29.xml><?xml version="1.0" encoding="utf-8"?>
<formControlPr xmlns="http://schemas.microsoft.com/office/spreadsheetml/2009/9/main" objectType="CheckBox" fmlaLink="$M$21" lockText="1"/>
</file>

<file path=xl/ctrlProps/ctrlProp3.xml><?xml version="1.0" encoding="utf-8"?>
<formControlPr xmlns="http://schemas.microsoft.com/office/spreadsheetml/2009/9/main" objectType="CheckBox" fmlaLink="$L$15" lockText="1"/>
</file>

<file path=xl/ctrlProps/ctrlProp30.xml><?xml version="1.0" encoding="utf-8"?>
<formControlPr xmlns="http://schemas.microsoft.com/office/spreadsheetml/2009/9/main" objectType="CheckBox" fmlaLink="$M$20" lockText="1"/>
</file>

<file path=xl/ctrlProps/ctrlProp31.xml><?xml version="1.0" encoding="utf-8"?>
<formControlPr xmlns="http://schemas.microsoft.com/office/spreadsheetml/2009/9/main" objectType="CheckBox" fmlaLink="$N$20" lockText="1"/>
</file>

<file path=xl/ctrlProps/ctrlProp32.xml><?xml version="1.0" encoding="utf-8"?>
<formControlPr xmlns="http://schemas.microsoft.com/office/spreadsheetml/2009/9/main" objectType="CheckBox" fmlaLink="$N$21" lockText="1"/>
</file>

<file path=xl/ctrlProps/ctrlProp33.xml><?xml version="1.0" encoding="utf-8"?>
<formControlPr xmlns="http://schemas.microsoft.com/office/spreadsheetml/2009/9/main" objectType="CheckBox" fmlaLink="$O$20" lockText="1"/>
</file>

<file path=xl/ctrlProps/ctrlProp34.xml><?xml version="1.0" encoding="utf-8"?>
<formControlPr xmlns="http://schemas.microsoft.com/office/spreadsheetml/2009/9/main" objectType="CheckBox" fmlaLink="$O$21" lockText="1"/>
</file>

<file path=xl/ctrlProps/ctrlProp35.xml><?xml version="1.0" encoding="utf-8"?>
<formControlPr xmlns="http://schemas.microsoft.com/office/spreadsheetml/2009/9/main" objectType="CheckBox" fmlaLink="$M$28" lockText="1"/>
</file>

<file path=xl/ctrlProps/ctrlProp36.xml><?xml version="1.0" encoding="utf-8"?>
<formControlPr xmlns="http://schemas.microsoft.com/office/spreadsheetml/2009/9/main" objectType="CheckBox" checked="Checked" fmlaLink="$O$27" lockText="1"/>
</file>

<file path=xl/ctrlProps/ctrlProp37.xml><?xml version="1.0" encoding="utf-8"?>
<formControlPr xmlns="http://schemas.microsoft.com/office/spreadsheetml/2009/9/main" objectType="CheckBox" fmlaLink="$M$29" lockText="1"/>
</file>

<file path=xl/ctrlProps/ctrlProp38.xml><?xml version="1.0" encoding="utf-8"?>
<formControlPr xmlns="http://schemas.microsoft.com/office/spreadsheetml/2009/9/main" objectType="CheckBox" checked="Checked" fmlaLink="$N$27" lockText="1"/>
</file>

<file path=xl/ctrlProps/ctrlProp39.xml><?xml version="1.0" encoding="utf-8"?>
<formControlPr xmlns="http://schemas.microsoft.com/office/spreadsheetml/2009/9/main" objectType="CheckBox" fmlaLink="$O$28" lockText="1"/>
</file>

<file path=xl/ctrlProps/ctrlProp4.xml><?xml version="1.0" encoding="utf-8"?>
<formControlPr xmlns="http://schemas.microsoft.com/office/spreadsheetml/2009/9/main" objectType="CheckBox" fmlaLink="$M$15" lockText="1"/>
</file>

<file path=xl/ctrlProps/ctrlProp40.xml><?xml version="1.0" encoding="utf-8"?>
<formControlPr xmlns="http://schemas.microsoft.com/office/spreadsheetml/2009/9/main" objectType="CheckBox" fmlaLink="$N$29"/>
</file>

<file path=xl/ctrlProps/ctrlProp41.xml><?xml version="1.0" encoding="utf-8"?>
<formControlPr xmlns="http://schemas.microsoft.com/office/spreadsheetml/2009/9/main" objectType="CheckBox" fmlaLink="$P$22" lockText="1"/>
</file>

<file path=xl/ctrlProps/ctrlProp42.xml><?xml version="1.0" encoding="utf-8"?>
<formControlPr xmlns="http://schemas.microsoft.com/office/spreadsheetml/2009/9/main" objectType="CheckBox" fmlaLink="$N$14" lockText="1"/>
</file>

<file path=xl/ctrlProps/ctrlProp43.xml><?xml version="1.0" encoding="utf-8"?>
<formControlPr xmlns="http://schemas.microsoft.com/office/spreadsheetml/2009/9/main" objectType="CheckBox" checked="Checked" fmlaLink="$O$14" lockText="1"/>
</file>

<file path=xl/ctrlProps/ctrlProp44.xml><?xml version="1.0" encoding="utf-8"?>
<formControlPr xmlns="http://schemas.microsoft.com/office/spreadsheetml/2009/9/main" objectType="CheckBox" fmlaLink="$N$13"/>
</file>

<file path=xl/ctrlProps/ctrlProp45.xml><?xml version="1.0" encoding="utf-8"?>
<formControlPr xmlns="http://schemas.microsoft.com/office/spreadsheetml/2009/9/main" objectType="CheckBox" fmlaLink="$M$14" lockText="1"/>
</file>

<file path=xl/ctrlProps/ctrlProp46.xml><?xml version="1.0" encoding="utf-8"?>
<formControlPr xmlns="http://schemas.microsoft.com/office/spreadsheetml/2009/9/main" objectType="CheckBox" fmlaLink="$R$15"/>
</file>

<file path=xl/ctrlProps/ctrlProp47.xml><?xml version="1.0" encoding="utf-8"?>
<formControlPr xmlns="http://schemas.microsoft.com/office/spreadsheetml/2009/9/main" objectType="CheckBox" checked="Checked" fmlaLink="$M$26" lockText="1"/>
</file>

<file path=xl/ctrlProps/ctrlProp48.xml><?xml version="1.0" encoding="utf-8"?>
<formControlPr xmlns="http://schemas.microsoft.com/office/spreadsheetml/2009/9/main" objectType="CheckBox" checked="Checked" fmlaLink="$M$27" lockText="1"/>
</file>

<file path=xl/ctrlProps/ctrlProp49.xml><?xml version="1.0" encoding="utf-8"?>
<formControlPr xmlns="http://schemas.microsoft.com/office/spreadsheetml/2009/9/main" objectType="CheckBox" fmlaLink="$O$16" lockText="1"/>
</file>

<file path=xl/ctrlProps/ctrlProp5.xml><?xml version="1.0" encoding="utf-8"?>
<formControlPr xmlns="http://schemas.microsoft.com/office/spreadsheetml/2009/9/main" objectType="CheckBox" fmlaLink="$N$15" lockText="1"/>
</file>

<file path=xl/ctrlProps/ctrlProp50.xml><?xml version="1.0" encoding="utf-8"?>
<formControlPr xmlns="http://schemas.microsoft.com/office/spreadsheetml/2009/9/main" objectType="CheckBox" fmlaLink="$P$16" lockText="1"/>
</file>

<file path=xl/ctrlProps/ctrlProp51.xml><?xml version="1.0" encoding="utf-8"?>
<formControlPr xmlns="http://schemas.microsoft.com/office/spreadsheetml/2009/9/main" objectType="CheckBox" fmlaLink="$L$19" lockText="1"/>
</file>

<file path=xl/ctrlProps/ctrlProp52.xml><?xml version="1.0" encoding="utf-8"?>
<formControlPr xmlns="http://schemas.microsoft.com/office/spreadsheetml/2009/9/main" objectType="CheckBox" fmlaLink="$L$23" lockText="1"/>
</file>

<file path=xl/ctrlProps/ctrlProp53.xml><?xml version="1.0" encoding="utf-8"?>
<formControlPr xmlns="http://schemas.microsoft.com/office/spreadsheetml/2009/9/main" objectType="CheckBox" fmlaLink="$L$25" lockText="1"/>
</file>

<file path=xl/ctrlProps/ctrlProp54.xml><?xml version="1.0" encoding="utf-8"?>
<formControlPr xmlns="http://schemas.microsoft.com/office/spreadsheetml/2009/9/main" objectType="CheckBox" fmlaLink="$L$24" lockText="1"/>
</file>

<file path=xl/ctrlProps/ctrlProp55.xml><?xml version="1.0" encoding="utf-8"?>
<formControlPr xmlns="http://schemas.microsoft.com/office/spreadsheetml/2009/9/main" objectType="CheckBox" fmlaLink="$L$27" lockText="1"/>
</file>

<file path=xl/ctrlProps/ctrlProp56.xml><?xml version="1.0" encoding="utf-8"?>
<formControlPr xmlns="http://schemas.microsoft.com/office/spreadsheetml/2009/9/main" objectType="CheckBox" fmlaLink="$L$29" lockText="1"/>
</file>

<file path=xl/ctrlProps/ctrlProp57.xml><?xml version="1.0" encoding="utf-8"?>
<formControlPr xmlns="http://schemas.microsoft.com/office/spreadsheetml/2009/9/main" objectType="CheckBox" fmlaLink="L28" lockText="1"/>
</file>

<file path=xl/ctrlProps/ctrlProp58.xml><?xml version="1.0" encoding="utf-8"?>
<formControlPr xmlns="http://schemas.microsoft.com/office/spreadsheetml/2009/9/main" objectType="CheckBox" fmlaLink="$L$30" lockText="1"/>
</file>

<file path=xl/ctrlProps/ctrlProp6.xml><?xml version="1.0" encoding="utf-8"?>
<formControlPr xmlns="http://schemas.microsoft.com/office/spreadsheetml/2009/9/main" objectType="CheckBox" fmlaLink="$O$15" lockText="1"/>
</file>

<file path=xl/ctrlProps/ctrlProp7.xml><?xml version="1.0" encoding="utf-8"?>
<formControlPr xmlns="http://schemas.microsoft.com/office/spreadsheetml/2009/9/main" objectType="CheckBox" fmlaLink="$P$15" lockText="1"/>
</file>

<file path=xl/ctrlProps/ctrlProp8.xml><?xml version="1.0" encoding="utf-8"?>
<formControlPr xmlns="http://schemas.microsoft.com/office/spreadsheetml/2009/9/main" objectType="CheckBox" fmlaLink="$Q$15" lockText="1"/>
</file>

<file path=xl/ctrlProps/ctrlProp9.xml><?xml version="1.0" encoding="utf-8"?>
<formControlPr xmlns="http://schemas.microsoft.com/office/spreadsheetml/2009/9/main" objectType="CheckBox" fmlaLink="$L$16" lockText="1"/>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91005</xdr:rowOff>
    </xdr:from>
    <xdr:to>
      <xdr:col>6</xdr:col>
      <xdr:colOff>304799</xdr:colOff>
      <xdr:row>3</xdr:row>
      <xdr:rowOff>175694</xdr:rowOff>
    </xdr:to>
    <xdr:pic>
      <xdr:nvPicPr>
        <xdr:cNvPr id="1420" name="Picture 2" descr="AbleCardLogo_BURGUNDY.JPG">
          <a:extLst>
            <a:ext uri="{FF2B5EF4-FFF2-40B4-BE49-F238E27FC236}">
              <a16:creationId xmlns:a16="http://schemas.microsoft.com/office/drawing/2014/main" id="{00000000-0008-0000-0000-00008C050000}"/>
            </a:ext>
          </a:extLst>
        </xdr:cNvPr>
        <xdr:cNvPicPr>
          <a:picLocks noChangeAspect="1"/>
        </xdr:cNvPicPr>
      </xdr:nvPicPr>
      <xdr:blipFill>
        <a:blip xmlns:r="http://schemas.openxmlformats.org/officeDocument/2006/relationships" r:embed="rId1" cstate="print"/>
        <a:stretch>
          <a:fillRect/>
        </a:stretch>
      </xdr:blipFill>
      <xdr:spPr bwMode="auto">
        <a:xfrm>
          <a:off x="0" y="91005"/>
          <a:ext cx="4434567" cy="656189"/>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1228725</xdr:colOff>
          <xdr:row>11</xdr:row>
          <xdr:rowOff>76200</xdr:rowOff>
        </xdr:from>
        <xdr:to>
          <xdr:col>3</xdr:col>
          <xdr:colOff>666750</xdr:colOff>
          <xdr:row>13</xdr:row>
          <xdr:rowOff>38100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CR 80  (2 1/8"  x  3 3/8")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12</xdr:row>
          <xdr:rowOff>180975</xdr:rowOff>
        </xdr:from>
        <xdr:to>
          <xdr:col>2</xdr:col>
          <xdr:colOff>381000</xdr:colOff>
          <xdr:row>14</xdr:row>
          <xdr:rowOff>19050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PVC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13</xdr:row>
          <xdr:rowOff>180975</xdr:rowOff>
        </xdr:from>
        <xdr:to>
          <xdr:col>2</xdr:col>
          <xdr:colOff>400050</xdr:colOff>
          <xdr:row>15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.030"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13</xdr:row>
          <xdr:rowOff>180975</xdr:rowOff>
        </xdr:from>
        <xdr:to>
          <xdr:col>3</xdr:col>
          <xdr:colOff>581025</xdr:colOff>
          <xdr:row>15</xdr:row>
          <xdr:rowOff>19050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.023"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180975</xdr:rowOff>
        </xdr:from>
        <xdr:to>
          <xdr:col>4</xdr:col>
          <xdr:colOff>609600</xdr:colOff>
          <xdr:row>15</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.018"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600075</xdr:colOff>
          <xdr:row>13</xdr:row>
          <xdr:rowOff>180975</xdr:rowOff>
        </xdr:from>
        <xdr:to>
          <xdr:col>5</xdr:col>
          <xdr:colOff>523875</xdr:colOff>
          <xdr:row>15</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.016"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180975</xdr:rowOff>
        </xdr:from>
        <xdr:to>
          <xdr:col>7</xdr:col>
          <xdr:colOff>0</xdr:colOff>
          <xdr:row>15</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.013"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600075</xdr:colOff>
          <xdr:row>13</xdr:row>
          <xdr:rowOff>180975</xdr:rowOff>
        </xdr:from>
        <xdr:to>
          <xdr:col>7</xdr:col>
          <xdr:colOff>600075</xdr:colOff>
          <xdr:row>15</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.010"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14</xdr:row>
          <xdr:rowOff>180975</xdr:rowOff>
        </xdr:from>
        <xdr:to>
          <xdr:col>2</xdr:col>
          <xdr:colOff>371475</xdr:colOff>
          <xdr:row>16</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White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14</xdr:row>
          <xdr:rowOff>180975</xdr:rowOff>
        </xdr:from>
        <xdr:to>
          <xdr:col>3</xdr:col>
          <xdr:colOff>552450</xdr:colOff>
          <xdr:row>16</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Gold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180975</xdr:rowOff>
        </xdr:from>
        <xdr:to>
          <xdr:col>4</xdr:col>
          <xdr:colOff>581025</xdr:colOff>
          <xdr:row>16</xdr:row>
          <xdr:rowOff>19050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Silver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180975</xdr:rowOff>
        </xdr:from>
        <xdr:to>
          <xdr:col>6</xdr:col>
          <xdr:colOff>571500</xdr:colOff>
          <xdr:row>16</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17</xdr:row>
          <xdr:rowOff>180975</xdr:rowOff>
        </xdr:from>
        <xdr:to>
          <xdr:col>2</xdr:col>
          <xdr:colOff>371475</xdr:colOff>
          <xdr:row>19</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None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17</xdr:row>
          <xdr:rowOff>180975</xdr:rowOff>
        </xdr:from>
        <xdr:to>
          <xdr:col>3</xdr:col>
          <xdr:colOff>552450</xdr:colOff>
          <xdr:row>19</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Front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180975</xdr:rowOff>
        </xdr:from>
        <xdr:to>
          <xdr:col>4</xdr:col>
          <xdr:colOff>581025</xdr:colOff>
          <xdr:row>19</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18</xdr:row>
          <xdr:rowOff>180975</xdr:rowOff>
        </xdr:from>
        <xdr:to>
          <xdr:col>3</xdr:col>
          <xdr:colOff>742950</xdr:colOff>
          <xdr:row>20</xdr:row>
          <xdr:rowOff>19050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F/L Polish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20</xdr:row>
          <xdr:rowOff>180975</xdr:rowOff>
        </xdr:from>
        <xdr:to>
          <xdr:col>2</xdr:col>
          <xdr:colOff>371475</xdr:colOff>
          <xdr:row>22</xdr:row>
          <xdr:rowOff>19050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None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20</xdr:row>
          <xdr:rowOff>180975</xdr:rowOff>
        </xdr:from>
        <xdr:to>
          <xdr:col>3</xdr:col>
          <xdr:colOff>552450</xdr:colOff>
          <xdr:row>22</xdr:row>
          <xdr:rowOff>19050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1-track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180975</xdr:rowOff>
        </xdr:from>
        <xdr:to>
          <xdr:col>4</xdr:col>
          <xdr:colOff>581025</xdr:colOff>
          <xdr:row>22</xdr:row>
          <xdr:rowOff>19050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2-track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600075</xdr:colOff>
          <xdr:row>20</xdr:row>
          <xdr:rowOff>180975</xdr:rowOff>
        </xdr:from>
        <xdr:to>
          <xdr:col>5</xdr:col>
          <xdr:colOff>495300</xdr:colOff>
          <xdr:row>22</xdr:row>
          <xdr:rowOff>19050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3-track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21</xdr:row>
          <xdr:rowOff>180975</xdr:rowOff>
        </xdr:from>
        <xdr:to>
          <xdr:col>3</xdr:col>
          <xdr:colOff>104775</xdr:colOff>
          <xdr:row>23</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300 Oersted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180975</xdr:rowOff>
        </xdr:from>
        <xdr:to>
          <xdr:col>5</xdr:col>
          <xdr:colOff>257175</xdr:colOff>
          <xdr:row>23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650 Oersted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180975</xdr:rowOff>
        </xdr:from>
        <xdr:to>
          <xdr:col>7</xdr:col>
          <xdr:colOff>333375</xdr:colOff>
          <xdr:row>23</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2750 Oersted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647700</xdr:colOff>
          <xdr:row>21</xdr:row>
          <xdr:rowOff>180975</xdr:rowOff>
        </xdr:from>
        <xdr:to>
          <xdr:col>8</xdr:col>
          <xdr:colOff>895350</xdr:colOff>
          <xdr:row>23</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4000 Oersted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23</xdr:row>
          <xdr:rowOff>171450</xdr:rowOff>
        </xdr:from>
        <xdr:to>
          <xdr:col>2</xdr:col>
          <xdr:colOff>542925</xdr:colOff>
          <xdr:row>25</xdr:row>
          <xdr:rowOff>9525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Hot Stamp: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180975</xdr:rowOff>
        </xdr:from>
        <xdr:to>
          <xdr:col>7</xdr:col>
          <xdr:colOff>152400</xdr:colOff>
          <xdr:row>25</xdr:row>
          <xdr:rowOff>19050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Silk Screen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24</xdr:row>
          <xdr:rowOff>180975</xdr:rowOff>
        </xdr:from>
        <xdr:to>
          <xdr:col>3</xdr:col>
          <xdr:colOff>304800</xdr:colOff>
          <xdr:row>26</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Emboss,  #of Lines: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180975</xdr:rowOff>
        </xdr:from>
        <xdr:to>
          <xdr:col>6</xdr:col>
          <xdr:colOff>590550</xdr:colOff>
          <xdr:row>26</xdr:row>
          <xdr:rowOff>19050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Thermal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342900</xdr:colOff>
          <xdr:row>24</xdr:row>
          <xdr:rowOff>180975</xdr:rowOff>
        </xdr:from>
        <xdr:to>
          <xdr:col>8</xdr:col>
          <xdr:colOff>971550</xdr:colOff>
          <xdr:row>26</xdr:row>
          <xdr:rowOff>19050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Thermal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25</xdr:row>
          <xdr:rowOff>180975</xdr:rowOff>
        </xdr:from>
        <xdr:to>
          <xdr:col>2</xdr:col>
          <xdr:colOff>371475</xdr:colOff>
          <xdr:row>27</xdr:row>
          <xdr:rowOff>19050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Encode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27</xdr:row>
          <xdr:rowOff>180975</xdr:rowOff>
        </xdr:from>
        <xdr:to>
          <xdr:col>2</xdr:col>
          <xdr:colOff>571500</xdr:colOff>
          <xdr:row>29</xdr:row>
          <xdr:rowOff>19050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Hole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295275</xdr:colOff>
          <xdr:row>11</xdr:row>
          <xdr:rowOff>76200</xdr:rowOff>
        </xdr:from>
        <xdr:to>
          <xdr:col>6</xdr:col>
          <xdr:colOff>361950</xdr:colOff>
          <xdr:row>13</xdr:row>
          <xdr:rowOff>38100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CR 50  (1 23/32"  x  3 1/2")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19</xdr:row>
          <xdr:rowOff>180975</xdr:rowOff>
        </xdr:from>
        <xdr:to>
          <xdr:col>3</xdr:col>
          <xdr:colOff>742950</xdr:colOff>
          <xdr:row>21</xdr:row>
          <xdr:rowOff>19050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F/L Polish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180975</xdr:rowOff>
        </xdr:from>
        <xdr:to>
          <xdr:col>5</xdr:col>
          <xdr:colOff>95250</xdr:colOff>
          <xdr:row>21</xdr:row>
          <xdr:rowOff>19050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F/L Matte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180975</xdr:rowOff>
        </xdr:from>
        <xdr:to>
          <xdr:col>5</xdr:col>
          <xdr:colOff>142875</xdr:colOff>
          <xdr:row>20</xdr:row>
          <xdr:rowOff>19050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F/L Matte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180975</xdr:rowOff>
        </xdr:from>
        <xdr:to>
          <xdr:col>7</xdr:col>
          <xdr:colOff>285750</xdr:colOff>
          <xdr:row>20</xdr:row>
          <xdr:rowOff>19050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Press Polished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180975</xdr:rowOff>
        </xdr:from>
        <xdr:to>
          <xdr:col>7</xdr:col>
          <xdr:colOff>285750</xdr:colOff>
          <xdr:row>21</xdr:row>
          <xdr:rowOff>19050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Press Polished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133350</xdr:colOff>
          <xdr:row>18</xdr:row>
          <xdr:rowOff>180975</xdr:rowOff>
        </xdr:from>
        <xdr:to>
          <xdr:col>8</xdr:col>
          <xdr:colOff>657225</xdr:colOff>
          <xdr:row>20</xdr:row>
          <xdr:rowOff>19050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133350</xdr:colOff>
          <xdr:row>19</xdr:row>
          <xdr:rowOff>180975</xdr:rowOff>
        </xdr:from>
        <xdr:to>
          <xdr:col>8</xdr:col>
          <xdr:colOff>676275</xdr:colOff>
          <xdr:row>21</xdr:row>
          <xdr:rowOff>19050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600075</xdr:colOff>
          <xdr:row>26</xdr:row>
          <xdr:rowOff>180975</xdr:rowOff>
        </xdr:from>
        <xdr:to>
          <xdr:col>5</xdr:col>
          <xdr:colOff>361950</xdr:colOff>
          <xdr:row>28</xdr:row>
          <xdr:rowOff>19050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Foil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26</xdr:row>
          <xdr:rowOff>180975</xdr:rowOff>
        </xdr:from>
        <xdr:to>
          <xdr:col>2</xdr:col>
          <xdr:colOff>447675</xdr:colOff>
          <xdr:row>28</xdr:row>
          <xdr:rowOff>19050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S wrap 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342900</xdr:colOff>
          <xdr:row>25</xdr:row>
          <xdr:rowOff>180975</xdr:rowOff>
        </xdr:from>
        <xdr:to>
          <xdr:col>9</xdr:col>
          <xdr:colOff>200025</xdr:colOff>
          <xdr:row>27</xdr:row>
          <xdr:rowOff>19050</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Scratch Off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600075</xdr:colOff>
          <xdr:row>27</xdr:row>
          <xdr:rowOff>180975</xdr:rowOff>
        </xdr:from>
        <xdr:to>
          <xdr:col>5</xdr:col>
          <xdr:colOff>657225</xdr:colOff>
          <xdr:row>29</xdr:row>
          <xdr:rowOff>19050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Die Cutting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600075</xdr:colOff>
          <xdr:row>25</xdr:row>
          <xdr:rowOff>180975</xdr:rowOff>
        </xdr:from>
        <xdr:to>
          <xdr:col>8</xdr:col>
          <xdr:colOff>228600</xdr:colOff>
          <xdr:row>27</xdr:row>
          <xdr:rowOff>19050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Encoding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26</xdr:row>
          <xdr:rowOff>180975</xdr:rowOff>
        </xdr:from>
        <xdr:to>
          <xdr:col>8</xdr:col>
          <xdr:colOff>800100</xdr:colOff>
          <xdr:row>28</xdr:row>
          <xdr:rowOff>19050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Luggage / ID Slot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27</xdr:row>
          <xdr:rowOff>180975</xdr:rowOff>
        </xdr:from>
        <xdr:to>
          <xdr:col>8</xdr:col>
          <xdr:colOff>552450</xdr:colOff>
          <xdr:row>29</xdr:row>
          <xdr:rowOff>19050</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Combo</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180975</xdr:rowOff>
        </xdr:from>
        <xdr:to>
          <xdr:col>7</xdr:col>
          <xdr:colOff>285750</xdr:colOff>
          <xdr:row>22</xdr:row>
          <xdr:rowOff>19050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Double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28</xdr:row>
          <xdr:rowOff>171450</xdr:rowOff>
        </xdr:from>
        <xdr:to>
          <xdr:col>2</xdr:col>
          <xdr:colOff>304800</xdr:colOff>
          <xdr:row>30</xdr:row>
          <xdr:rowOff>9525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Rush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295275</xdr:colOff>
          <xdr:row>12</xdr:row>
          <xdr:rowOff>180975</xdr:rowOff>
        </xdr:from>
        <xdr:to>
          <xdr:col>6</xdr:col>
          <xdr:colOff>371475</xdr:colOff>
          <xdr:row>14</xdr:row>
          <xdr:rowOff>28575</xdr:rowOff>
        </xdr:to>
        <xdr:sp macro="" textlink="">
          <xdr:nvSpPr>
            <xdr:cNvPr id="1170" name="Check Box 146"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60/40 PVC Poly Blend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600075</xdr:colOff>
          <xdr:row>12</xdr:row>
          <xdr:rowOff>180975</xdr:rowOff>
        </xdr:from>
        <xdr:to>
          <xdr:col>8</xdr:col>
          <xdr:colOff>9525</xdr:colOff>
          <xdr:row>14</xdr:row>
          <xdr:rowOff>19050</xdr:rowOff>
        </xdr:to>
        <xdr:sp macro="" textlink="">
          <xdr:nvSpPr>
            <xdr:cNvPr id="1174" name="Check Box 150" hidden="1">
              <a:extLst>
                <a:ext uri="{63B3BB69-23CF-44E3-9099-C40C66FF867C}">
                  <a14:compatExt spid="_x0000_s1174"/>
                </a:ext>
                <a:ext uri="{FF2B5EF4-FFF2-40B4-BE49-F238E27FC236}">
                  <a16:creationId xmlns:a16="http://schemas.microsoft.com/office/drawing/2014/main" id="{00000000-0008-0000-0000-00009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Composite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600075</xdr:colOff>
          <xdr:row>11</xdr:row>
          <xdr:rowOff>76200</xdr:rowOff>
        </xdr:from>
        <xdr:to>
          <xdr:col>8</xdr:col>
          <xdr:colOff>180975</xdr:colOff>
          <xdr:row>13</xdr:row>
          <xdr:rowOff>38100</xdr:rowOff>
        </xdr:to>
        <xdr:sp macro="" textlink="">
          <xdr:nvSpPr>
            <xdr:cNvPr id="1175" name="Check Box 151" descr="Other:" hidden="1">
              <a:extLst>
                <a:ext uri="{63B3BB69-23CF-44E3-9099-C40C66FF867C}">
                  <a14:compatExt spid="_x0000_s1175"/>
                </a:ext>
                <a:ext uri="{FF2B5EF4-FFF2-40B4-BE49-F238E27FC236}">
                  <a16:creationId xmlns:a16="http://schemas.microsoft.com/office/drawing/2014/main" id="{00000000-0008-0000-0000-00009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12</xdr:row>
          <xdr:rowOff>180975</xdr:rowOff>
        </xdr:from>
        <xdr:to>
          <xdr:col>3</xdr:col>
          <xdr:colOff>847725</xdr:colOff>
          <xdr:row>14</xdr:row>
          <xdr:rowOff>19050</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00000000-0008-0000-0000-00001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Recycled PVC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152400</xdr:colOff>
          <xdr:row>13</xdr:row>
          <xdr:rowOff>171450</xdr:rowOff>
        </xdr:from>
        <xdr:to>
          <xdr:col>8</xdr:col>
          <xdr:colOff>685800</xdr:colOff>
          <xdr:row>15</xdr:row>
          <xdr:rowOff>38100</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00000000-0008-0000-0000-00002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600075</xdr:colOff>
          <xdr:row>24</xdr:row>
          <xdr:rowOff>180975</xdr:rowOff>
        </xdr:from>
        <xdr:to>
          <xdr:col>5</xdr:col>
          <xdr:colOff>476250</xdr:colOff>
          <xdr:row>26</xdr:row>
          <xdr:rowOff>19050</xdr:rowOff>
        </xdr:to>
        <xdr:sp macro="" textlink="">
          <xdr:nvSpPr>
            <xdr:cNvPr id="1332" name="Check Box 308" hidden="1">
              <a:extLst>
                <a:ext uri="{63B3BB69-23CF-44E3-9099-C40C66FF867C}">
                  <a14:compatExt spid="_x0000_s1332"/>
                </a:ext>
                <a:ext uri="{FF2B5EF4-FFF2-40B4-BE49-F238E27FC236}">
                  <a16:creationId xmlns:a16="http://schemas.microsoft.com/office/drawing/2014/main" id="{00000000-0008-0000-0000-00003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DoD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600075</xdr:colOff>
          <xdr:row>25</xdr:row>
          <xdr:rowOff>180975</xdr:rowOff>
        </xdr:from>
        <xdr:to>
          <xdr:col>5</xdr:col>
          <xdr:colOff>495300</xdr:colOff>
          <xdr:row>27</xdr:row>
          <xdr:rowOff>19050</xdr:rowOff>
        </xdr:to>
        <xdr:sp macro="" textlink="">
          <xdr:nvSpPr>
            <xdr:cNvPr id="1371" name="Check Box 347" hidden="1">
              <a:extLst>
                <a:ext uri="{63B3BB69-23CF-44E3-9099-C40C66FF867C}">
                  <a14:compatExt spid="_x0000_s1371"/>
                </a:ext>
                <a:ext uri="{FF2B5EF4-FFF2-40B4-BE49-F238E27FC236}">
                  <a16:creationId xmlns:a16="http://schemas.microsoft.com/office/drawing/2014/main" id="{00000000-0008-0000-0000-00005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Encode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1228725</xdr:colOff>
          <xdr:row>22</xdr:row>
          <xdr:rowOff>171450</xdr:rowOff>
        </xdr:from>
        <xdr:to>
          <xdr:col>3</xdr:col>
          <xdr:colOff>104775</xdr:colOff>
          <xdr:row>24</xdr:row>
          <xdr:rowOff>9525</xdr:rowOff>
        </xdr:to>
        <xdr:sp macro="" textlink="">
          <xdr:nvSpPr>
            <xdr:cNvPr id="1376" name="Check Box 352" hidden="1">
              <a:extLst>
                <a:ext uri="{63B3BB69-23CF-44E3-9099-C40C66FF867C}">
                  <a14:compatExt spid="_x0000_s1376"/>
                </a:ext>
                <a:ext uri="{FF2B5EF4-FFF2-40B4-BE49-F238E27FC236}">
                  <a16:creationId xmlns:a16="http://schemas.microsoft.com/office/drawing/2014/main" id="{00000000-0008-0000-0000-00006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1K</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xdr:row>
          <xdr:rowOff>47625</xdr:rowOff>
        </xdr:from>
        <xdr:to>
          <xdr:col>10</xdr:col>
          <xdr:colOff>0</xdr:colOff>
          <xdr:row>11</xdr:row>
          <xdr:rowOff>38100</xdr:rowOff>
        </xdr:to>
        <xdr:sp macro="" textlink="">
          <xdr:nvSpPr>
            <xdr:cNvPr id="1380" name="Check Box 356" hidden="1">
              <a:extLst>
                <a:ext uri="{63B3BB69-23CF-44E3-9099-C40C66FF867C}">
                  <a14:compatExt spid="_x0000_s1380"/>
                </a:ext>
                <a:ext uri="{FF2B5EF4-FFF2-40B4-BE49-F238E27FC236}">
                  <a16:creationId xmlns:a16="http://schemas.microsoft.com/office/drawing/2014/main" id="{00000000-0008-0000-0000-00006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Copper - Removed 170627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600075</xdr:colOff>
          <xdr:row>14</xdr:row>
          <xdr:rowOff>180975</xdr:rowOff>
        </xdr:from>
        <xdr:to>
          <xdr:col>5</xdr:col>
          <xdr:colOff>495300</xdr:colOff>
          <xdr:row>16</xdr:row>
          <xdr:rowOff>19050</xdr:rowOff>
        </xdr:to>
        <xdr:sp macro="" textlink="">
          <xdr:nvSpPr>
            <xdr:cNvPr id="1381" name="Check Box 357" hidden="1">
              <a:extLst>
                <a:ext uri="{63B3BB69-23CF-44E3-9099-C40C66FF867C}">
                  <a14:compatExt spid="_x0000_s1381"/>
                </a:ext>
                <a:ext uri="{FF2B5EF4-FFF2-40B4-BE49-F238E27FC236}">
                  <a16:creationId xmlns:a16="http://schemas.microsoft.com/office/drawing/2014/main" id="{00000000-0008-0000-0000-00006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Clear</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ice\Price%20List%20Curr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ze"/>
      <sheetName val="Material"/>
      <sheetName val="Final Thickness CR80"/>
      <sheetName val="Final Thickness CR50 Flush"/>
      <sheetName val="Final Thickness CR50 Roll-On"/>
      <sheetName val="Core Color"/>
      <sheetName val="Litho Colors CR80"/>
      <sheetName val="Litho Colors CR50 Flush"/>
      <sheetName val="Litho Colors CR50 Roll-On"/>
      <sheetName val="Silk Screen Colors CR80"/>
      <sheetName val="Silk Screen Colors CR50 Flush"/>
      <sheetName val="Silk Screen Colors CR50 Roll-On"/>
      <sheetName val="Bleed"/>
      <sheetName val="Finish"/>
      <sheetName val="Magnetic Stripe"/>
      <sheetName val="Signature Panel"/>
      <sheetName val="Service Bureau 1"/>
      <sheetName val="Service Bureau 2"/>
      <sheetName val="Packing &amp; Finish 1"/>
      <sheetName val="Packing &amp; Finish 1 Foil"/>
      <sheetName val="Packing &amp; Finish 2"/>
    </sheetNames>
    <definedNames>
      <definedName name="Table" refersTo="='Bleed'!$5:$32" sheetId="12"/>
      <definedName name="Table" refersTo="='Core Color'!$5:$32" sheetId="5"/>
      <definedName name="Table" refersTo="='Final Thickness CR50 Flush'!$5:$32" sheetId="3"/>
      <definedName name="Table" refersTo="='Final Thickness CR50 Roll-On'!$5:$32" sheetId="4"/>
      <definedName name="Table" refersTo="='Final Thickness CR80'!$5:$32" sheetId="2"/>
      <definedName name="Table" refersTo="='Finish'!$5:$32" sheetId="13"/>
      <definedName name="Table" refersTo="='Litho Colors CR50 Flush'!$5:$32" sheetId="7"/>
      <definedName name="Table" refersTo="='Litho Colors CR50 Roll-On'!$5:$32" sheetId="8"/>
      <definedName name="Table" refersTo="='Litho Colors CR80'!$5:$32" sheetId="6"/>
      <definedName name="Table" refersTo="='Magnetic Stripe'!$5:$32" sheetId="14"/>
      <definedName name="Table" refersTo="='Material'!$5:$32" sheetId="1"/>
      <definedName name="Table" refersTo="='Packing &amp; Finish 1'!$5:$32" sheetId="18"/>
      <definedName name="Table" refersTo="='Packing &amp; Finish 2'!$5:$32" sheetId="20"/>
      <definedName name="Table" refersTo="='Service Bureau 1'!$5:$32" sheetId="16"/>
      <definedName name="Table" refersTo="='Service Bureau 2'!$5:$32" sheetId="17"/>
      <definedName name="Table" refersTo="='Signature Panel'!$5:$32" sheetId="15"/>
      <definedName name="Table" refersTo="='Silk Screen Colors CR50 Flush'!$5:$32" sheetId="10"/>
      <definedName name="Table" refersTo="='Silk Screen Colors CR50 Roll-On'!$5:$32" sheetId="11"/>
      <definedName name="Table" refersTo="='Silk Screen Colors CR80'!$5:$32" sheetId="9"/>
      <definedName name="Table" refersTo="='Size'!$5:$32" sheetId="0"/>
    </definedNames>
    <sheetDataSet>
      <sheetData sheetId="0">
        <row r="5">
          <cell r="A5">
            <v>500</v>
          </cell>
          <cell r="B5">
            <v>171.21456000000003</v>
          </cell>
          <cell r="C5">
            <v>362.07864000000001</v>
          </cell>
          <cell r="D5">
            <v>165.15576000000004</v>
          </cell>
          <cell r="E5">
            <v>138.85344000000003</v>
          </cell>
          <cell r="G5"/>
          <cell r="H5"/>
          <cell r="I5"/>
          <cell r="J5"/>
          <cell r="K5"/>
          <cell r="M5"/>
          <cell r="N5"/>
          <cell r="O5"/>
          <cell r="P5"/>
          <cell r="S5"/>
          <cell r="T5"/>
          <cell r="U5"/>
          <cell r="V5"/>
          <cell r="W5"/>
          <cell r="X5"/>
          <cell r="Y5"/>
          <cell r="Z5"/>
        </row>
        <row r="6">
          <cell r="A6">
            <v>1000</v>
          </cell>
          <cell r="B6">
            <v>108.03672000000002</v>
          </cell>
          <cell r="C6">
            <v>198.08712000000003</v>
          </cell>
          <cell r="D6">
            <v>121.77000000000002</v>
          </cell>
          <cell r="E6">
            <v>95.44392000000002</v>
          </cell>
          <cell r="G6"/>
          <cell r="H6"/>
          <cell r="I6"/>
          <cell r="J6"/>
          <cell r="K6"/>
          <cell r="M6"/>
          <cell r="N6"/>
          <cell r="O6"/>
          <cell r="P6"/>
          <cell r="S6"/>
          <cell r="T6"/>
          <cell r="U6"/>
          <cell r="V6"/>
          <cell r="W6"/>
          <cell r="X6"/>
          <cell r="Y6"/>
          <cell r="Z6"/>
          <cell r="AC6"/>
        </row>
        <row r="7">
          <cell r="A7">
            <v>1500</v>
          </cell>
          <cell r="B7">
            <v>97.297200000000032</v>
          </cell>
          <cell r="C7">
            <v>151.18488000000002</v>
          </cell>
          <cell r="D7">
            <v>114.97464000000002</v>
          </cell>
          <cell r="E7">
            <v>91.951200000000028</v>
          </cell>
          <cell r="G7"/>
          <cell r="H7"/>
          <cell r="I7"/>
          <cell r="J7"/>
          <cell r="K7"/>
          <cell r="M7"/>
          <cell r="N7"/>
          <cell r="O7"/>
          <cell r="P7"/>
          <cell r="S7"/>
          <cell r="T7"/>
          <cell r="U7"/>
          <cell r="V7"/>
          <cell r="W7"/>
          <cell r="X7"/>
          <cell r="Y7"/>
          <cell r="Z7"/>
          <cell r="AC7"/>
        </row>
        <row r="8">
          <cell r="A8">
            <v>2000</v>
          </cell>
          <cell r="B8">
            <v>87.00912000000001</v>
          </cell>
          <cell r="C8">
            <v>123.93216</v>
          </cell>
          <cell r="D8">
            <v>106.63488000000002</v>
          </cell>
          <cell r="E8">
            <v>82.803600000000017</v>
          </cell>
          <cell r="G8"/>
          <cell r="H8"/>
          <cell r="I8"/>
          <cell r="J8"/>
          <cell r="K8"/>
          <cell r="M8"/>
          <cell r="N8"/>
          <cell r="O8"/>
          <cell r="P8"/>
          <cell r="S8"/>
          <cell r="T8"/>
          <cell r="U8"/>
          <cell r="V8"/>
          <cell r="W8"/>
          <cell r="X8"/>
          <cell r="Y8"/>
          <cell r="Z8"/>
          <cell r="AC8"/>
        </row>
        <row r="9">
          <cell r="A9">
            <v>2500</v>
          </cell>
          <cell r="B9">
            <v>84.20544000000001</v>
          </cell>
          <cell r="C9">
            <v>110.12760000000002</v>
          </cell>
          <cell r="D9">
            <v>105.58944000000001</v>
          </cell>
          <cell r="E9">
            <v>81.734400000000008</v>
          </cell>
          <cell r="G9"/>
          <cell r="H9"/>
          <cell r="I9"/>
          <cell r="J9"/>
          <cell r="K9"/>
          <cell r="M9"/>
          <cell r="N9"/>
          <cell r="O9"/>
          <cell r="P9"/>
          <cell r="S9"/>
          <cell r="T9"/>
          <cell r="U9"/>
          <cell r="V9"/>
          <cell r="W9"/>
          <cell r="X9"/>
          <cell r="Y9"/>
          <cell r="Z9"/>
          <cell r="AC9"/>
        </row>
        <row r="10">
          <cell r="A10">
            <v>3000</v>
          </cell>
          <cell r="B10">
            <v>82.328400000000016</v>
          </cell>
          <cell r="C10">
            <v>100.95624000000002</v>
          </cell>
          <cell r="D10">
            <v>104.90040000000002</v>
          </cell>
          <cell r="E10">
            <v>81.045360000000002</v>
          </cell>
          <cell r="G10"/>
          <cell r="H10"/>
          <cell r="I10"/>
          <cell r="J10"/>
          <cell r="K10"/>
          <cell r="M10"/>
          <cell r="N10"/>
          <cell r="O10"/>
          <cell r="P10"/>
          <cell r="S10"/>
          <cell r="T10"/>
          <cell r="U10"/>
          <cell r="V10"/>
          <cell r="W10"/>
          <cell r="X10"/>
          <cell r="Y10"/>
          <cell r="Z10"/>
          <cell r="AC10"/>
        </row>
        <row r="11">
          <cell r="A11">
            <v>3500</v>
          </cell>
          <cell r="B11">
            <v>79.596000000000004</v>
          </cell>
          <cell r="C11">
            <v>93.424320000000009</v>
          </cell>
          <cell r="D11">
            <v>101.93040000000002</v>
          </cell>
          <cell r="E11">
            <v>78.906960000000012</v>
          </cell>
          <cell r="G11"/>
          <cell r="H11"/>
          <cell r="I11"/>
          <cell r="J11"/>
          <cell r="K11"/>
          <cell r="M11"/>
          <cell r="N11"/>
          <cell r="O11"/>
          <cell r="P11"/>
          <cell r="S11"/>
          <cell r="T11"/>
          <cell r="U11"/>
          <cell r="V11"/>
          <cell r="W11"/>
          <cell r="X11"/>
          <cell r="Y11"/>
          <cell r="Z11"/>
          <cell r="AC11"/>
        </row>
        <row r="12">
          <cell r="A12">
            <v>4000</v>
          </cell>
          <cell r="B12">
            <v>75.79440000000001</v>
          </cell>
          <cell r="C12">
            <v>86.605200000000025</v>
          </cell>
          <cell r="D12">
            <v>89.527680000000004</v>
          </cell>
          <cell r="E12">
            <v>76.055760000000006</v>
          </cell>
          <cell r="G12"/>
          <cell r="H12"/>
          <cell r="I12"/>
          <cell r="J12"/>
          <cell r="K12"/>
          <cell r="M12"/>
          <cell r="N12"/>
          <cell r="O12"/>
          <cell r="P12"/>
          <cell r="S12"/>
          <cell r="T12"/>
          <cell r="U12"/>
          <cell r="V12"/>
          <cell r="W12"/>
          <cell r="X12"/>
          <cell r="Y12"/>
          <cell r="Z12"/>
          <cell r="AC12"/>
        </row>
        <row r="13">
          <cell r="A13">
            <v>4500</v>
          </cell>
          <cell r="B13">
            <v>74.29752000000002</v>
          </cell>
          <cell r="C13">
            <v>81.829440000000005</v>
          </cell>
          <cell r="D13">
            <v>97.154640000000015</v>
          </cell>
          <cell r="E13">
            <v>74.939040000000006</v>
          </cell>
          <cell r="G13"/>
          <cell r="H13"/>
          <cell r="I13"/>
          <cell r="J13"/>
          <cell r="K13"/>
          <cell r="M13"/>
          <cell r="N13"/>
          <cell r="O13"/>
          <cell r="P13"/>
          <cell r="S13"/>
          <cell r="T13"/>
          <cell r="U13"/>
          <cell r="V13"/>
          <cell r="W13"/>
          <cell r="X13"/>
          <cell r="Y13"/>
          <cell r="Z13"/>
          <cell r="AC13"/>
        </row>
        <row r="14">
          <cell r="A14">
            <v>5000</v>
          </cell>
          <cell r="B14">
            <v>72.99072000000001</v>
          </cell>
          <cell r="C14">
            <v>78.289200000000008</v>
          </cell>
          <cell r="D14">
            <v>95.277600000000021</v>
          </cell>
          <cell r="E14">
            <v>73.893600000000006</v>
          </cell>
          <cell r="G14"/>
          <cell r="H14"/>
          <cell r="I14"/>
          <cell r="J14"/>
          <cell r="K14"/>
          <cell r="M14"/>
          <cell r="N14"/>
          <cell r="O14"/>
          <cell r="P14"/>
          <cell r="S14"/>
          <cell r="T14"/>
          <cell r="U14"/>
          <cell r="V14"/>
          <cell r="W14"/>
          <cell r="X14"/>
          <cell r="Y14"/>
          <cell r="Z14"/>
          <cell r="AC14"/>
        </row>
        <row r="15">
          <cell r="A15">
            <v>7500</v>
          </cell>
          <cell r="B15">
            <v>68.310000000000016</v>
          </cell>
          <cell r="C15">
            <v>67.193280000000016</v>
          </cell>
          <cell r="D15">
            <v>92.093760000000017</v>
          </cell>
          <cell r="E15">
            <v>69.901920000000004</v>
          </cell>
          <cell r="G15"/>
          <cell r="H15"/>
          <cell r="I15"/>
          <cell r="J15"/>
          <cell r="K15"/>
          <cell r="M15"/>
          <cell r="N15"/>
          <cell r="O15"/>
          <cell r="P15"/>
          <cell r="S15"/>
          <cell r="T15"/>
          <cell r="U15"/>
          <cell r="V15"/>
          <cell r="W15"/>
          <cell r="X15"/>
          <cell r="Y15"/>
          <cell r="Z15"/>
          <cell r="AC15"/>
        </row>
        <row r="16">
          <cell r="A16">
            <v>10000</v>
          </cell>
          <cell r="B16">
            <v>65.957760000000022</v>
          </cell>
          <cell r="C16">
            <v>61.182000000000009</v>
          </cell>
          <cell r="D16">
            <v>89.290080000000003</v>
          </cell>
          <cell r="E16">
            <v>67.906080000000003</v>
          </cell>
          <cell r="G16"/>
          <cell r="H16"/>
          <cell r="I16"/>
          <cell r="J16"/>
          <cell r="K16"/>
          <cell r="M16"/>
          <cell r="N16"/>
          <cell r="O16"/>
          <cell r="P16"/>
          <cell r="S16"/>
          <cell r="T16"/>
          <cell r="U16"/>
          <cell r="V16"/>
          <cell r="W16"/>
          <cell r="X16"/>
          <cell r="Y16"/>
          <cell r="Z16"/>
          <cell r="AC16"/>
        </row>
        <row r="17">
          <cell r="A17">
            <v>15000</v>
          </cell>
          <cell r="B17">
            <v>65.031120000000016</v>
          </cell>
          <cell r="C17">
            <v>56.572560000000003</v>
          </cell>
          <cell r="D17">
            <v>88.102080000000015</v>
          </cell>
          <cell r="E17">
            <v>67.549680000000009</v>
          </cell>
          <cell r="G17"/>
          <cell r="H17"/>
          <cell r="I17"/>
          <cell r="J17"/>
          <cell r="K17"/>
          <cell r="M17"/>
          <cell r="N17"/>
          <cell r="O17"/>
          <cell r="P17"/>
          <cell r="S17"/>
          <cell r="T17"/>
          <cell r="U17"/>
          <cell r="V17"/>
          <cell r="W17"/>
          <cell r="X17"/>
          <cell r="Y17"/>
          <cell r="Z17"/>
          <cell r="AC17"/>
        </row>
        <row r="18">
          <cell r="A18">
            <v>20000</v>
          </cell>
          <cell r="B18">
            <v>63.15408</v>
          </cell>
          <cell r="C18">
            <v>53.341200000000001</v>
          </cell>
          <cell r="D18">
            <v>87.104160000000007</v>
          </cell>
          <cell r="E18">
            <v>66.551760000000016</v>
          </cell>
          <cell r="G18"/>
          <cell r="H18"/>
          <cell r="I18"/>
          <cell r="J18"/>
          <cell r="K18"/>
          <cell r="M18"/>
          <cell r="N18"/>
          <cell r="O18"/>
          <cell r="P18"/>
          <cell r="S18"/>
          <cell r="T18"/>
          <cell r="U18"/>
          <cell r="V18"/>
          <cell r="W18"/>
          <cell r="X18"/>
          <cell r="Y18"/>
          <cell r="Z18"/>
          <cell r="AC18"/>
        </row>
        <row r="19">
          <cell r="A19">
            <v>25000</v>
          </cell>
          <cell r="B19">
            <v>62.868960000000008</v>
          </cell>
          <cell r="C19">
            <v>51.963120000000011</v>
          </cell>
          <cell r="D19">
            <v>86.177520000000015</v>
          </cell>
          <cell r="E19">
            <v>65.62512000000001</v>
          </cell>
          <cell r="G19"/>
          <cell r="H19"/>
          <cell r="I19"/>
          <cell r="J19"/>
          <cell r="K19"/>
          <cell r="M19"/>
          <cell r="N19"/>
          <cell r="O19"/>
          <cell r="P19"/>
          <cell r="S19"/>
          <cell r="T19"/>
          <cell r="U19"/>
          <cell r="V19"/>
          <cell r="W19"/>
          <cell r="X19"/>
          <cell r="Y19"/>
          <cell r="Z19"/>
          <cell r="AC19"/>
        </row>
        <row r="20">
          <cell r="A20">
            <v>30000</v>
          </cell>
          <cell r="B20">
            <v>62.678880000000007</v>
          </cell>
          <cell r="C20">
            <v>51.036480000000012</v>
          </cell>
          <cell r="D20">
            <v>86.106240000000014</v>
          </cell>
          <cell r="E20">
            <v>65.553840000000008</v>
          </cell>
          <cell r="G20"/>
          <cell r="H20"/>
          <cell r="I20"/>
          <cell r="J20"/>
          <cell r="K20"/>
          <cell r="M20"/>
          <cell r="N20"/>
          <cell r="O20"/>
          <cell r="P20"/>
          <cell r="S20"/>
          <cell r="T20"/>
          <cell r="U20"/>
          <cell r="V20"/>
          <cell r="W20"/>
          <cell r="X20"/>
          <cell r="Y20"/>
          <cell r="Z20"/>
          <cell r="AC20"/>
        </row>
        <row r="21">
          <cell r="A21">
            <v>40000</v>
          </cell>
          <cell r="B21">
            <v>61.752240000000008</v>
          </cell>
          <cell r="C21">
            <v>49.397040000000004</v>
          </cell>
          <cell r="D21">
            <v>85.203360000000018</v>
          </cell>
          <cell r="E21">
            <v>65.458800000000011</v>
          </cell>
          <cell r="G21"/>
          <cell r="H21"/>
          <cell r="I21"/>
          <cell r="J21"/>
          <cell r="K21"/>
          <cell r="M21"/>
          <cell r="N21"/>
          <cell r="O21"/>
          <cell r="P21"/>
          <cell r="S21"/>
          <cell r="T21"/>
          <cell r="U21"/>
          <cell r="V21"/>
          <cell r="W21"/>
          <cell r="X21"/>
          <cell r="Y21"/>
          <cell r="Z21"/>
          <cell r="AC21"/>
        </row>
        <row r="22">
          <cell r="A22">
            <v>50000</v>
          </cell>
          <cell r="B22">
            <v>61.609680000000012</v>
          </cell>
          <cell r="C22">
            <v>48.708000000000006</v>
          </cell>
          <cell r="D22">
            <v>85.155840000000026</v>
          </cell>
          <cell r="E22">
            <v>65.411280000000019</v>
          </cell>
          <cell r="G22"/>
          <cell r="H22"/>
          <cell r="I22"/>
          <cell r="J22"/>
          <cell r="K22"/>
          <cell r="M22"/>
          <cell r="N22"/>
          <cell r="O22"/>
          <cell r="P22"/>
          <cell r="S22"/>
          <cell r="T22"/>
          <cell r="U22"/>
          <cell r="V22"/>
          <cell r="W22"/>
          <cell r="X22"/>
          <cell r="Y22"/>
          <cell r="Z22"/>
          <cell r="AC22"/>
        </row>
        <row r="23">
          <cell r="A23">
            <v>75000</v>
          </cell>
          <cell r="B23">
            <v>60.730560000000004</v>
          </cell>
          <cell r="C23">
            <v>47.329920000000008</v>
          </cell>
          <cell r="D23">
            <v>84.252960000000016</v>
          </cell>
          <cell r="E23">
            <v>64.532160000000005</v>
          </cell>
          <cell r="G23"/>
          <cell r="H23"/>
          <cell r="I23"/>
          <cell r="J23"/>
          <cell r="K23"/>
          <cell r="M23"/>
          <cell r="N23"/>
          <cell r="O23"/>
          <cell r="P23"/>
          <cell r="S23"/>
          <cell r="T23"/>
          <cell r="U23"/>
          <cell r="V23"/>
          <cell r="W23"/>
          <cell r="X23"/>
          <cell r="Y23"/>
          <cell r="Z23"/>
          <cell r="AC23"/>
        </row>
        <row r="24">
          <cell r="A24">
            <v>100000</v>
          </cell>
          <cell r="B24">
            <v>60.635520000000007</v>
          </cell>
          <cell r="C24">
            <v>46.85472</v>
          </cell>
          <cell r="D24">
            <v>83.397600000000025</v>
          </cell>
          <cell r="E24">
            <v>63.653040000000004</v>
          </cell>
          <cell r="G24"/>
          <cell r="H24"/>
          <cell r="I24"/>
          <cell r="J24"/>
          <cell r="K24"/>
          <cell r="M24"/>
          <cell r="N24"/>
          <cell r="O24"/>
          <cell r="P24"/>
          <cell r="S24"/>
          <cell r="T24"/>
          <cell r="U24"/>
          <cell r="V24"/>
          <cell r="W24"/>
          <cell r="X24"/>
          <cell r="Y24"/>
          <cell r="Z24"/>
          <cell r="AC24"/>
        </row>
        <row r="25">
          <cell r="A25">
            <v>150000</v>
          </cell>
          <cell r="B25">
            <v>60.540480000000009</v>
          </cell>
          <cell r="C25">
            <v>46.403280000000009</v>
          </cell>
          <cell r="D25">
            <v>83.373840000000015</v>
          </cell>
          <cell r="E25">
            <v>63.629280000000008</v>
          </cell>
          <cell r="G25"/>
          <cell r="H25"/>
          <cell r="I25"/>
          <cell r="J25"/>
          <cell r="K25"/>
          <cell r="M25"/>
          <cell r="N25"/>
          <cell r="O25"/>
          <cell r="P25"/>
          <cell r="S25"/>
          <cell r="T25"/>
          <cell r="U25"/>
          <cell r="V25"/>
          <cell r="W25"/>
          <cell r="X25"/>
          <cell r="Y25"/>
          <cell r="Z25"/>
          <cell r="AC25"/>
        </row>
        <row r="26">
          <cell r="A26">
            <v>200000</v>
          </cell>
          <cell r="B26">
            <v>60.492960000000011</v>
          </cell>
          <cell r="C26">
            <v>46.165680000000009</v>
          </cell>
          <cell r="D26">
            <v>83.350080000000005</v>
          </cell>
          <cell r="E26">
            <v>63.605520000000013</v>
          </cell>
          <cell r="G26"/>
          <cell r="H26"/>
          <cell r="I26"/>
          <cell r="J26"/>
          <cell r="K26"/>
          <cell r="M26"/>
          <cell r="N26"/>
          <cell r="O26"/>
          <cell r="P26"/>
          <cell r="S26"/>
          <cell r="T26"/>
          <cell r="U26"/>
          <cell r="V26"/>
          <cell r="W26"/>
          <cell r="X26"/>
          <cell r="Y26"/>
          <cell r="Z26"/>
          <cell r="AC26"/>
        </row>
        <row r="27">
          <cell r="A27">
            <v>250000</v>
          </cell>
          <cell r="B27">
            <v>60.469200000000008</v>
          </cell>
          <cell r="C27">
            <v>46.046880000000009</v>
          </cell>
          <cell r="D27">
            <v>83.350080000000005</v>
          </cell>
          <cell r="E27">
            <v>63.605520000000013</v>
          </cell>
          <cell r="G27"/>
          <cell r="H27"/>
          <cell r="I27"/>
          <cell r="J27"/>
          <cell r="K27"/>
          <cell r="M27"/>
          <cell r="N27"/>
          <cell r="O27"/>
          <cell r="P27"/>
          <cell r="S27"/>
          <cell r="T27"/>
          <cell r="U27"/>
          <cell r="V27"/>
          <cell r="W27"/>
          <cell r="X27"/>
          <cell r="Y27"/>
          <cell r="Z27"/>
          <cell r="AC27"/>
        </row>
        <row r="28">
          <cell r="A28">
            <v>300000</v>
          </cell>
          <cell r="B28">
            <v>60.445440000000012</v>
          </cell>
          <cell r="C28">
            <v>45.951840000000004</v>
          </cell>
          <cell r="D28">
            <v>83.326320000000024</v>
          </cell>
          <cell r="E28">
            <v>63.605520000000013</v>
          </cell>
          <cell r="G28"/>
          <cell r="H28"/>
          <cell r="I28"/>
          <cell r="J28"/>
          <cell r="K28"/>
          <cell r="M28"/>
          <cell r="N28"/>
          <cell r="O28"/>
          <cell r="P28"/>
          <cell r="S28"/>
          <cell r="T28"/>
          <cell r="U28"/>
          <cell r="V28"/>
          <cell r="W28"/>
          <cell r="X28"/>
          <cell r="Y28"/>
          <cell r="Z28"/>
          <cell r="AC28"/>
        </row>
        <row r="29">
          <cell r="A29">
            <v>400000</v>
          </cell>
          <cell r="B29">
            <v>60.421680000000009</v>
          </cell>
          <cell r="C29">
            <v>45.833040000000004</v>
          </cell>
          <cell r="D29">
            <v>83.326320000000024</v>
          </cell>
          <cell r="E29">
            <v>63.58176000000001</v>
          </cell>
          <cell r="G29"/>
          <cell r="H29"/>
          <cell r="I29"/>
          <cell r="J29"/>
          <cell r="K29"/>
          <cell r="M29"/>
          <cell r="N29"/>
          <cell r="O29"/>
          <cell r="P29"/>
          <cell r="S29"/>
          <cell r="T29"/>
          <cell r="U29"/>
          <cell r="V29"/>
          <cell r="W29"/>
          <cell r="X29"/>
          <cell r="Y29"/>
          <cell r="Z29"/>
          <cell r="AC29"/>
        </row>
        <row r="30">
          <cell r="A30">
            <v>500000</v>
          </cell>
          <cell r="B30">
            <v>60.397920000000013</v>
          </cell>
          <cell r="C30">
            <v>45.76176000000001</v>
          </cell>
          <cell r="D30">
            <v>83.326320000000024</v>
          </cell>
          <cell r="E30">
            <v>63.58176000000001</v>
          </cell>
          <cell r="G30"/>
          <cell r="H30"/>
          <cell r="I30"/>
          <cell r="J30"/>
          <cell r="K30"/>
          <cell r="M30"/>
          <cell r="N30"/>
          <cell r="O30"/>
          <cell r="P30"/>
          <cell r="S30"/>
          <cell r="T30"/>
          <cell r="U30"/>
          <cell r="V30"/>
          <cell r="W30"/>
          <cell r="X30"/>
          <cell r="Y30"/>
          <cell r="Z30"/>
          <cell r="AC30"/>
        </row>
        <row r="31">
          <cell r="A31">
            <v>750000</v>
          </cell>
          <cell r="B31">
            <v>60.37416000000001</v>
          </cell>
          <cell r="C31">
            <v>45.666720000000005</v>
          </cell>
          <cell r="D31">
            <v>83.302560000000014</v>
          </cell>
          <cell r="E31">
            <v>63.58176000000001</v>
          </cell>
          <cell r="G31"/>
          <cell r="H31"/>
          <cell r="I31"/>
          <cell r="J31"/>
          <cell r="K31"/>
          <cell r="M31"/>
          <cell r="N31"/>
          <cell r="O31"/>
          <cell r="P31"/>
          <cell r="S31"/>
          <cell r="T31"/>
          <cell r="U31"/>
          <cell r="V31"/>
          <cell r="W31"/>
          <cell r="X31"/>
          <cell r="Y31"/>
          <cell r="Z31"/>
          <cell r="AC31"/>
        </row>
        <row r="32">
          <cell r="A32">
            <v>1000000</v>
          </cell>
          <cell r="B32">
            <v>60.37416000000001</v>
          </cell>
          <cell r="C32">
            <v>45.619200000000006</v>
          </cell>
          <cell r="D32">
            <v>83.302560000000014</v>
          </cell>
          <cell r="E32">
            <v>63.58176000000001</v>
          </cell>
          <cell r="G32"/>
          <cell r="H32"/>
          <cell r="I32"/>
          <cell r="J32"/>
          <cell r="K32"/>
          <cell r="M32"/>
          <cell r="N32"/>
          <cell r="O32"/>
          <cell r="P32"/>
          <cell r="S32"/>
          <cell r="T32"/>
          <cell r="U32"/>
          <cell r="V32"/>
          <cell r="W32"/>
          <cell r="X32"/>
          <cell r="Y32"/>
          <cell r="Z32"/>
          <cell r="AC32"/>
        </row>
      </sheetData>
      <sheetData sheetId="1">
        <row r="5">
          <cell r="A5">
            <v>500</v>
          </cell>
          <cell r="B5">
            <v>0</v>
          </cell>
          <cell r="C5">
            <v>22.432101119999995</v>
          </cell>
          <cell r="D5">
            <v>55.826495999999999</v>
          </cell>
          <cell r="E5" t="str">
            <v>NA</v>
          </cell>
          <cell r="G5"/>
          <cell r="H5"/>
          <cell r="I5"/>
        </row>
        <row r="6">
          <cell r="A6">
            <v>1000</v>
          </cell>
          <cell r="B6">
            <v>0</v>
          </cell>
          <cell r="C6">
            <v>15.422069519999996</v>
          </cell>
          <cell r="D6">
            <v>38.380716000000007</v>
          </cell>
          <cell r="E6" t="str">
            <v>NA</v>
          </cell>
          <cell r="F6"/>
          <cell r="G6"/>
          <cell r="H6"/>
        </row>
        <row r="7">
          <cell r="A7">
            <v>1500</v>
          </cell>
          <cell r="B7">
            <v>0</v>
          </cell>
          <cell r="C7">
            <v>15.141668255999997</v>
          </cell>
          <cell r="D7">
            <v>37.682884800000004</v>
          </cell>
          <cell r="E7" t="str">
            <v>NA</v>
          </cell>
          <cell r="F7"/>
          <cell r="G7"/>
          <cell r="H7"/>
        </row>
        <row r="8">
          <cell r="A8">
            <v>2000</v>
          </cell>
          <cell r="B8">
            <v>0</v>
          </cell>
          <cell r="C8">
            <v>14.020063199999996</v>
          </cell>
          <cell r="D8">
            <v>34.891560000000005</v>
          </cell>
          <cell r="E8" t="str">
            <v>NA</v>
          </cell>
          <cell r="F8"/>
          <cell r="G8"/>
          <cell r="H8"/>
        </row>
        <row r="9">
          <cell r="A9">
            <v>2500</v>
          </cell>
          <cell r="B9">
            <v>0</v>
          </cell>
          <cell r="C9">
            <v>14.020063199999996</v>
          </cell>
          <cell r="D9">
            <v>34.891560000000005</v>
          </cell>
          <cell r="E9" t="str">
            <v>NA</v>
          </cell>
          <cell r="F9"/>
          <cell r="G9"/>
          <cell r="H9"/>
        </row>
        <row r="10">
          <cell r="A10">
            <v>3000</v>
          </cell>
          <cell r="B10">
            <v>0</v>
          </cell>
          <cell r="C10">
            <v>14.020063199999996</v>
          </cell>
          <cell r="D10">
            <v>34.891559999999998</v>
          </cell>
          <cell r="E10" t="str">
            <v>NA</v>
          </cell>
          <cell r="F10"/>
          <cell r="G10"/>
          <cell r="H10"/>
        </row>
        <row r="11">
          <cell r="A11">
            <v>3500</v>
          </cell>
          <cell r="B11">
            <v>0</v>
          </cell>
          <cell r="C11">
            <v>13.739661935999996</v>
          </cell>
          <cell r="D11">
            <v>34.193728800000002</v>
          </cell>
          <cell r="E11" t="str">
            <v>NA</v>
          </cell>
          <cell r="F11"/>
          <cell r="G11"/>
          <cell r="H11"/>
        </row>
        <row r="12">
          <cell r="A12">
            <v>4000</v>
          </cell>
          <cell r="B12">
            <v>0</v>
          </cell>
          <cell r="C12">
            <v>13.178859407999997</v>
          </cell>
          <cell r="D12">
            <v>32.798066400000003</v>
          </cell>
          <cell r="E12" t="str">
            <v>NA</v>
          </cell>
          <cell r="F12"/>
          <cell r="G12"/>
          <cell r="H12"/>
        </row>
        <row r="13">
          <cell r="A13">
            <v>4500</v>
          </cell>
          <cell r="B13">
            <v>0</v>
          </cell>
          <cell r="C13">
            <v>13.038658775999998</v>
          </cell>
          <cell r="D13">
            <v>32.449150799999998</v>
          </cell>
          <cell r="E13" t="str">
            <v>NA</v>
          </cell>
          <cell r="F13"/>
          <cell r="G13"/>
          <cell r="H13"/>
        </row>
        <row r="14">
          <cell r="A14">
            <v>5000</v>
          </cell>
          <cell r="B14">
            <v>0</v>
          </cell>
          <cell r="C14">
            <v>12.898458143999996</v>
          </cell>
          <cell r="D14">
            <v>32.1002352</v>
          </cell>
          <cell r="E14" t="str">
            <v>NA</v>
          </cell>
          <cell r="F14"/>
          <cell r="G14"/>
          <cell r="H14"/>
        </row>
        <row r="15">
          <cell r="A15">
            <v>7500</v>
          </cell>
          <cell r="B15">
            <v>0</v>
          </cell>
          <cell r="C15">
            <v>12.337655615999997</v>
          </cell>
          <cell r="D15">
            <v>30.704572800000001</v>
          </cell>
          <cell r="E15" t="str">
            <v>NA</v>
          </cell>
          <cell r="F15"/>
          <cell r="G15"/>
          <cell r="H15"/>
        </row>
        <row r="16">
          <cell r="A16">
            <v>10000</v>
          </cell>
          <cell r="B16">
            <v>0</v>
          </cell>
          <cell r="C16">
            <v>12.057254351999998</v>
          </cell>
          <cell r="D16">
            <v>30.006741600000002</v>
          </cell>
          <cell r="E16" t="str">
            <v>NA</v>
          </cell>
          <cell r="F16"/>
          <cell r="G16"/>
          <cell r="H16"/>
        </row>
        <row r="17">
          <cell r="A17">
            <v>15000</v>
          </cell>
          <cell r="B17">
            <v>0</v>
          </cell>
          <cell r="C17">
            <v>12.057254351999998</v>
          </cell>
          <cell r="D17">
            <v>30.006741600000002</v>
          </cell>
          <cell r="E17" t="str">
            <v>NA</v>
          </cell>
          <cell r="F17"/>
          <cell r="G17"/>
          <cell r="H17"/>
        </row>
        <row r="18">
          <cell r="A18">
            <v>20000</v>
          </cell>
          <cell r="B18">
            <v>0</v>
          </cell>
          <cell r="C18">
            <v>11.776853087999998</v>
          </cell>
          <cell r="D18">
            <v>29.308910400000002</v>
          </cell>
          <cell r="E18" t="str">
            <v>NA</v>
          </cell>
          <cell r="F18"/>
          <cell r="G18"/>
          <cell r="H18"/>
        </row>
        <row r="19">
          <cell r="A19">
            <v>25000</v>
          </cell>
          <cell r="B19">
            <v>0</v>
          </cell>
          <cell r="C19">
            <v>11.776853087999998</v>
          </cell>
          <cell r="D19">
            <v>29.308910400000002</v>
          </cell>
          <cell r="E19" t="str">
            <v>NA</v>
          </cell>
          <cell r="F19"/>
          <cell r="G19"/>
          <cell r="H19"/>
        </row>
        <row r="20">
          <cell r="A20">
            <v>30000</v>
          </cell>
          <cell r="B20">
            <v>0</v>
          </cell>
          <cell r="C20">
            <v>11.776853087999998</v>
          </cell>
          <cell r="D20">
            <v>29.308910400000002</v>
          </cell>
          <cell r="E20" t="str">
            <v>NA</v>
          </cell>
          <cell r="F20"/>
          <cell r="G20"/>
          <cell r="H20"/>
        </row>
        <row r="21">
          <cell r="A21">
            <v>40000</v>
          </cell>
          <cell r="B21">
            <v>0</v>
          </cell>
          <cell r="C21">
            <v>11.636652455999997</v>
          </cell>
          <cell r="D21">
            <v>28.9599948</v>
          </cell>
          <cell r="E21" t="str">
            <v>NA</v>
          </cell>
          <cell r="F21"/>
          <cell r="G21"/>
          <cell r="H21"/>
        </row>
        <row r="22">
          <cell r="A22">
            <v>50000</v>
          </cell>
          <cell r="B22">
            <v>0</v>
          </cell>
          <cell r="C22">
            <v>11.636652455999997</v>
          </cell>
          <cell r="D22">
            <v>28.9599948</v>
          </cell>
          <cell r="E22" t="str">
            <v>NA</v>
          </cell>
          <cell r="F22"/>
          <cell r="G22"/>
          <cell r="H22"/>
        </row>
        <row r="23">
          <cell r="A23">
            <v>75000</v>
          </cell>
          <cell r="B23">
            <v>0</v>
          </cell>
          <cell r="C23">
            <v>11.496451823999996</v>
          </cell>
          <cell r="D23">
            <v>28.611079199999999</v>
          </cell>
          <cell r="E23" t="str">
            <v>NA</v>
          </cell>
          <cell r="F23"/>
          <cell r="G23"/>
          <cell r="H23"/>
        </row>
        <row r="24">
          <cell r="A24">
            <v>100000</v>
          </cell>
          <cell r="B24">
            <v>0</v>
          </cell>
          <cell r="C24">
            <v>11.496451823999996</v>
          </cell>
          <cell r="D24">
            <v>28.611079200000002</v>
          </cell>
          <cell r="E24" t="str">
            <v>NA</v>
          </cell>
          <cell r="F24"/>
          <cell r="G24"/>
          <cell r="H24"/>
        </row>
        <row r="25">
          <cell r="A25">
            <v>150000</v>
          </cell>
          <cell r="B25">
            <v>0</v>
          </cell>
          <cell r="C25">
            <v>11.496451823999996</v>
          </cell>
          <cell r="D25">
            <v>28.611079199999999</v>
          </cell>
          <cell r="E25" t="str">
            <v>NA</v>
          </cell>
          <cell r="F25"/>
          <cell r="G25"/>
          <cell r="H25"/>
        </row>
        <row r="26">
          <cell r="A26">
            <v>200000</v>
          </cell>
          <cell r="B26">
            <v>0</v>
          </cell>
          <cell r="C26">
            <v>11.496451823999996</v>
          </cell>
          <cell r="D26">
            <v>28.611079200000002</v>
          </cell>
          <cell r="E26" t="str">
            <v>NA</v>
          </cell>
          <cell r="F26"/>
          <cell r="G26"/>
          <cell r="H26"/>
        </row>
        <row r="27">
          <cell r="A27">
            <v>250000</v>
          </cell>
          <cell r="B27">
            <v>0</v>
          </cell>
          <cell r="C27">
            <v>11.496451823999996</v>
          </cell>
          <cell r="D27">
            <v>28.611079200000002</v>
          </cell>
          <cell r="E27" t="str">
            <v>NA</v>
          </cell>
          <cell r="F27"/>
          <cell r="G27"/>
          <cell r="H27"/>
        </row>
        <row r="28">
          <cell r="A28">
            <v>300000</v>
          </cell>
          <cell r="B28">
            <v>0</v>
          </cell>
          <cell r="C28">
            <v>11.496451823999996</v>
          </cell>
          <cell r="D28">
            <v>28.611079199999999</v>
          </cell>
          <cell r="E28" t="str">
            <v>NA</v>
          </cell>
          <cell r="F28"/>
          <cell r="G28"/>
          <cell r="H28"/>
        </row>
        <row r="29">
          <cell r="A29">
            <v>400000</v>
          </cell>
          <cell r="B29">
            <v>0</v>
          </cell>
          <cell r="C29">
            <v>11.496451823999996</v>
          </cell>
          <cell r="D29">
            <v>28.611079200000002</v>
          </cell>
          <cell r="E29" t="str">
            <v>NA</v>
          </cell>
          <cell r="F29"/>
          <cell r="G29"/>
          <cell r="H29"/>
        </row>
        <row r="30">
          <cell r="A30">
            <v>500000</v>
          </cell>
          <cell r="B30">
            <v>0</v>
          </cell>
          <cell r="C30">
            <v>11.496451823999996</v>
          </cell>
          <cell r="D30">
            <v>28.611079200000002</v>
          </cell>
          <cell r="E30" t="str">
            <v>NA</v>
          </cell>
          <cell r="F30"/>
          <cell r="G30"/>
          <cell r="H30"/>
        </row>
        <row r="31">
          <cell r="A31">
            <v>750000</v>
          </cell>
          <cell r="B31">
            <v>0</v>
          </cell>
          <cell r="C31">
            <v>11.496451823999996</v>
          </cell>
          <cell r="D31">
            <v>28.611079200000002</v>
          </cell>
          <cell r="E31" t="str">
            <v>NA</v>
          </cell>
          <cell r="F31"/>
          <cell r="G31"/>
          <cell r="H31"/>
        </row>
        <row r="32">
          <cell r="A32">
            <v>1000000</v>
          </cell>
          <cell r="B32">
            <v>0</v>
          </cell>
          <cell r="C32">
            <v>11.496451823999996</v>
          </cell>
          <cell r="D32">
            <v>28.611079200000002</v>
          </cell>
          <cell r="E32" t="str">
            <v>NA</v>
          </cell>
          <cell r="F32"/>
          <cell r="G32"/>
          <cell r="H32"/>
        </row>
      </sheetData>
      <sheetData sheetId="2">
        <row r="5">
          <cell r="A5">
            <v>500</v>
          </cell>
          <cell r="B5">
            <v>0</v>
          </cell>
          <cell r="C5">
            <v>-2.0123769600000028</v>
          </cell>
          <cell r="D5">
            <v>-13.068000000000003</v>
          </cell>
          <cell r="E5">
            <v>0</v>
          </cell>
          <cell r="F5">
            <v>-23.975807328000005</v>
          </cell>
          <cell r="G5">
            <v>-28.667532960000003</v>
          </cell>
          <cell r="I5"/>
          <cell r="J5"/>
          <cell r="K5"/>
          <cell r="L5"/>
          <cell r="M5"/>
          <cell r="N5"/>
          <cell r="O5"/>
          <cell r="P5"/>
        </row>
        <row r="6">
          <cell r="A6">
            <v>1000</v>
          </cell>
          <cell r="B6">
            <v>0</v>
          </cell>
          <cell r="C6">
            <v>-1.383509160000002</v>
          </cell>
          <cell r="D6">
            <v>-8.984250000000003</v>
          </cell>
          <cell r="E6">
            <v>0</v>
          </cell>
          <cell r="F6">
            <v>-16.483367538000007</v>
          </cell>
          <cell r="G6">
            <v>-19.708928910000004</v>
          </cell>
          <cell r="I6"/>
          <cell r="J6"/>
          <cell r="K6"/>
          <cell r="L6"/>
          <cell r="M6"/>
        </row>
        <row r="7">
          <cell r="A7">
            <v>1500</v>
          </cell>
          <cell r="B7">
            <v>0</v>
          </cell>
          <cell r="C7">
            <v>-1.358354448000002</v>
          </cell>
          <cell r="D7">
            <v>-8.8209000000000035</v>
          </cell>
          <cell r="E7">
            <v>0</v>
          </cell>
          <cell r="F7">
            <v>-16.210915182000004</v>
          </cell>
          <cell r="G7">
            <v>-19.383161489999999</v>
          </cell>
          <cell r="I7"/>
          <cell r="J7"/>
          <cell r="K7"/>
          <cell r="L7"/>
          <cell r="M7"/>
        </row>
        <row r="8">
          <cell r="A8">
            <v>2000</v>
          </cell>
          <cell r="B8">
            <v>0</v>
          </cell>
          <cell r="C8">
            <v>-1.2577356000000017</v>
          </cell>
          <cell r="D8">
            <v>-8.1675000000000022</v>
          </cell>
          <cell r="E8">
            <v>0</v>
          </cell>
          <cell r="F8">
            <v>-14.984879580000007</v>
          </cell>
          <cell r="G8">
            <v>-17.917208100000003</v>
          </cell>
          <cell r="I8"/>
          <cell r="J8"/>
          <cell r="K8"/>
          <cell r="L8"/>
          <cell r="M8"/>
        </row>
        <row r="9">
          <cell r="A9">
            <v>2500</v>
          </cell>
          <cell r="B9">
            <v>0</v>
          </cell>
          <cell r="C9">
            <v>-1.2577356000000017</v>
          </cell>
          <cell r="D9">
            <v>-8.1675000000000022</v>
          </cell>
          <cell r="E9">
            <v>0</v>
          </cell>
          <cell r="F9">
            <v>-14.984879580000007</v>
          </cell>
          <cell r="G9">
            <v>-17.917208100000007</v>
          </cell>
          <cell r="I9"/>
          <cell r="J9"/>
          <cell r="K9"/>
          <cell r="L9"/>
          <cell r="M9"/>
        </row>
        <row r="10">
          <cell r="A10">
            <v>3000</v>
          </cell>
          <cell r="B10">
            <v>0</v>
          </cell>
          <cell r="C10">
            <v>-1.2577356000000017</v>
          </cell>
          <cell r="D10">
            <v>-8.1675000000000022</v>
          </cell>
          <cell r="E10">
            <v>0</v>
          </cell>
          <cell r="F10">
            <v>-14.984879580000008</v>
          </cell>
          <cell r="G10">
            <v>-17.917208100000003</v>
          </cell>
          <cell r="I10"/>
          <cell r="J10"/>
          <cell r="K10"/>
          <cell r="L10"/>
          <cell r="M10"/>
        </row>
        <row r="11">
          <cell r="A11">
            <v>3500</v>
          </cell>
          <cell r="B11">
            <v>0</v>
          </cell>
          <cell r="C11">
            <v>-1.2325808880000018</v>
          </cell>
          <cell r="D11">
            <v>-8.004150000000001</v>
          </cell>
          <cell r="E11">
            <v>0</v>
          </cell>
          <cell r="F11">
            <v>-14.712427224000001</v>
          </cell>
          <cell r="G11">
            <v>-17.591440680000002</v>
          </cell>
          <cell r="I11"/>
          <cell r="J11"/>
          <cell r="K11"/>
          <cell r="L11"/>
          <cell r="M11"/>
        </row>
        <row r="12">
          <cell r="A12">
            <v>4000</v>
          </cell>
          <cell r="B12">
            <v>0</v>
          </cell>
          <cell r="C12">
            <v>-1.1822714640000016</v>
          </cell>
          <cell r="D12">
            <v>-7.6774500000000012</v>
          </cell>
          <cell r="E12">
            <v>0</v>
          </cell>
          <cell r="F12">
            <v>-14.167522512000003</v>
          </cell>
          <cell r="G12">
            <v>-16.939905840000002</v>
          </cell>
          <cell r="I12"/>
          <cell r="J12"/>
          <cell r="K12"/>
          <cell r="L12"/>
          <cell r="M12"/>
        </row>
        <row r="13">
          <cell r="A13">
            <v>4500</v>
          </cell>
          <cell r="B13">
            <v>0</v>
          </cell>
          <cell r="C13">
            <v>-1.1696941080000016</v>
          </cell>
          <cell r="D13">
            <v>-7.5957750000000015</v>
          </cell>
          <cell r="E13">
            <v>0</v>
          </cell>
          <cell r="F13">
            <v>-13.895070156000005</v>
          </cell>
          <cell r="G13">
            <v>-16.61413842</v>
          </cell>
          <cell r="I13"/>
          <cell r="J13"/>
          <cell r="K13"/>
          <cell r="L13"/>
          <cell r="M13"/>
        </row>
        <row r="14">
          <cell r="A14">
            <v>5000</v>
          </cell>
          <cell r="B14">
            <v>0</v>
          </cell>
          <cell r="C14">
            <v>-1.1571167520000016</v>
          </cell>
          <cell r="D14">
            <v>-7.5141000000000018</v>
          </cell>
          <cell r="E14">
            <v>0</v>
          </cell>
          <cell r="F14">
            <v>-13.758843978000002</v>
          </cell>
          <cell r="G14">
            <v>-16.451254710000001</v>
          </cell>
          <cell r="I14"/>
          <cell r="J14"/>
          <cell r="K14"/>
          <cell r="L14"/>
          <cell r="M14"/>
        </row>
        <row r="15">
          <cell r="A15">
            <v>7500</v>
          </cell>
          <cell r="B15">
            <v>0</v>
          </cell>
          <cell r="C15">
            <v>-1.1068073280000017</v>
          </cell>
          <cell r="D15">
            <v>-7.187400000000002</v>
          </cell>
          <cell r="E15">
            <v>0</v>
          </cell>
          <cell r="F15">
            <v>-13.213939266000002</v>
          </cell>
          <cell r="G15">
            <v>-15.799719870000002</v>
          </cell>
          <cell r="I15"/>
          <cell r="J15"/>
          <cell r="K15"/>
          <cell r="L15"/>
          <cell r="M15"/>
        </row>
        <row r="16">
          <cell r="A16">
            <v>10000</v>
          </cell>
          <cell r="B16">
            <v>0</v>
          </cell>
          <cell r="C16">
            <v>-1.0816526160000015</v>
          </cell>
          <cell r="D16">
            <v>-7.0240500000000017</v>
          </cell>
          <cell r="E16">
            <v>0</v>
          </cell>
          <cell r="F16">
            <v>-12.805260732000004</v>
          </cell>
          <cell r="G16">
            <v>-15.311068740000001</v>
          </cell>
          <cell r="I16"/>
          <cell r="J16"/>
          <cell r="K16"/>
          <cell r="L16"/>
          <cell r="M16"/>
        </row>
        <row r="17">
          <cell r="A17">
            <v>15000</v>
          </cell>
          <cell r="B17">
            <v>0</v>
          </cell>
          <cell r="C17">
            <v>-1.0816526160000015</v>
          </cell>
          <cell r="D17">
            <v>-7.0240500000000017</v>
          </cell>
          <cell r="E17">
            <v>0</v>
          </cell>
          <cell r="F17">
            <v>-12.805260732000004</v>
          </cell>
          <cell r="G17">
            <v>-15.311068740000001</v>
          </cell>
          <cell r="I17"/>
          <cell r="J17"/>
          <cell r="K17"/>
          <cell r="L17"/>
          <cell r="M17"/>
        </row>
        <row r="18">
          <cell r="A18">
            <v>20000</v>
          </cell>
          <cell r="B18">
            <v>0</v>
          </cell>
          <cell r="C18">
            <v>-1.0564979040000015</v>
          </cell>
          <cell r="D18">
            <v>-6.8607000000000014</v>
          </cell>
          <cell r="E18">
            <v>0</v>
          </cell>
          <cell r="F18">
            <v>-12.532808376000002</v>
          </cell>
          <cell r="G18">
            <v>-14.985301320000001</v>
          </cell>
          <cell r="I18"/>
          <cell r="J18"/>
          <cell r="K18"/>
          <cell r="L18"/>
          <cell r="M18"/>
        </row>
        <row r="19">
          <cell r="A19">
            <v>25000</v>
          </cell>
          <cell r="B19">
            <v>0</v>
          </cell>
          <cell r="C19">
            <v>-1.0564979040000015</v>
          </cell>
          <cell r="D19">
            <v>-6.8607000000000014</v>
          </cell>
          <cell r="E19">
            <v>0</v>
          </cell>
          <cell r="F19">
            <v>-12.532808376000002</v>
          </cell>
          <cell r="G19">
            <v>-14.985301320000001</v>
          </cell>
          <cell r="I19"/>
          <cell r="J19"/>
          <cell r="K19"/>
          <cell r="L19"/>
          <cell r="M19"/>
        </row>
        <row r="20">
          <cell r="A20">
            <v>30000</v>
          </cell>
          <cell r="B20">
            <v>0</v>
          </cell>
          <cell r="C20">
            <v>-1.0564979040000015</v>
          </cell>
          <cell r="D20">
            <v>-6.8607000000000014</v>
          </cell>
          <cell r="E20">
            <v>0</v>
          </cell>
          <cell r="F20">
            <v>-12.532808376000002</v>
          </cell>
          <cell r="G20">
            <v>-14.985301320000001</v>
          </cell>
          <cell r="I20"/>
          <cell r="J20"/>
          <cell r="K20"/>
          <cell r="L20"/>
          <cell r="M20"/>
        </row>
        <row r="21">
          <cell r="A21">
            <v>40000</v>
          </cell>
          <cell r="B21">
            <v>0</v>
          </cell>
          <cell r="C21">
            <v>-1.0439205480000016</v>
          </cell>
          <cell r="D21">
            <v>-6.7790250000000016</v>
          </cell>
          <cell r="E21">
            <v>0</v>
          </cell>
          <cell r="F21">
            <v>-12.396582198000001</v>
          </cell>
          <cell r="G21">
            <v>-14.822417610000002</v>
          </cell>
          <cell r="I21"/>
          <cell r="J21"/>
          <cell r="K21"/>
          <cell r="L21"/>
          <cell r="M21"/>
        </row>
        <row r="22">
          <cell r="A22">
            <v>50000</v>
          </cell>
          <cell r="B22">
            <v>0</v>
          </cell>
          <cell r="C22">
            <v>-1.0439205480000013</v>
          </cell>
          <cell r="D22">
            <v>-6.7790250000000007</v>
          </cell>
          <cell r="E22">
            <v>0</v>
          </cell>
          <cell r="F22">
            <v>-12.396582198000001</v>
          </cell>
          <cell r="G22">
            <v>-14.822417610000002</v>
          </cell>
          <cell r="I22"/>
          <cell r="J22"/>
          <cell r="K22"/>
          <cell r="L22"/>
          <cell r="M22"/>
        </row>
        <row r="23">
          <cell r="A23">
            <v>75000</v>
          </cell>
          <cell r="B23">
            <v>0</v>
          </cell>
          <cell r="C23">
            <v>-1.0313431920000016</v>
          </cell>
          <cell r="D23">
            <v>-6.6973500000000019</v>
          </cell>
          <cell r="E23">
            <v>0</v>
          </cell>
          <cell r="F23">
            <v>-12.260356020000003</v>
          </cell>
          <cell r="G23">
            <v>-14.659533900000001</v>
          </cell>
          <cell r="I23"/>
          <cell r="J23"/>
          <cell r="K23"/>
          <cell r="L23"/>
          <cell r="M23"/>
        </row>
        <row r="24">
          <cell r="A24">
            <v>100000</v>
          </cell>
          <cell r="B24">
            <v>0</v>
          </cell>
          <cell r="C24">
            <v>-1.0313431920000014</v>
          </cell>
          <cell r="D24">
            <v>-6.697350000000001</v>
          </cell>
          <cell r="E24">
            <v>0</v>
          </cell>
          <cell r="F24">
            <v>-12.260356020000001</v>
          </cell>
          <cell r="G24">
            <v>-14.659533900000001</v>
          </cell>
          <cell r="I24"/>
          <cell r="J24"/>
          <cell r="K24"/>
          <cell r="L24"/>
          <cell r="M24"/>
        </row>
        <row r="25">
          <cell r="A25">
            <v>150000</v>
          </cell>
          <cell r="B25">
            <v>0</v>
          </cell>
          <cell r="C25">
            <v>-1.0313431920000016</v>
          </cell>
          <cell r="D25">
            <v>-6.6973500000000019</v>
          </cell>
          <cell r="E25">
            <v>0</v>
          </cell>
          <cell r="F25">
            <v>-12.260356020000003</v>
          </cell>
          <cell r="G25">
            <v>-14.659533900000001</v>
          </cell>
          <cell r="I25"/>
          <cell r="J25"/>
          <cell r="K25"/>
          <cell r="L25"/>
          <cell r="M25"/>
        </row>
        <row r="26">
          <cell r="A26">
            <v>200000</v>
          </cell>
          <cell r="B26">
            <v>0</v>
          </cell>
          <cell r="C26">
            <v>-1.0313431920000014</v>
          </cell>
          <cell r="D26">
            <v>-6.697350000000001</v>
          </cell>
          <cell r="E26">
            <v>0</v>
          </cell>
          <cell r="F26">
            <v>-12.260356020000001</v>
          </cell>
          <cell r="G26">
            <v>-14.659533900000001</v>
          </cell>
          <cell r="I26"/>
          <cell r="J26"/>
          <cell r="K26"/>
          <cell r="L26"/>
          <cell r="M26"/>
        </row>
        <row r="27">
          <cell r="A27">
            <v>250000</v>
          </cell>
          <cell r="B27">
            <v>0</v>
          </cell>
          <cell r="C27">
            <v>-1.0313431920000014</v>
          </cell>
          <cell r="D27">
            <v>-6.6973500000000019</v>
          </cell>
          <cell r="E27">
            <v>0</v>
          </cell>
          <cell r="F27">
            <v>-12.260356020000003</v>
          </cell>
          <cell r="G27">
            <v>-14.659533900000001</v>
          </cell>
          <cell r="I27"/>
          <cell r="J27"/>
          <cell r="K27"/>
          <cell r="L27"/>
          <cell r="M27"/>
        </row>
        <row r="28">
          <cell r="A28">
            <v>300000</v>
          </cell>
          <cell r="B28">
            <v>0</v>
          </cell>
          <cell r="C28">
            <v>-1.0313431920000016</v>
          </cell>
          <cell r="D28">
            <v>-6.6973500000000019</v>
          </cell>
          <cell r="E28">
            <v>0</v>
          </cell>
          <cell r="F28">
            <v>-12.260356020000003</v>
          </cell>
          <cell r="G28">
            <v>-14.659533900000001</v>
          </cell>
          <cell r="I28"/>
          <cell r="J28"/>
          <cell r="K28"/>
          <cell r="L28"/>
          <cell r="M28"/>
        </row>
        <row r="29">
          <cell r="A29">
            <v>400000</v>
          </cell>
          <cell r="B29">
            <v>0</v>
          </cell>
          <cell r="C29">
            <v>-1.0313431920000014</v>
          </cell>
          <cell r="D29">
            <v>-6.697350000000001</v>
          </cell>
          <cell r="E29">
            <v>0</v>
          </cell>
          <cell r="F29">
            <v>-12.260356020000001</v>
          </cell>
          <cell r="G29">
            <v>-14.659533900000001</v>
          </cell>
          <cell r="I29"/>
          <cell r="J29"/>
          <cell r="K29"/>
          <cell r="L29"/>
          <cell r="M29"/>
        </row>
        <row r="30">
          <cell r="A30">
            <v>500000</v>
          </cell>
          <cell r="B30">
            <v>0</v>
          </cell>
          <cell r="C30">
            <v>-1.0313431920000014</v>
          </cell>
          <cell r="D30">
            <v>-6.6973500000000019</v>
          </cell>
          <cell r="E30">
            <v>0</v>
          </cell>
          <cell r="F30">
            <v>-12.260356020000003</v>
          </cell>
          <cell r="G30">
            <v>-14.659533900000001</v>
          </cell>
          <cell r="I30"/>
          <cell r="J30"/>
          <cell r="K30"/>
          <cell r="L30"/>
          <cell r="M30"/>
        </row>
        <row r="31">
          <cell r="A31">
            <v>750000</v>
          </cell>
          <cell r="B31">
            <v>0</v>
          </cell>
          <cell r="C31">
            <v>-1.0313431920000014</v>
          </cell>
          <cell r="D31">
            <v>-6.697350000000001</v>
          </cell>
          <cell r="E31">
            <v>0</v>
          </cell>
          <cell r="F31">
            <v>-12.260356020000003</v>
          </cell>
          <cell r="G31">
            <v>-14.659533900000001</v>
          </cell>
          <cell r="I31"/>
          <cell r="J31"/>
          <cell r="K31"/>
          <cell r="L31"/>
          <cell r="M31"/>
        </row>
        <row r="32">
          <cell r="A32">
            <v>1000000</v>
          </cell>
          <cell r="B32">
            <v>0</v>
          </cell>
          <cell r="C32">
            <v>-1.0313431920000014</v>
          </cell>
          <cell r="D32">
            <v>-6.6973500000000019</v>
          </cell>
          <cell r="E32">
            <v>0</v>
          </cell>
          <cell r="F32">
            <v>-12.260356020000003</v>
          </cell>
          <cell r="G32">
            <v>-14.659533900000001</v>
          </cell>
          <cell r="I32"/>
          <cell r="J32"/>
          <cell r="K32"/>
          <cell r="L32"/>
          <cell r="M32"/>
        </row>
      </sheetData>
      <sheetData sheetId="3">
        <row r="5">
          <cell r="A5">
            <v>500</v>
          </cell>
          <cell r="B5">
            <v>0</v>
          </cell>
          <cell r="C5">
            <v>-2.163305232000003</v>
          </cell>
          <cell r="D5" t="str">
            <v>NA</v>
          </cell>
          <cell r="E5" t="str">
            <v>NA</v>
          </cell>
          <cell r="F5" t="str">
            <v>NA</v>
          </cell>
          <cell r="G5" t="str">
            <v>NA</v>
          </cell>
          <cell r="I5"/>
        </row>
        <row r="6">
          <cell r="A6">
            <v>1000</v>
          </cell>
          <cell r="B6">
            <v>0</v>
          </cell>
          <cell r="C6">
            <v>-1.6602109920000021</v>
          </cell>
          <cell r="D6" t="str">
            <v>NA</v>
          </cell>
          <cell r="E6" t="str">
            <v>NA</v>
          </cell>
          <cell r="F6" t="str">
            <v>NA</v>
          </cell>
          <cell r="G6" t="str">
            <v>NA</v>
          </cell>
          <cell r="I6"/>
        </row>
        <row r="7">
          <cell r="A7">
            <v>1500</v>
          </cell>
          <cell r="B7">
            <v>0</v>
          </cell>
          <cell r="C7">
            <v>-1.6099015680000024</v>
          </cell>
          <cell r="D7" t="str">
            <v>NA</v>
          </cell>
          <cell r="E7" t="str">
            <v>NA</v>
          </cell>
          <cell r="F7" t="str">
            <v>NA</v>
          </cell>
          <cell r="G7" t="str">
            <v>NA</v>
          </cell>
          <cell r="I7"/>
        </row>
        <row r="8">
          <cell r="A8">
            <v>2000</v>
          </cell>
          <cell r="B8">
            <v>0</v>
          </cell>
          <cell r="C8">
            <v>-1.5092827200000023</v>
          </cell>
          <cell r="D8" t="str">
            <v>NA</v>
          </cell>
          <cell r="E8" t="str">
            <v>NA</v>
          </cell>
          <cell r="F8" t="str">
            <v>NA</v>
          </cell>
          <cell r="G8" t="str">
            <v>NA</v>
          </cell>
          <cell r="I8"/>
        </row>
        <row r="9">
          <cell r="A9">
            <v>2500</v>
          </cell>
          <cell r="B9">
            <v>0</v>
          </cell>
          <cell r="C9">
            <v>-1.5092827200000023</v>
          </cell>
          <cell r="D9" t="str">
            <v>NA</v>
          </cell>
          <cell r="E9" t="str">
            <v>NA</v>
          </cell>
          <cell r="F9" t="str">
            <v>NA</v>
          </cell>
          <cell r="G9" t="str">
            <v>NA</v>
          </cell>
          <cell r="I9"/>
        </row>
        <row r="10">
          <cell r="A10">
            <v>3000</v>
          </cell>
          <cell r="B10">
            <v>0</v>
          </cell>
          <cell r="C10">
            <v>-1.5092827200000023</v>
          </cell>
          <cell r="D10" t="str">
            <v>NA</v>
          </cell>
          <cell r="E10" t="str">
            <v>NA</v>
          </cell>
          <cell r="F10" t="str">
            <v>NA</v>
          </cell>
          <cell r="G10" t="str">
            <v>NA</v>
          </cell>
          <cell r="I10"/>
        </row>
        <row r="11">
          <cell r="A11">
            <v>3500</v>
          </cell>
          <cell r="B11">
            <v>0</v>
          </cell>
          <cell r="C11">
            <v>-1.4715506520000019</v>
          </cell>
          <cell r="D11" t="str">
            <v>NA</v>
          </cell>
          <cell r="E11" t="str">
            <v>NA</v>
          </cell>
          <cell r="F11" t="str">
            <v>NA</v>
          </cell>
          <cell r="G11" t="str">
            <v>NA</v>
          </cell>
          <cell r="I11"/>
        </row>
        <row r="12">
          <cell r="A12">
            <v>4000</v>
          </cell>
          <cell r="B12">
            <v>0</v>
          </cell>
          <cell r="C12">
            <v>-1.421241228000002</v>
          </cell>
          <cell r="D12" t="str">
            <v>NA</v>
          </cell>
          <cell r="E12" t="str">
            <v>NA</v>
          </cell>
          <cell r="F12" t="str">
            <v>NA</v>
          </cell>
          <cell r="G12" t="str">
            <v>NA</v>
          </cell>
          <cell r="I12"/>
        </row>
        <row r="13">
          <cell r="A13">
            <v>4500</v>
          </cell>
          <cell r="B13">
            <v>0</v>
          </cell>
          <cell r="C13">
            <v>-1.408663872000002</v>
          </cell>
          <cell r="D13" t="str">
            <v>NA</v>
          </cell>
          <cell r="E13" t="str">
            <v>NA</v>
          </cell>
          <cell r="F13" t="str">
            <v>NA</v>
          </cell>
          <cell r="G13" t="str">
            <v>NA</v>
          </cell>
          <cell r="I13"/>
        </row>
        <row r="14">
          <cell r="A14">
            <v>5000</v>
          </cell>
          <cell r="B14">
            <v>0</v>
          </cell>
          <cell r="C14">
            <v>-1.383509160000002</v>
          </cell>
          <cell r="D14" t="str">
            <v>NA</v>
          </cell>
          <cell r="E14" t="str">
            <v>NA</v>
          </cell>
          <cell r="F14" t="str">
            <v>NA</v>
          </cell>
          <cell r="G14" t="str">
            <v>NA</v>
          </cell>
          <cell r="I14"/>
        </row>
        <row r="15">
          <cell r="A15">
            <v>7500</v>
          </cell>
          <cell r="B15">
            <v>0</v>
          </cell>
          <cell r="C15">
            <v>-1.3457770920000021</v>
          </cell>
          <cell r="D15" t="str">
            <v>NA</v>
          </cell>
          <cell r="E15" t="str">
            <v>NA</v>
          </cell>
          <cell r="F15" t="str">
            <v>NA</v>
          </cell>
          <cell r="G15" t="str">
            <v>NA</v>
          </cell>
          <cell r="I15"/>
        </row>
        <row r="16">
          <cell r="A16">
            <v>10000</v>
          </cell>
          <cell r="B16">
            <v>0</v>
          </cell>
          <cell r="C16">
            <v>-1.3080450240000019</v>
          </cell>
          <cell r="D16" t="str">
            <v>NA</v>
          </cell>
          <cell r="E16" t="str">
            <v>NA</v>
          </cell>
          <cell r="F16" t="str">
            <v>NA</v>
          </cell>
          <cell r="G16" t="str">
            <v>NA</v>
          </cell>
          <cell r="I16"/>
        </row>
        <row r="17">
          <cell r="A17">
            <v>15000</v>
          </cell>
          <cell r="B17">
            <v>0</v>
          </cell>
          <cell r="C17">
            <v>-1.2954676680000017</v>
          </cell>
          <cell r="D17" t="str">
            <v>NA</v>
          </cell>
          <cell r="E17" t="str">
            <v>NA</v>
          </cell>
          <cell r="F17" t="str">
            <v>NA</v>
          </cell>
          <cell r="G17" t="str">
            <v>NA</v>
          </cell>
          <cell r="I17"/>
        </row>
        <row r="18">
          <cell r="A18">
            <v>20000</v>
          </cell>
          <cell r="B18">
            <v>0</v>
          </cell>
          <cell r="C18">
            <v>-1.2828903120000019</v>
          </cell>
          <cell r="D18" t="str">
            <v>NA</v>
          </cell>
          <cell r="E18" t="str">
            <v>NA</v>
          </cell>
          <cell r="F18" t="str">
            <v>NA</v>
          </cell>
          <cell r="G18" t="str">
            <v>NA</v>
          </cell>
          <cell r="I18"/>
        </row>
        <row r="19">
          <cell r="A19">
            <v>25000</v>
          </cell>
          <cell r="B19">
            <v>0</v>
          </cell>
          <cell r="C19">
            <v>-1.2703129560000019</v>
          </cell>
          <cell r="D19" t="str">
            <v>NA</v>
          </cell>
          <cell r="E19" t="str">
            <v>NA</v>
          </cell>
          <cell r="F19" t="str">
            <v>NA</v>
          </cell>
          <cell r="G19" t="str">
            <v>NA</v>
          </cell>
          <cell r="I19"/>
        </row>
        <row r="20">
          <cell r="A20">
            <v>30000</v>
          </cell>
          <cell r="B20">
            <v>0</v>
          </cell>
          <cell r="C20">
            <v>-1.2703129560000019</v>
          </cell>
          <cell r="D20" t="str">
            <v>NA</v>
          </cell>
          <cell r="E20" t="str">
            <v>NA</v>
          </cell>
          <cell r="F20" t="str">
            <v>NA</v>
          </cell>
          <cell r="G20" t="str">
            <v>NA</v>
          </cell>
          <cell r="I20"/>
        </row>
        <row r="21">
          <cell r="A21">
            <v>40000</v>
          </cell>
          <cell r="B21">
            <v>0</v>
          </cell>
          <cell r="C21">
            <v>-1.2577356000000017</v>
          </cell>
          <cell r="D21" t="str">
            <v>NA</v>
          </cell>
          <cell r="E21" t="str">
            <v>NA</v>
          </cell>
          <cell r="F21" t="str">
            <v>NA</v>
          </cell>
          <cell r="G21" t="str">
            <v>NA</v>
          </cell>
          <cell r="I21"/>
        </row>
        <row r="22">
          <cell r="A22">
            <v>50000</v>
          </cell>
          <cell r="B22">
            <v>0</v>
          </cell>
          <cell r="C22">
            <v>-1.2577356000000017</v>
          </cell>
          <cell r="D22" t="str">
            <v>NA</v>
          </cell>
          <cell r="E22" t="str">
            <v>NA</v>
          </cell>
          <cell r="F22" t="str">
            <v>NA</v>
          </cell>
          <cell r="G22" t="str">
            <v>NA</v>
          </cell>
          <cell r="I22"/>
        </row>
        <row r="23">
          <cell r="A23">
            <v>75000</v>
          </cell>
          <cell r="B23">
            <v>0</v>
          </cell>
          <cell r="C23">
            <v>-1.2451582440000017</v>
          </cell>
          <cell r="D23" t="str">
            <v>NA</v>
          </cell>
          <cell r="E23" t="str">
            <v>NA</v>
          </cell>
          <cell r="F23" t="str">
            <v>NA</v>
          </cell>
          <cell r="G23" t="str">
            <v>NA</v>
          </cell>
          <cell r="I23"/>
        </row>
        <row r="24">
          <cell r="A24">
            <v>100000</v>
          </cell>
          <cell r="B24">
            <v>0</v>
          </cell>
          <cell r="C24">
            <v>-1.2325808880000018</v>
          </cell>
          <cell r="D24" t="str">
            <v>NA</v>
          </cell>
          <cell r="E24" t="str">
            <v>NA</v>
          </cell>
          <cell r="F24" t="str">
            <v>NA</v>
          </cell>
          <cell r="G24" t="str">
            <v>NA</v>
          </cell>
          <cell r="I24"/>
        </row>
        <row r="25">
          <cell r="A25">
            <v>150000</v>
          </cell>
          <cell r="B25">
            <v>0</v>
          </cell>
          <cell r="C25">
            <v>-1.2325808880000018</v>
          </cell>
          <cell r="D25" t="str">
            <v>NA</v>
          </cell>
          <cell r="E25" t="str">
            <v>NA</v>
          </cell>
          <cell r="F25" t="str">
            <v>NA</v>
          </cell>
          <cell r="G25" t="str">
            <v>NA</v>
          </cell>
          <cell r="I25"/>
        </row>
        <row r="26">
          <cell r="A26">
            <v>200000</v>
          </cell>
          <cell r="B26">
            <v>0</v>
          </cell>
          <cell r="C26">
            <v>-1.2325808880000018</v>
          </cell>
          <cell r="D26" t="str">
            <v>NA</v>
          </cell>
          <cell r="E26" t="str">
            <v>NA</v>
          </cell>
          <cell r="F26" t="str">
            <v>NA</v>
          </cell>
          <cell r="G26" t="str">
            <v>NA</v>
          </cell>
          <cell r="I26"/>
        </row>
        <row r="27">
          <cell r="A27">
            <v>250000</v>
          </cell>
          <cell r="B27">
            <v>0</v>
          </cell>
          <cell r="C27">
            <v>-1.2325808880000018</v>
          </cell>
          <cell r="D27" t="str">
            <v>NA</v>
          </cell>
          <cell r="E27" t="str">
            <v>NA</v>
          </cell>
          <cell r="F27" t="str">
            <v>NA</v>
          </cell>
          <cell r="G27" t="str">
            <v>NA</v>
          </cell>
          <cell r="I27"/>
        </row>
        <row r="28">
          <cell r="A28">
            <v>300000</v>
          </cell>
          <cell r="B28">
            <v>0</v>
          </cell>
          <cell r="C28">
            <v>-1.2325808880000018</v>
          </cell>
          <cell r="D28" t="str">
            <v>NA</v>
          </cell>
          <cell r="E28" t="str">
            <v>NA</v>
          </cell>
          <cell r="F28" t="str">
            <v>NA</v>
          </cell>
          <cell r="G28" t="str">
            <v>NA</v>
          </cell>
          <cell r="I28"/>
        </row>
        <row r="29">
          <cell r="A29">
            <v>400000</v>
          </cell>
          <cell r="B29">
            <v>0</v>
          </cell>
          <cell r="C29">
            <v>-1.2325808880000018</v>
          </cell>
          <cell r="D29" t="str">
            <v>NA</v>
          </cell>
          <cell r="E29" t="str">
            <v>NA</v>
          </cell>
          <cell r="F29" t="str">
            <v>NA</v>
          </cell>
          <cell r="G29" t="str">
            <v>NA</v>
          </cell>
          <cell r="I29"/>
        </row>
        <row r="30">
          <cell r="A30">
            <v>500000</v>
          </cell>
          <cell r="B30">
            <v>0</v>
          </cell>
          <cell r="C30">
            <v>-1.2325808880000018</v>
          </cell>
          <cell r="D30" t="str">
            <v>NA</v>
          </cell>
          <cell r="E30" t="str">
            <v>NA</v>
          </cell>
          <cell r="F30" t="str">
            <v>NA</v>
          </cell>
          <cell r="G30" t="str">
            <v>NA</v>
          </cell>
          <cell r="I30"/>
        </row>
        <row r="31">
          <cell r="A31">
            <v>750000</v>
          </cell>
          <cell r="B31">
            <v>0</v>
          </cell>
          <cell r="C31">
            <v>-1.2325808880000018</v>
          </cell>
          <cell r="D31" t="str">
            <v>NA</v>
          </cell>
          <cell r="E31" t="str">
            <v>NA</v>
          </cell>
          <cell r="F31" t="str">
            <v>NA</v>
          </cell>
          <cell r="G31" t="str">
            <v>NA</v>
          </cell>
          <cell r="I31"/>
        </row>
        <row r="32">
          <cell r="A32">
            <v>1000000</v>
          </cell>
          <cell r="B32">
            <v>0</v>
          </cell>
          <cell r="C32">
            <v>-1.2325808880000018</v>
          </cell>
          <cell r="D32" t="str">
            <v>NA</v>
          </cell>
          <cell r="E32" t="str">
            <v>NA</v>
          </cell>
          <cell r="F32" t="str">
            <v>NA</v>
          </cell>
          <cell r="G32" t="str">
            <v>NA</v>
          </cell>
          <cell r="I32"/>
        </row>
      </sheetData>
      <sheetData sheetId="4">
        <row r="5">
          <cell r="A5">
            <v>500</v>
          </cell>
          <cell r="B5">
            <v>0</v>
          </cell>
          <cell r="C5">
            <v>-1.7608298400000024</v>
          </cell>
          <cell r="D5" t="str">
            <v>NA</v>
          </cell>
          <cell r="E5" t="str">
            <v>NA</v>
          </cell>
          <cell r="F5" t="str">
            <v>NA</v>
          </cell>
          <cell r="G5" t="str">
            <v>NA</v>
          </cell>
          <cell r="I5"/>
        </row>
        <row r="6">
          <cell r="A6">
            <v>1000</v>
          </cell>
          <cell r="B6">
            <v>0</v>
          </cell>
          <cell r="C6">
            <v>-1.2577356000000017</v>
          </cell>
          <cell r="D6" t="str">
            <v>NA</v>
          </cell>
          <cell r="E6" t="str">
            <v>NA</v>
          </cell>
          <cell r="F6" t="str">
            <v>NA</v>
          </cell>
          <cell r="G6" t="str">
            <v>NA</v>
          </cell>
          <cell r="I6"/>
        </row>
        <row r="7">
          <cell r="A7">
            <v>1500</v>
          </cell>
          <cell r="B7">
            <v>0</v>
          </cell>
          <cell r="C7">
            <v>-1.2577356000000017</v>
          </cell>
          <cell r="D7" t="str">
            <v>NA</v>
          </cell>
          <cell r="E7" t="str">
            <v>NA</v>
          </cell>
          <cell r="F7" t="str">
            <v>NA</v>
          </cell>
          <cell r="G7" t="str">
            <v>NA</v>
          </cell>
          <cell r="I7"/>
        </row>
        <row r="8">
          <cell r="A8">
            <v>2000</v>
          </cell>
          <cell r="B8">
            <v>0</v>
          </cell>
          <cell r="C8">
            <v>-1.1445393960000017</v>
          </cell>
          <cell r="D8" t="str">
            <v>NA</v>
          </cell>
          <cell r="E8" t="str">
            <v>NA</v>
          </cell>
          <cell r="F8" t="str">
            <v>NA</v>
          </cell>
          <cell r="G8" t="str">
            <v>NA</v>
          </cell>
          <cell r="I8"/>
        </row>
        <row r="9">
          <cell r="A9">
            <v>2500</v>
          </cell>
          <cell r="B9">
            <v>0</v>
          </cell>
          <cell r="C9">
            <v>-1.1445393960000017</v>
          </cell>
          <cell r="D9" t="str">
            <v>NA</v>
          </cell>
          <cell r="E9" t="str">
            <v>NA</v>
          </cell>
          <cell r="F9" t="str">
            <v>NA</v>
          </cell>
          <cell r="G9" t="str">
            <v>NA</v>
          </cell>
          <cell r="I9"/>
        </row>
        <row r="10">
          <cell r="A10">
            <v>3000</v>
          </cell>
          <cell r="B10">
            <v>0</v>
          </cell>
          <cell r="C10">
            <v>-1.1445393960000017</v>
          </cell>
          <cell r="D10" t="str">
            <v>NA</v>
          </cell>
          <cell r="E10" t="str">
            <v>NA</v>
          </cell>
          <cell r="F10" t="str">
            <v>NA</v>
          </cell>
          <cell r="G10" t="str">
            <v>NA</v>
          </cell>
          <cell r="I10"/>
        </row>
        <row r="11">
          <cell r="A11">
            <v>3500</v>
          </cell>
          <cell r="B11">
            <v>0</v>
          </cell>
          <cell r="C11">
            <v>-1.1193846840000015</v>
          </cell>
          <cell r="D11" t="str">
            <v>NA</v>
          </cell>
          <cell r="E11" t="str">
            <v>NA</v>
          </cell>
          <cell r="F11" t="str">
            <v>NA</v>
          </cell>
          <cell r="G11" t="str">
            <v>NA</v>
          </cell>
          <cell r="I11"/>
        </row>
        <row r="12">
          <cell r="A12">
            <v>4000</v>
          </cell>
          <cell r="B12">
            <v>0</v>
          </cell>
          <cell r="C12">
            <v>-1.0816526160000015</v>
          </cell>
          <cell r="D12" t="str">
            <v>NA</v>
          </cell>
          <cell r="E12" t="str">
            <v>NA</v>
          </cell>
          <cell r="F12" t="str">
            <v>NA</v>
          </cell>
          <cell r="G12" t="str">
            <v>NA</v>
          </cell>
          <cell r="I12"/>
        </row>
        <row r="13">
          <cell r="A13">
            <v>4500</v>
          </cell>
          <cell r="B13">
            <v>0</v>
          </cell>
          <cell r="C13">
            <v>-1.0690752600000015</v>
          </cell>
          <cell r="D13" t="str">
            <v>NA</v>
          </cell>
          <cell r="E13" t="str">
            <v>NA</v>
          </cell>
          <cell r="F13" t="str">
            <v>NA</v>
          </cell>
          <cell r="G13" t="str">
            <v>NA</v>
          </cell>
          <cell r="I13"/>
        </row>
        <row r="14">
          <cell r="A14">
            <v>5000</v>
          </cell>
          <cell r="B14">
            <v>0</v>
          </cell>
          <cell r="C14">
            <v>-1.0564979040000015</v>
          </cell>
          <cell r="D14" t="str">
            <v>NA</v>
          </cell>
          <cell r="E14" t="str">
            <v>NA</v>
          </cell>
          <cell r="F14" t="str">
            <v>NA</v>
          </cell>
          <cell r="G14" t="str">
            <v>NA</v>
          </cell>
          <cell r="I14"/>
        </row>
        <row r="15">
          <cell r="A15">
            <v>7500</v>
          </cell>
          <cell r="B15">
            <v>0</v>
          </cell>
          <cell r="C15">
            <v>-1.0061884800000014</v>
          </cell>
          <cell r="D15" t="str">
            <v>NA</v>
          </cell>
          <cell r="E15" t="str">
            <v>NA</v>
          </cell>
          <cell r="F15" t="str">
            <v>NA</v>
          </cell>
          <cell r="G15" t="str">
            <v>NA</v>
          </cell>
          <cell r="I15"/>
        </row>
        <row r="16">
          <cell r="A16">
            <v>10000</v>
          </cell>
          <cell r="B16">
            <v>0</v>
          </cell>
          <cell r="C16">
            <v>-0.9810337680000013</v>
          </cell>
          <cell r="D16" t="str">
            <v>NA</v>
          </cell>
          <cell r="E16" t="str">
            <v>NA</v>
          </cell>
          <cell r="F16" t="str">
            <v>NA</v>
          </cell>
          <cell r="G16" t="str">
            <v>NA</v>
          </cell>
          <cell r="I16"/>
        </row>
        <row r="17">
          <cell r="A17">
            <v>15000</v>
          </cell>
          <cell r="B17">
            <v>0</v>
          </cell>
          <cell r="C17">
            <v>-0.9810337680000013</v>
          </cell>
          <cell r="D17" t="str">
            <v>NA</v>
          </cell>
          <cell r="E17" t="str">
            <v>NA</v>
          </cell>
          <cell r="F17" t="str">
            <v>NA</v>
          </cell>
          <cell r="G17" t="str">
            <v>NA</v>
          </cell>
          <cell r="I17"/>
        </row>
        <row r="18">
          <cell r="A18">
            <v>20000</v>
          </cell>
          <cell r="B18">
            <v>0</v>
          </cell>
          <cell r="C18">
            <v>-0.96845641200000132</v>
          </cell>
          <cell r="D18" t="str">
            <v>NA</v>
          </cell>
          <cell r="E18" t="str">
            <v>NA</v>
          </cell>
          <cell r="F18" t="str">
            <v>NA</v>
          </cell>
          <cell r="G18" t="str">
            <v>NA</v>
          </cell>
          <cell r="I18"/>
        </row>
        <row r="19">
          <cell r="A19">
            <v>25000</v>
          </cell>
          <cell r="B19">
            <v>0</v>
          </cell>
          <cell r="C19">
            <v>-0.95587905600000123</v>
          </cell>
          <cell r="D19" t="str">
            <v>NA</v>
          </cell>
          <cell r="E19" t="str">
            <v>NA</v>
          </cell>
          <cell r="F19" t="str">
            <v>NA</v>
          </cell>
          <cell r="G19" t="str">
            <v>NA</v>
          </cell>
          <cell r="I19"/>
        </row>
        <row r="20">
          <cell r="A20">
            <v>30000</v>
          </cell>
          <cell r="B20">
            <v>0</v>
          </cell>
          <cell r="C20">
            <v>-0.95587905600000123</v>
          </cell>
          <cell r="D20" t="str">
            <v>NA</v>
          </cell>
          <cell r="E20" t="str">
            <v>NA</v>
          </cell>
          <cell r="F20" t="str">
            <v>NA</v>
          </cell>
          <cell r="G20" t="str">
            <v>NA</v>
          </cell>
          <cell r="I20"/>
        </row>
        <row r="21">
          <cell r="A21">
            <v>40000</v>
          </cell>
          <cell r="B21">
            <v>0</v>
          </cell>
          <cell r="C21">
            <v>-0.95587905600000111</v>
          </cell>
          <cell r="D21" t="str">
            <v>NA</v>
          </cell>
          <cell r="E21" t="str">
            <v>NA</v>
          </cell>
          <cell r="F21" t="str">
            <v>NA</v>
          </cell>
          <cell r="G21" t="str">
            <v>NA</v>
          </cell>
          <cell r="I21"/>
        </row>
        <row r="22">
          <cell r="A22">
            <v>50000</v>
          </cell>
          <cell r="B22">
            <v>0</v>
          </cell>
          <cell r="C22">
            <v>-0.95587905600000123</v>
          </cell>
          <cell r="D22" t="str">
            <v>NA</v>
          </cell>
          <cell r="E22" t="str">
            <v>NA</v>
          </cell>
          <cell r="F22" t="str">
            <v>NA</v>
          </cell>
          <cell r="G22" t="str">
            <v>NA</v>
          </cell>
          <cell r="I22"/>
        </row>
        <row r="23">
          <cell r="A23">
            <v>75000</v>
          </cell>
          <cell r="B23">
            <v>0</v>
          </cell>
          <cell r="C23">
            <v>-0.94330170000000124</v>
          </cell>
          <cell r="D23" t="str">
            <v>NA</v>
          </cell>
          <cell r="E23" t="str">
            <v>NA</v>
          </cell>
          <cell r="F23" t="str">
            <v>NA</v>
          </cell>
          <cell r="G23" t="str">
            <v>NA</v>
          </cell>
          <cell r="I23"/>
        </row>
        <row r="24">
          <cell r="A24">
            <v>100000</v>
          </cell>
          <cell r="B24">
            <v>0</v>
          </cell>
          <cell r="C24">
            <v>-0.93072434400000126</v>
          </cell>
          <cell r="D24" t="str">
            <v>NA</v>
          </cell>
          <cell r="E24" t="str">
            <v>NA</v>
          </cell>
          <cell r="F24" t="str">
            <v>NA</v>
          </cell>
          <cell r="G24" t="str">
            <v>NA</v>
          </cell>
          <cell r="I24"/>
        </row>
        <row r="25">
          <cell r="A25">
            <v>150000</v>
          </cell>
          <cell r="B25">
            <v>0</v>
          </cell>
          <cell r="C25">
            <v>-0.93072434400000126</v>
          </cell>
          <cell r="D25" t="str">
            <v>NA</v>
          </cell>
          <cell r="E25" t="str">
            <v>NA</v>
          </cell>
          <cell r="F25" t="str">
            <v>NA</v>
          </cell>
          <cell r="G25" t="str">
            <v>NA</v>
          </cell>
          <cell r="I25"/>
        </row>
        <row r="26">
          <cell r="A26">
            <v>200000</v>
          </cell>
          <cell r="B26">
            <v>0</v>
          </cell>
          <cell r="C26">
            <v>-0.93072434400000126</v>
          </cell>
          <cell r="D26" t="str">
            <v>NA</v>
          </cell>
          <cell r="E26" t="str">
            <v>NA</v>
          </cell>
          <cell r="F26" t="str">
            <v>NA</v>
          </cell>
          <cell r="G26" t="str">
            <v>NA</v>
          </cell>
          <cell r="I26"/>
        </row>
        <row r="27">
          <cell r="A27">
            <v>250000</v>
          </cell>
          <cell r="B27">
            <v>0</v>
          </cell>
          <cell r="C27">
            <v>-0.93072434400000126</v>
          </cell>
          <cell r="D27" t="str">
            <v>NA</v>
          </cell>
          <cell r="E27" t="str">
            <v>NA</v>
          </cell>
          <cell r="F27" t="str">
            <v>NA</v>
          </cell>
          <cell r="G27" t="str">
            <v>NA</v>
          </cell>
          <cell r="I27"/>
        </row>
        <row r="28">
          <cell r="A28">
            <v>300000</v>
          </cell>
          <cell r="B28">
            <v>0</v>
          </cell>
          <cell r="C28">
            <v>-0.93072434400000126</v>
          </cell>
          <cell r="D28" t="str">
            <v>NA</v>
          </cell>
          <cell r="E28" t="str">
            <v>NA</v>
          </cell>
          <cell r="F28" t="str">
            <v>NA</v>
          </cell>
          <cell r="G28" t="str">
            <v>NA</v>
          </cell>
          <cell r="I28"/>
        </row>
        <row r="29">
          <cell r="A29">
            <v>400000</v>
          </cell>
          <cell r="B29">
            <v>0</v>
          </cell>
          <cell r="C29">
            <v>-0.93072434400000126</v>
          </cell>
          <cell r="D29" t="str">
            <v>NA</v>
          </cell>
          <cell r="E29" t="str">
            <v>NA</v>
          </cell>
          <cell r="F29" t="str">
            <v>NA</v>
          </cell>
          <cell r="G29" t="str">
            <v>NA</v>
          </cell>
          <cell r="I29"/>
        </row>
        <row r="30">
          <cell r="A30">
            <v>500000</v>
          </cell>
          <cell r="B30">
            <v>0</v>
          </cell>
          <cell r="C30">
            <v>-0.93072434400000126</v>
          </cell>
          <cell r="D30" t="str">
            <v>NA</v>
          </cell>
          <cell r="E30" t="str">
            <v>NA</v>
          </cell>
          <cell r="F30" t="str">
            <v>NA</v>
          </cell>
          <cell r="G30" t="str">
            <v>NA</v>
          </cell>
          <cell r="I30"/>
        </row>
        <row r="31">
          <cell r="A31">
            <v>750000</v>
          </cell>
          <cell r="B31">
            <v>0</v>
          </cell>
          <cell r="C31">
            <v>-0.93072434400000126</v>
          </cell>
          <cell r="D31" t="str">
            <v>NA</v>
          </cell>
          <cell r="E31" t="str">
            <v>NA</v>
          </cell>
          <cell r="F31" t="str">
            <v>NA</v>
          </cell>
          <cell r="G31" t="str">
            <v>NA</v>
          </cell>
          <cell r="I31"/>
        </row>
        <row r="32">
          <cell r="A32">
            <v>1000000</v>
          </cell>
          <cell r="B32">
            <v>0</v>
          </cell>
          <cell r="C32">
            <v>-0.93072434400000126</v>
          </cell>
          <cell r="D32" t="str">
            <v>NA</v>
          </cell>
          <cell r="E32" t="str">
            <v>NA</v>
          </cell>
          <cell r="F32" t="str">
            <v>NA</v>
          </cell>
          <cell r="G32" t="str">
            <v>NA</v>
          </cell>
          <cell r="I32"/>
        </row>
      </sheetData>
      <sheetData sheetId="5">
        <row r="5">
          <cell r="A5">
            <v>500</v>
          </cell>
          <cell r="B5">
            <v>0</v>
          </cell>
          <cell r="C5">
            <v>81.761011199999999</v>
          </cell>
          <cell r="D5">
            <v>84.558988800000023</v>
          </cell>
          <cell r="E5">
            <v>73.981036799999998</v>
          </cell>
          <cell r="F5">
            <v>10.412582400000002</v>
          </cell>
          <cell r="G5">
            <v>38.648966399999999</v>
          </cell>
          <cell r="H5">
            <v>131.90202432000001</v>
          </cell>
          <cell r="I5">
            <v>34.794714240000012</v>
          </cell>
          <cell r="J5">
            <v>131.74691903999999</v>
          </cell>
          <cell r="K5">
            <v>29.336947200000001</v>
          </cell>
          <cell r="L5">
            <v>132.36734015999997</v>
          </cell>
          <cell r="M5">
            <v>39.732422400000011</v>
          </cell>
          <cell r="N5">
            <v>37.870588799999993</v>
          </cell>
          <cell r="O5">
            <v>61.145504639999992</v>
          </cell>
          <cell r="P5">
            <v>84.275769600000018</v>
          </cell>
          <cell r="S5"/>
          <cell r="T5"/>
          <cell r="U5"/>
          <cell r="V5"/>
          <cell r="W5"/>
          <cell r="X5"/>
          <cell r="Y5"/>
          <cell r="Z5"/>
          <cell r="AC5"/>
          <cell r="AD5"/>
          <cell r="AE5"/>
          <cell r="AF5"/>
          <cell r="AG5"/>
          <cell r="AH5"/>
          <cell r="AI5"/>
        </row>
        <row r="6">
          <cell r="A6">
            <v>1000</v>
          </cell>
          <cell r="B6">
            <v>0</v>
          </cell>
          <cell r="C6">
            <v>56.210695200000004</v>
          </cell>
          <cell r="D6">
            <v>58.13430480000001</v>
          </cell>
          <cell r="E6">
            <v>50.861962800000001</v>
          </cell>
          <cell r="F6">
            <v>7.1586504</v>
          </cell>
          <cell r="G6">
            <v>26.571164399999997</v>
          </cell>
          <cell r="H6">
            <v>90.682641720000021</v>
          </cell>
          <cell r="I6">
            <v>23.921366040000006</v>
          </cell>
          <cell r="J6">
            <v>90.576006840000034</v>
          </cell>
          <cell r="K6">
            <v>20.169151200000005</v>
          </cell>
          <cell r="L6">
            <v>91.002546360000011</v>
          </cell>
          <cell r="M6">
            <v>27.316040400000002</v>
          </cell>
          <cell r="N6">
            <v>26.036029799999994</v>
          </cell>
          <cell r="O6">
            <v>42.037534439999995</v>
          </cell>
          <cell r="P6">
            <v>57.939591600000014</v>
          </cell>
          <cell r="S6"/>
          <cell r="T6"/>
          <cell r="U6"/>
          <cell r="V6"/>
          <cell r="W6"/>
          <cell r="X6"/>
          <cell r="Y6"/>
          <cell r="Z6"/>
          <cell r="AC6"/>
          <cell r="AD6"/>
          <cell r="AE6"/>
          <cell r="AF6"/>
          <cell r="AG6"/>
        </row>
        <row r="7">
          <cell r="A7">
            <v>1500</v>
          </cell>
          <cell r="B7">
            <v>0</v>
          </cell>
          <cell r="C7">
            <v>55.188682560000004</v>
          </cell>
          <cell r="D7">
            <v>57.077317440000016</v>
          </cell>
          <cell r="E7">
            <v>49.937199839999998</v>
          </cell>
          <cell r="F7">
            <v>7.0284931200000003</v>
          </cell>
          <cell r="G7">
            <v>26.088052319999999</v>
          </cell>
          <cell r="H7">
            <v>89.033866416000009</v>
          </cell>
          <cell r="I7">
            <v>23.486432112000003</v>
          </cell>
          <cell r="J7">
            <v>88.929170352000014</v>
          </cell>
          <cell r="K7">
            <v>19.802439360000005</v>
          </cell>
          <cell r="L7">
            <v>89.347954608000009</v>
          </cell>
          <cell r="M7">
            <v>26.81938512</v>
          </cell>
          <cell r="N7">
            <v>25.562647439999996</v>
          </cell>
          <cell r="O7">
            <v>41.273215631999996</v>
          </cell>
          <cell r="P7">
            <v>56.886144480000013</v>
          </cell>
          <cell r="S7"/>
          <cell r="T7"/>
          <cell r="U7"/>
          <cell r="V7"/>
          <cell r="W7"/>
          <cell r="X7"/>
          <cell r="Y7"/>
          <cell r="Z7"/>
          <cell r="AC7"/>
          <cell r="AD7"/>
          <cell r="AE7"/>
          <cell r="AF7"/>
          <cell r="AG7"/>
        </row>
        <row r="8">
          <cell r="A8">
            <v>2000</v>
          </cell>
          <cell r="B8">
            <v>0</v>
          </cell>
          <cell r="C8">
            <v>51.100631999999997</v>
          </cell>
          <cell r="D8">
            <v>52.849368000000013</v>
          </cell>
          <cell r="E8">
            <v>46.238147999999995</v>
          </cell>
          <cell r="F8">
            <v>6.5078640000000005</v>
          </cell>
          <cell r="G8">
            <v>24.155603999999997</v>
          </cell>
          <cell r="H8">
            <v>82.438765200000006</v>
          </cell>
          <cell r="I8">
            <v>21.746696400000008</v>
          </cell>
          <cell r="J8">
            <v>82.341824400000007</v>
          </cell>
          <cell r="K8">
            <v>18.335592000000005</v>
          </cell>
          <cell r="L8">
            <v>82.729587600000016</v>
          </cell>
          <cell r="M8">
            <v>24.832764000000005</v>
          </cell>
          <cell r="N8">
            <v>23.669118000000001</v>
          </cell>
          <cell r="O8">
            <v>38.215940399999994</v>
          </cell>
          <cell r="P8">
            <v>52.672356000000008</v>
          </cell>
          <cell r="S8"/>
          <cell r="T8"/>
          <cell r="U8"/>
          <cell r="V8"/>
          <cell r="W8"/>
          <cell r="X8"/>
          <cell r="Y8"/>
          <cell r="Z8"/>
          <cell r="AC8"/>
          <cell r="AD8"/>
          <cell r="AE8"/>
          <cell r="AF8"/>
          <cell r="AG8"/>
        </row>
        <row r="9">
          <cell r="A9">
            <v>2500</v>
          </cell>
          <cell r="B9">
            <v>0</v>
          </cell>
          <cell r="C9">
            <v>51.100631999999997</v>
          </cell>
          <cell r="D9">
            <v>52.849368000000013</v>
          </cell>
          <cell r="E9">
            <v>46.238147999999995</v>
          </cell>
          <cell r="F9">
            <v>6.5078640000000005</v>
          </cell>
          <cell r="G9">
            <v>24.155604</v>
          </cell>
          <cell r="H9">
            <v>82.438765200000006</v>
          </cell>
          <cell r="I9">
            <v>21.746696400000008</v>
          </cell>
          <cell r="J9">
            <v>82.341824400000021</v>
          </cell>
          <cell r="K9">
            <v>18.335592000000005</v>
          </cell>
          <cell r="L9">
            <v>82.729587600000016</v>
          </cell>
          <cell r="M9">
            <v>24.832764000000005</v>
          </cell>
          <cell r="N9">
            <v>23.669118000000001</v>
          </cell>
          <cell r="O9">
            <v>38.215940399999994</v>
          </cell>
          <cell r="P9">
            <v>52.672356000000008</v>
          </cell>
          <cell r="S9"/>
          <cell r="T9"/>
          <cell r="U9"/>
          <cell r="V9"/>
          <cell r="W9"/>
          <cell r="X9"/>
          <cell r="Y9"/>
          <cell r="Z9"/>
          <cell r="AC9"/>
          <cell r="AD9"/>
          <cell r="AE9"/>
          <cell r="AF9"/>
          <cell r="AG9"/>
        </row>
        <row r="10">
          <cell r="A10">
            <v>3000</v>
          </cell>
          <cell r="B10">
            <v>0</v>
          </cell>
          <cell r="C10">
            <v>51.100632000000004</v>
          </cell>
          <cell r="D10">
            <v>52.849368000000005</v>
          </cell>
          <cell r="E10">
            <v>46.238147999999995</v>
          </cell>
          <cell r="F10">
            <v>6.5078639999999996</v>
          </cell>
          <cell r="G10">
            <v>24.155603999999997</v>
          </cell>
          <cell r="H10">
            <v>82.438765200000006</v>
          </cell>
          <cell r="I10">
            <v>21.746696400000008</v>
          </cell>
          <cell r="J10">
            <v>82.341824400000021</v>
          </cell>
          <cell r="K10">
            <v>18.335592000000005</v>
          </cell>
          <cell r="L10">
            <v>82.729587600000016</v>
          </cell>
          <cell r="M10">
            <v>24.832764000000005</v>
          </cell>
          <cell r="N10">
            <v>23.669117999999997</v>
          </cell>
          <cell r="O10">
            <v>38.215940399999994</v>
          </cell>
          <cell r="P10">
            <v>52.672356000000015</v>
          </cell>
          <cell r="S10"/>
          <cell r="T10"/>
          <cell r="U10"/>
          <cell r="V10"/>
          <cell r="W10"/>
          <cell r="X10"/>
          <cell r="Y10"/>
          <cell r="Z10"/>
          <cell r="AC10"/>
          <cell r="AD10"/>
          <cell r="AE10"/>
          <cell r="AF10"/>
          <cell r="AG10"/>
        </row>
        <row r="11">
          <cell r="A11">
            <v>3500</v>
          </cell>
          <cell r="B11">
            <v>0</v>
          </cell>
          <cell r="C11">
            <v>50.078619360000005</v>
          </cell>
          <cell r="D11">
            <v>51.792380640000005</v>
          </cell>
          <cell r="E11">
            <v>45.31338504</v>
          </cell>
          <cell r="F11">
            <v>6.3777067200000008</v>
          </cell>
          <cell r="G11">
            <v>23.672491919999995</v>
          </cell>
          <cell r="H11">
            <v>80.789989895999994</v>
          </cell>
          <cell r="I11">
            <v>21.311762472000009</v>
          </cell>
          <cell r="J11">
            <v>80.694987912000002</v>
          </cell>
          <cell r="K11">
            <v>17.968880160000005</v>
          </cell>
          <cell r="L11">
            <v>81.074995848000015</v>
          </cell>
          <cell r="M11">
            <v>24.336108720000002</v>
          </cell>
          <cell r="N11">
            <v>23.195735639999992</v>
          </cell>
          <cell r="O11">
            <v>37.451621591999995</v>
          </cell>
          <cell r="P11">
            <v>51.618908880000014</v>
          </cell>
          <cell r="S11"/>
          <cell r="T11"/>
          <cell r="U11"/>
          <cell r="V11"/>
          <cell r="W11"/>
          <cell r="X11"/>
          <cell r="Y11"/>
          <cell r="Z11"/>
          <cell r="AC11"/>
          <cell r="AD11"/>
          <cell r="AE11"/>
          <cell r="AF11"/>
          <cell r="AG11"/>
        </row>
        <row r="12">
          <cell r="A12">
            <v>4000</v>
          </cell>
          <cell r="B12">
            <v>0</v>
          </cell>
          <cell r="C12">
            <v>48.034594079999998</v>
          </cell>
          <cell r="D12">
            <v>49.678405920000017</v>
          </cell>
          <cell r="E12">
            <v>43.463859119999995</v>
          </cell>
          <cell r="F12">
            <v>6.1173921600000005</v>
          </cell>
          <cell r="G12">
            <v>22.706267759999999</v>
          </cell>
          <cell r="H12">
            <v>77.492439288000014</v>
          </cell>
          <cell r="I12">
            <v>20.441894616000006</v>
          </cell>
          <cell r="J12">
            <v>77.40131493600002</v>
          </cell>
          <cell r="K12">
            <v>17.235456480000003</v>
          </cell>
          <cell r="L12">
            <v>77.765812343999997</v>
          </cell>
          <cell r="M12">
            <v>23.342798160000005</v>
          </cell>
          <cell r="N12">
            <v>22.248970919999994</v>
          </cell>
          <cell r="O12">
            <v>35.922983975999998</v>
          </cell>
          <cell r="P12">
            <v>49.512014640000004</v>
          </cell>
          <cell r="S12"/>
          <cell r="T12"/>
          <cell r="U12"/>
          <cell r="V12"/>
          <cell r="W12"/>
          <cell r="X12"/>
          <cell r="Y12"/>
          <cell r="Z12"/>
          <cell r="AC12"/>
          <cell r="AD12"/>
          <cell r="AE12"/>
          <cell r="AF12"/>
          <cell r="AG12"/>
        </row>
        <row r="13">
          <cell r="A13">
            <v>4500</v>
          </cell>
          <cell r="B13">
            <v>0</v>
          </cell>
          <cell r="C13">
            <v>47.523587760000005</v>
          </cell>
          <cell r="D13">
            <v>49.149912240000006</v>
          </cell>
          <cell r="E13">
            <v>43.001477639999997</v>
          </cell>
          <cell r="F13">
            <v>6.0523135200000002</v>
          </cell>
          <cell r="G13">
            <v>22.46471172</v>
          </cell>
          <cell r="H13">
            <v>76.668051636000015</v>
          </cell>
          <cell r="I13">
            <v>20.224427652000006</v>
          </cell>
          <cell r="J13">
            <v>76.577896691999996</v>
          </cell>
          <cell r="K13">
            <v>17.052100560000003</v>
          </cell>
          <cell r="L13">
            <v>76.938516468000003</v>
          </cell>
          <cell r="M13">
            <v>23.094470520000005</v>
          </cell>
          <cell r="N13">
            <v>22.01227974</v>
          </cell>
          <cell r="O13">
            <v>35.540824571999998</v>
          </cell>
          <cell r="P13">
            <v>48.98529108000001</v>
          </cell>
          <cell r="S13"/>
          <cell r="T13"/>
          <cell r="U13"/>
          <cell r="V13"/>
          <cell r="W13"/>
          <cell r="X13"/>
          <cell r="Y13"/>
          <cell r="Z13"/>
          <cell r="AC13"/>
          <cell r="AD13"/>
          <cell r="AE13"/>
          <cell r="AF13"/>
          <cell r="AG13"/>
        </row>
        <row r="14">
          <cell r="A14">
            <v>5000</v>
          </cell>
          <cell r="B14">
            <v>0</v>
          </cell>
          <cell r="C14">
            <v>47.012581440000005</v>
          </cell>
          <cell r="D14">
            <v>48.621418560000009</v>
          </cell>
          <cell r="E14">
            <v>42.53909616</v>
          </cell>
          <cell r="F14">
            <v>5.9872348800000008</v>
          </cell>
          <cell r="G14">
            <v>22.223155679999998</v>
          </cell>
          <cell r="H14">
            <v>75.843663984000003</v>
          </cell>
          <cell r="I14">
            <v>20.006960688000003</v>
          </cell>
          <cell r="J14">
            <v>75.754478448000015</v>
          </cell>
          <cell r="K14">
            <v>16.868744639999999</v>
          </cell>
          <cell r="L14">
            <v>76.111220591999995</v>
          </cell>
          <cell r="M14">
            <v>22.846142879999999</v>
          </cell>
          <cell r="N14">
            <v>21.775588559999999</v>
          </cell>
          <cell r="O14">
            <v>35.158665167999992</v>
          </cell>
          <cell r="P14">
            <v>48.458567520000017</v>
          </cell>
          <cell r="S14"/>
          <cell r="T14"/>
          <cell r="U14"/>
          <cell r="V14"/>
          <cell r="W14"/>
          <cell r="X14"/>
          <cell r="Y14"/>
          <cell r="Z14"/>
          <cell r="AC14"/>
          <cell r="AD14"/>
          <cell r="AE14"/>
          <cell r="AF14"/>
          <cell r="AG14"/>
        </row>
        <row r="15">
          <cell r="A15">
            <v>7500</v>
          </cell>
          <cell r="B15">
            <v>0</v>
          </cell>
          <cell r="C15">
            <v>44.968556159999991</v>
          </cell>
          <cell r="D15">
            <v>46.507443840000015</v>
          </cell>
          <cell r="E15">
            <v>40.689570240000002</v>
          </cell>
          <cell r="F15">
            <v>5.7269203199999996</v>
          </cell>
          <cell r="G15">
            <v>21.256931519999998</v>
          </cell>
          <cell r="H15">
            <v>72.546113376000008</v>
          </cell>
          <cell r="I15">
            <v>19.137092832000004</v>
          </cell>
          <cell r="J15">
            <v>72.460805472000004</v>
          </cell>
          <cell r="K15">
            <v>16.135320960000001</v>
          </cell>
          <cell r="L15">
            <v>72.802037088000006</v>
          </cell>
          <cell r="M15">
            <v>21.852832319999997</v>
          </cell>
          <cell r="N15">
            <v>20.828823839999995</v>
          </cell>
          <cell r="O15">
            <v>33.630027551999994</v>
          </cell>
          <cell r="P15">
            <v>46.351673280000014</v>
          </cell>
          <cell r="S15"/>
          <cell r="T15"/>
          <cell r="U15"/>
          <cell r="V15"/>
          <cell r="W15"/>
          <cell r="X15"/>
          <cell r="Y15"/>
          <cell r="Z15"/>
          <cell r="AC15"/>
          <cell r="AD15"/>
          <cell r="AE15"/>
          <cell r="AF15"/>
          <cell r="AG15"/>
        </row>
        <row r="16">
          <cell r="A16">
            <v>10000</v>
          </cell>
          <cell r="B16">
            <v>0</v>
          </cell>
          <cell r="C16">
            <v>43.946543519999999</v>
          </cell>
          <cell r="D16">
            <v>45.450456480000014</v>
          </cell>
          <cell r="E16">
            <v>39.764807279999992</v>
          </cell>
          <cell r="F16">
            <v>5.5967630400000008</v>
          </cell>
          <cell r="G16">
            <v>20.773819439999997</v>
          </cell>
          <cell r="H16">
            <v>70.897338071999997</v>
          </cell>
          <cell r="I16">
            <v>18.702158904000008</v>
          </cell>
          <cell r="J16">
            <v>70.813968984000013</v>
          </cell>
          <cell r="K16">
            <v>15.768609120000002</v>
          </cell>
          <cell r="L16">
            <v>71.147445336000004</v>
          </cell>
          <cell r="M16">
            <v>21.356177040000002</v>
          </cell>
          <cell r="N16">
            <v>20.355441479999996</v>
          </cell>
          <cell r="O16">
            <v>32.865708743999996</v>
          </cell>
          <cell r="P16">
            <v>45.298226160000013</v>
          </cell>
          <cell r="S16"/>
          <cell r="T16"/>
          <cell r="U16"/>
          <cell r="V16"/>
          <cell r="W16"/>
          <cell r="X16"/>
          <cell r="Y16"/>
          <cell r="Z16"/>
          <cell r="AC16"/>
          <cell r="AD16"/>
          <cell r="AE16"/>
          <cell r="AF16"/>
          <cell r="AG16"/>
        </row>
        <row r="17">
          <cell r="A17">
            <v>15000</v>
          </cell>
          <cell r="B17">
            <v>0</v>
          </cell>
          <cell r="C17">
            <v>43.946543519999999</v>
          </cell>
          <cell r="D17">
            <v>45.450456480000014</v>
          </cell>
          <cell r="E17">
            <v>39.764807279999992</v>
          </cell>
          <cell r="F17">
            <v>5.596763039999999</v>
          </cell>
          <cell r="G17">
            <v>20.773819439999997</v>
          </cell>
          <cell r="H17">
            <v>70.897338072000011</v>
          </cell>
          <cell r="I17">
            <v>18.702158904000008</v>
          </cell>
          <cell r="J17">
            <v>70.813968984000013</v>
          </cell>
          <cell r="K17">
            <v>15.768609120000006</v>
          </cell>
          <cell r="L17">
            <v>71.147445336000004</v>
          </cell>
          <cell r="M17">
            <v>21.356177040000002</v>
          </cell>
          <cell r="N17">
            <v>20.355441479999996</v>
          </cell>
          <cell r="O17">
            <v>32.865708744000003</v>
          </cell>
          <cell r="P17">
            <v>45.298226160000013</v>
          </cell>
          <cell r="S17"/>
          <cell r="T17"/>
          <cell r="U17"/>
          <cell r="V17"/>
          <cell r="W17"/>
          <cell r="X17"/>
          <cell r="Y17"/>
          <cell r="Z17"/>
          <cell r="AC17"/>
          <cell r="AD17"/>
          <cell r="AE17"/>
          <cell r="AF17"/>
          <cell r="AG17"/>
        </row>
        <row r="18">
          <cell r="A18">
            <v>20000</v>
          </cell>
          <cell r="B18">
            <v>0</v>
          </cell>
          <cell r="C18">
            <v>42.924530880000006</v>
          </cell>
          <cell r="D18">
            <v>44.393469120000006</v>
          </cell>
          <cell r="E18">
            <v>38.840044319999997</v>
          </cell>
          <cell r="F18">
            <v>5.4666057599999993</v>
          </cell>
          <cell r="G18">
            <v>20.290707360000003</v>
          </cell>
          <cell r="H18">
            <v>69.248562768000014</v>
          </cell>
          <cell r="I18">
            <v>18.267224976000001</v>
          </cell>
          <cell r="J18">
            <v>69.167132495999994</v>
          </cell>
          <cell r="K18">
            <v>15.401897280000002</v>
          </cell>
          <cell r="L18">
            <v>69.492853584000017</v>
          </cell>
          <cell r="M18">
            <v>20.85952176</v>
          </cell>
          <cell r="N18">
            <v>19.882059119999997</v>
          </cell>
          <cell r="O18">
            <v>32.101389935999997</v>
          </cell>
          <cell r="P18">
            <v>44.244779040000012</v>
          </cell>
          <cell r="S18"/>
          <cell r="T18"/>
          <cell r="U18"/>
          <cell r="V18"/>
          <cell r="W18"/>
          <cell r="X18"/>
          <cell r="Y18"/>
          <cell r="Z18"/>
          <cell r="AC18"/>
          <cell r="AD18"/>
          <cell r="AE18"/>
          <cell r="AF18"/>
          <cell r="AG18"/>
        </row>
        <row r="19">
          <cell r="A19">
            <v>25000</v>
          </cell>
          <cell r="B19">
            <v>0</v>
          </cell>
          <cell r="C19">
            <v>42.924530880000006</v>
          </cell>
          <cell r="D19">
            <v>44.393469120000006</v>
          </cell>
          <cell r="E19">
            <v>38.840044319999997</v>
          </cell>
          <cell r="F19">
            <v>5.4666057600000011</v>
          </cell>
          <cell r="G19">
            <v>20.290707359999999</v>
          </cell>
          <cell r="H19">
            <v>69.248562768000014</v>
          </cell>
          <cell r="I19">
            <v>18.267224976000005</v>
          </cell>
          <cell r="J19">
            <v>69.167132495999994</v>
          </cell>
          <cell r="K19">
            <v>15.40189728</v>
          </cell>
          <cell r="L19">
            <v>69.492853584000002</v>
          </cell>
          <cell r="M19">
            <v>20.85952176</v>
          </cell>
          <cell r="N19">
            <v>19.882059120000001</v>
          </cell>
          <cell r="O19">
            <v>32.101389935999997</v>
          </cell>
          <cell r="P19">
            <v>44.244779040000012</v>
          </cell>
          <cell r="S19"/>
          <cell r="T19"/>
          <cell r="U19"/>
          <cell r="V19"/>
          <cell r="W19"/>
          <cell r="X19"/>
          <cell r="Y19"/>
          <cell r="Z19"/>
          <cell r="AC19"/>
          <cell r="AD19"/>
          <cell r="AE19"/>
          <cell r="AF19"/>
          <cell r="AG19"/>
        </row>
        <row r="20">
          <cell r="A20">
            <v>30000</v>
          </cell>
          <cell r="B20">
            <v>0</v>
          </cell>
          <cell r="C20">
            <v>42.924530880000006</v>
          </cell>
          <cell r="D20">
            <v>44.393469120000006</v>
          </cell>
          <cell r="E20">
            <v>38.840044319999997</v>
          </cell>
          <cell r="F20">
            <v>5.4666057599999993</v>
          </cell>
          <cell r="G20">
            <v>20.290707360000003</v>
          </cell>
          <cell r="H20">
            <v>69.248562767999999</v>
          </cell>
          <cell r="I20">
            <v>18.267224976000005</v>
          </cell>
          <cell r="J20">
            <v>69.167132496000022</v>
          </cell>
          <cell r="K20">
            <v>15.401897280000002</v>
          </cell>
          <cell r="L20">
            <v>69.492853584000017</v>
          </cell>
          <cell r="M20">
            <v>20.85952176</v>
          </cell>
          <cell r="N20">
            <v>19.882059120000001</v>
          </cell>
          <cell r="O20">
            <v>32.10138993599999</v>
          </cell>
          <cell r="P20">
            <v>44.244779040000004</v>
          </cell>
          <cell r="S20"/>
          <cell r="T20"/>
          <cell r="U20"/>
          <cell r="V20"/>
          <cell r="W20"/>
          <cell r="X20"/>
          <cell r="Y20"/>
          <cell r="Z20"/>
          <cell r="AC20"/>
          <cell r="AD20"/>
          <cell r="AE20"/>
          <cell r="AF20"/>
          <cell r="AG20"/>
        </row>
        <row r="21">
          <cell r="A21">
            <v>40000</v>
          </cell>
          <cell r="B21">
            <v>0</v>
          </cell>
          <cell r="C21">
            <v>42.413524560000006</v>
          </cell>
          <cell r="D21">
            <v>43.864975440000009</v>
          </cell>
          <cell r="E21">
            <v>38.377662839999999</v>
          </cell>
          <cell r="F21">
            <v>5.4015271200000008</v>
          </cell>
          <cell r="G21">
            <v>20.04915132</v>
          </cell>
          <cell r="H21">
            <v>68.424175116000001</v>
          </cell>
          <cell r="I21">
            <v>18.049758012000005</v>
          </cell>
          <cell r="J21">
            <v>68.343714252000012</v>
          </cell>
          <cell r="K21">
            <v>15.218541359999998</v>
          </cell>
          <cell r="L21">
            <v>68.665557708000009</v>
          </cell>
          <cell r="M21">
            <v>20.611194119999997</v>
          </cell>
          <cell r="N21">
            <v>19.645367939999996</v>
          </cell>
          <cell r="O21">
            <v>31.71923053199999</v>
          </cell>
          <cell r="P21">
            <v>43.718055480000011</v>
          </cell>
          <cell r="S21"/>
          <cell r="T21"/>
          <cell r="U21"/>
          <cell r="V21"/>
          <cell r="W21"/>
          <cell r="X21"/>
          <cell r="Y21"/>
          <cell r="Z21"/>
          <cell r="AC21"/>
          <cell r="AD21"/>
          <cell r="AE21"/>
          <cell r="AF21"/>
          <cell r="AG21"/>
        </row>
        <row r="22">
          <cell r="A22">
            <v>50000</v>
          </cell>
          <cell r="B22">
            <v>0</v>
          </cell>
          <cell r="C22">
            <v>42.413524560000006</v>
          </cell>
          <cell r="D22">
            <v>43.864975440000009</v>
          </cell>
          <cell r="E22">
            <v>38.377662839999999</v>
          </cell>
          <cell r="F22">
            <v>5.4015271200000008</v>
          </cell>
          <cell r="G22">
            <v>20.04915132</v>
          </cell>
          <cell r="H22">
            <v>68.424175116000015</v>
          </cell>
          <cell r="I22">
            <v>18.049758012000002</v>
          </cell>
          <cell r="J22">
            <v>68.343714252000012</v>
          </cell>
          <cell r="K22">
            <v>15.218541360000001</v>
          </cell>
          <cell r="L22">
            <v>68.665557708000009</v>
          </cell>
          <cell r="M22">
            <v>20.61119412</v>
          </cell>
          <cell r="N22">
            <v>19.645367939999996</v>
          </cell>
          <cell r="O22">
            <v>31.719230531999994</v>
          </cell>
          <cell r="P22">
            <v>43.718055480000011</v>
          </cell>
          <cell r="S22"/>
          <cell r="T22"/>
          <cell r="U22"/>
          <cell r="V22"/>
          <cell r="W22"/>
          <cell r="X22"/>
          <cell r="Y22"/>
          <cell r="Z22"/>
          <cell r="AC22"/>
          <cell r="AD22"/>
          <cell r="AE22"/>
          <cell r="AF22"/>
          <cell r="AG22"/>
        </row>
        <row r="23">
          <cell r="A23">
            <v>75000</v>
          </cell>
          <cell r="B23">
            <v>0</v>
          </cell>
          <cell r="C23">
            <v>41.902518240000006</v>
          </cell>
          <cell r="D23">
            <v>43.336481760000005</v>
          </cell>
          <cell r="E23">
            <v>37.915281360000002</v>
          </cell>
          <cell r="F23">
            <v>5.3364484800000005</v>
          </cell>
          <cell r="G23">
            <v>19.807595279999997</v>
          </cell>
          <cell r="H23">
            <v>67.599787464000016</v>
          </cell>
          <cell r="I23">
            <v>17.832291048000005</v>
          </cell>
          <cell r="J23">
            <v>67.520296008000003</v>
          </cell>
          <cell r="K23">
            <v>15.035185440000001</v>
          </cell>
          <cell r="L23">
            <v>67.838261832000001</v>
          </cell>
          <cell r="M23">
            <v>20.362866480000005</v>
          </cell>
          <cell r="N23">
            <v>19.408676759999999</v>
          </cell>
          <cell r="O23">
            <v>31.337071127999995</v>
          </cell>
          <cell r="P23">
            <v>43.19133192000001</v>
          </cell>
          <cell r="S23"/>
          <cell r="T23"/>
          <cell r="U23"/>
          <cell r="V23"/>
          <cell r="W23"/>
          <cell r="X23"/>
          <cell r="Y23"/>
          <cell r="Z23"/>
          <cell r="AC23"/>
          <cell r="AD23"/>
          <cell r="AE23"/>
          <cell r="AF23"/>
          <cell r="AG23"/>
        </row>
        <row r="24">
          <cell r="A24">
            <v>100000</v>
          </cell>
          <cell r="B24">
            <v>0</v>
          </cell>
          <cell r="C24">
            <v>41.902518240000006</v>
          </cell>
          <cell r="D24">
            <v>43.336481760000005</v>
          </cell>
          <cell r="E24">
            <v>37.915281360000002</v>
          </cell>
          <cell r="F24">
            <v>5.3364484800000005</v>
          </cell>
          <cell r="G24">
            <v>19.807595279999997</v>
          </cell>
          <cell r="H24">
            <v>67.599787464000016</v>
          </cell>
          <cell r="I24">
            <v>17.832291048000005</v>
          </cell>
          <cell r="J24">
            <v>67.520296008000017</v>
          </cell>
          <cell r="K24">
            <v>15.035185440000001</v>
          </cell>
          <cell r="L24">
            <v>67.838261832000001</v>
          </cell>
          <cell r="M24">
            <v>20.362866479999997</v>
          </cell>
          <cell r="N24">
            <v>19.408676759999995</v>
          </cell>
          <cell r="O24">
            <v>31.337071127999995</v>
          </cell>
          <cell r="P24">
            <v>43.19133192000001</v>
          </cell>
          <cell r="S24"/>
          <cell r="T24"/>
          <cell r="U24"/>
          <cell r="V24"/>
          <cell r="W24"/>
          <cell r="X24"/>
          <cell r="Y24"/>
          <cell r="Z24"/>
          <cell r="AC24"/>
          <cell r="AD24"/>
          <cell r="AE24"/>
          <cell r="AF24"/>
          <cell r="AG24"/>
        </row>
        <row r="25">
          <cell r="A25">
            <v>150000</v>
          </cell>
          <cell r="B25">
            <v>0</v>
          </cell>
          <cell r="C25">
            <v>41.902518240000006</v>
          </cell>
          <cell r="D25">
            <v>43.336481760000005</v>
          </cell>
          <cell r="E25">
            <v>37.915281360000002</v>
          </cell>
          <cell r="F25">
            <v>5.3364484800000005</v>
          </cell>
          <cell r="G25">
            <v>19.807595279999997</v>
          </cell>
          <cell r="H25">
            <v>67.599787464000016</v>
          </cell>
          <cell r="I25">
            <v>17.832291048000005</v>
          </cell>
          <cell r="J25">
            <v>67.520296008000003</v>
          </cell>
          <cell r="K25">
            <v>15.035185440000001</v>
          </cell>
          <cell r="L25">
            <v>67.838261832000001</v>
          </cell>
          <cell r="M25">
            <v>20.362866480000005</v>
          </cell>
          <cell r="N25">
            <v>19.408676759999999</v>
          </cell>
          <cell r="O25">
            <v>31.337071127999995</v>
          </cell>
          <cell r="P25">
            <v>43.19133192000001</v>
          </cell>
          <cell r="S25"/>
          <cell r="T25"/>
          <cell r="U25"/>
          <cell r="V25"/>
          <cell r="W25"/>
          <cell r="X25"/>
          <cell r="Y25"/>
          <cell r="Z25"/>
          <cell r="AC25"/>
          <cell r="AD25"/>
          <cell r="AE25"/>
          <cell r="AF25"/>
          <cell r="AG25"/>
        </row>
        <row r="26">
          <cell r="A26">
            <v>200000</v>
          </cell>
          <cell r="B26">
            <v>0</v>
          </cell>
          <cell r="C26">
            <v>41.902518240000006</v>
          </cell>
          <cell r="D26">
            <v>43.336481760000005</v>
          </cell>
          <cell r="E26">
            <v>37.915281360000002</v>
          </cell>
          <cell r="F26">
            <v>5.3364484800000005</v>
          </cell>
          <cell r="G26">
            <v>19.807595279999997</v>
          </cell>
          <cell r="H26">
            <v>67.599787464000016</v>
          </cell>
          <cell r="I26">
            <v>17.832291048000005</v>
          </cell>
          <cell r="J26">
            <v>67.520296008000017</v>
          </cell>
          <cell r="K26">
            <v>15.035185440000001</v>
          </cell>
          <cell r="L26">
            <v>67.838261832000001</v>
          </cell>
          <cell r="M26">
            <v>20.362866479999997</v>
          </cell>
          <cell r="N26">
            <v>19.408676759999995</v>
          </cell>
          <cell r="O26">
            <v>31.337071127999995</v>
          </cell>
          <cell r="P26">
            <v>43.19133192000001</v>
          </cell>
          <cell r="S26"/>
          <cell r="T26"/>
          <cell r="U26"/>
          <cell r="V26"/>
          <cell r="W26"/>
          <cell r="X26"/>
          <cell r="Y26"/>
          <cell r="Z26"/>
          <cell r="AC26"/>
          <cell r="AD26"/>
          <cell r="AE26"/>
          <cell r="AF26"/>
          <cell r="AG26"/>
        </row>
        <row r="27">
          <cell r="A27">
            <v>250000</v>
          </cell>
          <cell r="B27">
            <v>0</v>
          </cell>
          <cell r="C27">
            <v>41.902518240000006</v>
          </cell>
          <cell r="D27">
            <v>43.336481760000005</v>
          </cell>
          <cell r="E27">
            <v>37.915281360000002</v>
          </cell>
          <cell r="F27">
            <v>5.3364484800000005</v>
          </cell>
          <cell r="G27">
            <v>19.807595279999997</v>
          </cell>
          <cell r="H27">
            <v>67.599787464000016</v>
          </cell>
          <cell r="I27">
            <v>17.832291048000005</v>
          </cell>
          <cell r="J27">
            <v>67.520296008000017</v>
          </cell>
          <cell r="K27">
            <v>15.035185440000005</v>
          </cell>
          <cell r="L27">
            <v>67.838261832000001</v>
          </cell>
          <cell r="M27">
            <v>20.362866479999997</v>
          </cell>
          <cell r="N27">
            <v>19.408676759999999</v>
          </cell>
          <cell r="O27">
            <v>31.337071127999998</v>
          </cell>
          <cell r="P27">
            <v>43.19133192000001</v>
          </cell>
          <cell r="S27"/>
          <cell r="T27"/>
          <cell r="U27"/>
          <cell r="V27"/>
          <cell r="W27"/>
          <cell r="X27"/>
          <cell r="Y27"/>
          <cell r="Z27"/>
          <cell r="AC27"/>
          <cell r="AD27"/>
          <cell r="AE27"/>
          <cell r="AF27"/>
          <cell r="AG27"/>
        </row>
        <row r="28">
          <cell r="A28">
            <v>300000</v>
          </cell>
          <cell r="B28">
            <v>0</v>
          </cell>
          <cell r="C28">
            <v>41.902518240000006</v>
          </cell>
          <cell r="D28">
            <v>43.336481760000005</v>
          </cell>
          <cell r="E28">
            <v>37.915281360000002</v>
          </cell>
          <cell r="F28">
            <v>5.3364484800000005</v>
          </cell>
          <cell r="G28">
            <v>19.807595279999997</v>
          </cell>
          <cell r="H28">
            <v>67.599787464000016</v>
          </cell>
          <cell r="I28">
            <v>17.832291048000005</v>
          </cell>
          <cell r="J28">
            <v>67.520296008000003</v>
          </cell>
          <cell r="K28">
            <v>15.035185440000001</v>
          </cell>
          <cell r="L28">
            <v>67.838261832000001</v>
          </cell>
          <cell r="M28">
            <v>20.362866480000005</v>
          </cell>
          <cell r="N28">
            <v>19.408676759999999</v>
          </cell>
          <cell r="O28">
            <v>31.337071127999995</v>
          </cell>
          <cell r="P28">
            <v>43.19133192000001</v>
          </cell>
          <cell r="S28"/>
          <cell r="T28"/>
          <cell r="U28"/>
          <cell r="V28"/>
          <cell r="W28"/>
          <cell r="X28"/>
          <cell r="Y28"/>
          <cell r="Z28"/>
          <cell r="AC28"/>
          <cell r="AD28"/>
          <cell r="AE28"/>
          <cell r="AF28"/>
          <cell r="AG28"/>
        </row>
        <row r="29">
          <cell r="A29">
            <v>400000</v>
          </cell>
          <cell r="B29">
            <v>0</v>
          </cell>
          <cell r="C29">
            <v>41.902518240000006</v>
          </cell>
          <cell r="D29">
            <v>43.336481760000005</v>
          </cell>
          <cell r="E29">
            <v>37.915281360000002</v>
          </cell>
          <cell r="F29">
            <v>5.3364484800000005</v>
          </cell>
          <cell r="G29">
            <v>19.807595279999997</v>
          </cell>
          <cell r="H29">
            <v>67.599787464000016</v>
          </cell>
          <cell r="I29">
            <v>17.832291048000005</v>
          </cell>
          <cell r="J29">
            <v>67.520296008000017</v>
          </cell>
          <cell r="K29">
            <v>15.035185440000001</v>
          </cell>
          <cell r="L29">
            <v>67.838261832000001</v>
          </cell>
          <cell r="M29">
            <v>20.362866479999997</v>
          </cell>
          <cell r="N29">
            <v>19.408676759999995</v>
          </cell>
          <cell r="O29">
            <v>31.337071127999995</v>
          </cell>
          <cell r="P29">
            <v>43.19133192000001</v>
          </cell>
          <cell r="S29"/>
          <cell r="T29"/>
          <cell r="U29"/>
          <cell r="V29"/>
          <cell r="W29"/>
          <cell r="X29"/>
          <cell r="Y29"/>
          <cell r="Z29"/>
          <cell r="AC29"/>
          <cell r="AD29"/>
          <cell r="AE29"/>
          <cell r="AF29"/>
          <cell r="AG29"/>
        </row>
        <row r="30">
          <cell r="A30">
            <v>500000</v>
          </cell>
          <cell r="B30">
            <v>0</v>
          </cell>
          <cell r="C30">
            <v>41.902518240000006</v>
          </cell>
          <cell r="D30">
            <v>43.336481760000005</v>
          </cell>
          <cell r="E30">
            <v>37.915281360000002</v>
          </cell>
          <cell r="F30">
            <v>5.3364484800000005</v>
          </cell>
          <cell r="G30">
            <v>19.807595279999997</v>
          </cell>
          <cell r="H30">
            <v>67.599787464000016</v>
          </cell>
          <cell r="I30">
            <v>17.832291048000005</v>
          </cell>
          <cell r="J30">
            <v>67.520296008000017</v>
          </cell>
          <cell r="K30">
            <v>15.035185440000005</v>
          </cell>
          <cell r="L30">
            <v>67.838261832000001</v>
          </cell>
          <cell r="M30">
            <v>20.362866479999997</v>
          </cell>
          <cell r="N30">
            <v>19.408676759999999</v>
          </cell>
          <cell r="O30">
            <v>31.337071127999998</v>
          </cell>
          <cell r="P30">
            <v>43.19133192000001</v>
          </cell>
          <cell r="S30"/>
          <cell r="T30"/>
          <cell r="U30"/>
          <cell r="V30"/>
          <cell r="W30"/>
          <cell r="X30"/>
          <cell r="Y30"/>
          <cell r="Z30"/>
          <cell r="AC30"/>
          <cell r="AD30"/>
          <cell r="AE30"/>
          <cell r="AF30"/>
          <cell r="AG30"/>
        </row>
        <row r="31">
          <cell r="A31">
            <v>750000</v>
          </cell>
          <cell r="B31">
            <v>0</v>
          </cell>
          <cell r="C31">
            <v>41.902518240000006</v>
          </cell>
          <cell r="D31">
            <v>43.336481760000005</v>
          </cell>
          <cell r="E31">
            <v>37.915281360000002</v>
          </cell>
          <cell r="F31">
            <v>5.3364484800000005</v>
          </cell>
          <cell r="G31">
            <v>19.807595279999997</v>
          </cell>
          <cell r="H31">
            <v>67.599787464000002</v>
          </cell>
          <cell r="I31">
            <v>17.832291048000005</v>
          </cell>
          <cell r="J31">
            <v>67.520296008000017</v>
          </cell>
          <cell r="K31">
            <v>15.035185440000001</v>
          </cell>
          <cell r="L31">
            <v>67.838261832000001</v>
          </cell>
          <cell r="M31">
            <v>20.362866479999997</v>
          </cell>
          <cell r="N31">
            <v>19.408676759999995</v>
          </cell>
          <cell r="O31">
            <v>31.337071127999998</v>
          </cell>
          <cell r="P31">
            <v>43.19133192000001</v>
          </cell>
          <cell r="S31"/>
          <cell r="T31"/>
          <cell r="U31"/>
          <cell r="V31"/>
          <cell r="W31"/>
          <cell r="X31"/>
          <cell r="Y31"/>
          <cell r="Z31"/>
          <cell r="AC31"/>
          <cell r="AD31"/>
          <cell r="AE31"/>
          <cell r="AF31"/>
          <cell r="AG31"/>
        </row>
        <row r="32">
          <cell r="A32">
            <v>1000000</v>
          </cell>
          <cell r="B32">
            <v>0</v>
          </cell>
          <cell r="C32">
            <v>41.902518240000006</v>
          </cell>
          <cell r="D32">
            <v>43.336481760000005</v>
          </cell>
          <cell r="E32">
            <v>37.915281360000002</v>
          </cell>
          <cell r="F32">
            <v>5.3364484800000005</v>
          </cell>
          <cell r="G32">
            <v>19.807595279999997</v>
          </cell>
          <cell r="H32">
            <v>67.599787464000016</v>
          </cell>
          <cell r="I32">
            <v>17.832291048000005</v>
          </cell>
          <cell r="J32">
            <v>67.520296008000017</v>
          </cell>
          <cell r="K32">
            <v>15.035185440000005</v>
          </cell>
          <cell r="L32">
            <v>67.838261832000001</v>
          </cell>
          <cell r="M32">
            <v>20.362866479999997</v>
          </cell>
          <cell r="N32">
            <v>19.408676759999999</v>
          </cell>
          <cell r="O32">
            <v>31.337071127999998</v>
          </cell>
          <cell r="P32">
            <v>43.19133192000001</v>
          </cell>
          <cell r="S32"/>
          <cell r="T32"/>
          <cell r="U32"/>
          <cell r="V32"/>
          <cell r="W32"/>
          <cell r="X32"/>
          <cell r="Y32"/>
          <cell r="Z32"/>
          <cell r="AC32"/>
          <cell r="AD32"/>
          <cell r="AE32"/>
          <cell r="AF32"/>
          <cell r="AG32"/>
        </row>
      </sheetData>
      <sheetData sheetId="6">
        <row r="5">
          <cell r="A5">
            <v>500</v>
          </cell>
          <cell r="B5">
            <v>568.29168000000004</v>
          </cell>
          <cell r="C5">
            <v>299.11464000000001</v>
          </cell>
          <cell r="D5">
            <v>277.96824000000004</v>
          </cell>
          <cell r="E5">
            <v>569.14704000000006</v>
          </cell>
          <cell r="F5">
            <v>299.28095999999999</v>
          </cell>
          <cell r="G5">
            <v>278.60975999999999</v>
          </cell>
          <cell r="I5"/>
          <cell r="J5"/>
          <cell r="K5"/>
          <cell r="L5"/>
          <cell r="M5"/>
          <cell r="N5"/>
          <cell r="O5"/>
          <cell r="P5"/>
        </row>
        <row r="6">
          <cell r="A6">
            <v>1000</v>
          </cell>
          <cell r="B6">
            <v>285.76152000000008</v>
          </cell>
          <cell r="C6">
            <v>149.83056000000005</v>
          </cell>
          <cell r="D6">
            <v>140.16023999999996</v>
          </cell>
          <cell r="E6">
            <v>286.33176000000003</v>
          </cell>
          <cell r="F6">
            <v>149.94936000000004</v>
          </cell>
          <cell r="G6">
            <v>140.61168000000004</v>
          </cell>
          <cell r="I6"/>
          <cell r="J6"/>
          <cell r="K6"/>
          <cell r="L6"/>
          <cell r="M6"/>
          <cell r="N6"/>
        </row>
        <row r="7">
          <cell r="A7">
            <v>1500</v>
          </cell>
          <cell r="B7">
            <v>192.36096000000001</v>
          </cell>
          <cell r="C7">
            <v>100.21968000000003</v>
          </cell>
          <cell r="D7">
            <v>94.80240000000002</v>
          </cell>
          <cell r="E7">
            <v>192.95496000000006</v>
          </cell>
          <cell r="F7">
            <v>100.29096000000003</v>
          </cell>
          <cell r="G7">
            <v>95.230079999999973</v>
          </cell>
          <cell r="I7"/>
          <cell r="J7"/>
          <cell r="K7"/>
          <cell r="L7"/>
          <cell r="M7"/>
          <cell r="N7"/>
        </row>
        <row r="8">
          <cell r="A8">
            <v>2000</v>
          </cell>
          <cell r="B8">
            <v>145.29240000000001</v>
          </cell>
          <cell r="C8">
            <v>75.319200000000009</v>
          </cell>
          <cell r="D8">
            <v>71.850239999999999</v>
          </cell>
          <cell r="E8">
            <v>145.81512000000001</v>
          </cell>
          <cell r="F8">
            <v>75.438000000000017</v>
          </cell>
          <cell r="G8">
            <v>72.230400000000031</v>
          </cell>
          <cell r="I8"/>
          <cell r="J8"/>
          <cell r="K8"/>
          <cell r="L8"/>
          <cell r="M8"/>
          <cell r="N8"/>
        </row>
        <row r="9">
          <cell r="A9">
            <v>2500</v>
          </cell>
          <cell r="B9">
            <v>117.30312000000002</v>
          </cell>
          <cell r="C9">
            <v>60.445439999999998</v>
          </cell>
          <cell r="D9">
            <v>58.259520000000002</v>
          </cell>
          <cell r="E9">
            <v>117.84960000000002</v>
          </cell>
          <cell r="F9">
            <v>60.540480000000017</v>
          </cell>
          <cell r="G9">
            <v>58.663440000000001</v>
          </cell>
          <cell r="I9"/>
          <cell r="J9"/>
          <cell r="K9"/>
          <cell r="L9"/>
          <cell r="M9"/>
          <cell r="N9"/>
        </row>
        <row r="10">
          <cell r="A10">
            <v>3000</v>
          </cell>
          <cell r="B10">
            <v>100.17216000000002</v>
          </cell>
          <cell r="C10">
            <v>49.01688</v>
          </cell>
          <cell r="D10">
            <v>47.686319999999995</v>
          </cell>
          <cell r="E10">
            <v>99.174240000000026</v>
          </cell>
          <cell r="F10">
            <v>50.608800000000002</v>
          </cell>
          <cell r="G10">
            <v>49.587119999999985</v>
          </cell>
          <cell r="I10"/>
          <cell r="J10"/>
          <cell r="K10"/>
          <cell r="L10"/>
          <cell r="M10"/>
          <cell r="N10"/>
        </row>
        <row r="11">
          <cell r="A11">
            <v>3500</v>
          </cell>
          <cell r="B11">
            <v>85.227120000000028</v>
          </cell>
          <cell r="C11">
            <v>43.409520000000001</v>
          </cell>
          <cell r="D11">
            <v>42.649199999999979</v>
          </cell>
          <cell r="E11">
            <v>85.773600000000016</v>
          </cell>
          <cell r="F11">
            <v>43.504560000000012</v>
          </cell>
          <cell r="G11">
            <v>43.029360000000004</v>
          </cell>
          <cell r="I11"/>
          <cell r="J11"/>
          <cell r="K11"/>
          <cell r="L11"/>
          <cell r="M11"/>
          <cell r="N11"/>
        </row>
        <row r="12">
          <cell r="A12">
            <v>4000</v>
          </cell>
          <cell r="B12">
            <v>75.010320000000007</v>
          </cell>
          <cell r="C12">
            <v>38.063519999999997</v>
          </cell>
          <cell r="D12">
            <v>37.635840000000016</v>
          </cell>
          <cell r="E12">
            <v>75.556799999999996</v>
          </cell>
          <cell r="F12">
            <v>38.158560000000008</v>
          </cell>
          <cell r="G12">
            <v>38.016000000000005</v>
          </cell>
          <cell r="I12"/>
          <cell r="J12"/>
          <cell r="K12"/>
          <cell r="L12"/>
          <cell r="M12"/>
          <cell r="N12"/>
        </row>
        <row r="13">
          <cell r="A13">
            <v>4500</v>
          </cell>
          <cell r="B13">
            <v>67.193280000000001</v>
          </cell>
          <cell r="C13">
            <v>33.929280000000006</v>
          </cell>
          <cell r="D13">
            <v>33.83424000000003</v>
          </cell>
          <cell r="E13">
            <v>67.668480000000017</v>
          </cell>
          <cell r="F13">
            <v>34.000560000000007</v>
          </cell>
          <cell r="G13">
            <v>34.166879999999992</v>
          </cell>
          <cell r="I13"/>
          <cell r="J13"/>
          <cell r="K13"/>
          <cell r="L13"/>
          <cell r="M13"/>
          <cell r="N13"/>
        </row>
        <row r="14">
          <cell r="A14">
            <v>5000</v>
          </cell>
          <cell r="B14">
            <v>60.896880000000017</v>
          </cell>
          <cell r="C14">
            <v>30.602880000000013</v>
          </cell>
          <cell r="D14">
            <v>30.769199999999994</v>
          </cell>
          <cell r="E14">
            <v>61.39584</v>
          </cell>
          <cell r="F14">
            <v>30.674160000000015</v>
          </cell>
          <cell r="G14">
            <v>31.125600000000006</v>
          </cell>
          <cell r="I14"/>
          <cell r="J14"/>
          <cell r="K14"/>
          <cell r="L14"/>
          <cell r="M14"/>
          <cell r="N14"/>
        </row>
        <row r="15">
          <cell r="A15">
            <v>7500</v>
          </cell>
          <cell r="B15">
            <v>42.031440000000003</v>
          </cell>
          <cell r="C15">
            <v>20.647440000000014</v>
          </cell>
          <cell r="D15">
            <v>21.550320000000003</v>
          </cell>
          <cell r="E15">
            <v>42.530400000000007</v>
          </cell>
          <cell r="F15">
            <v>20.718719999999998</v>
          </cell>
          <cell r="G15">
            <v>21.90672</v>
          </cell>
          <cell r="I15"/>
          <cell r="J15"/>
          <cell r="K15"/>
          <cell r="L15"/>
          <cell r="M15"/>
          <cell r="N15"/>
        </row>
        <row r="16">
          <cell r="A16">
            <v>10000</v>
          </cell>
          <cell r="B16">
            <v>32.598719999999993</v>
          </cell>
          <cell r="C16">
            <v>15.681600000000007</v>
          </cell>
          <cell r="D16">
            <v>16.964640000000003</v>
          </cell>
          <cell r="E16">
            <v>33.026400000000002</v>
          </cell>
          <cell r="F16">
            <v>15.729120000000012</v>
          </cell>
          <cell r="G16">
            <v>17.273520000000012</v>
          </cell>
          <cell r="I16"/>
          <cell r="J16"/>
          <cell r="K16"/>
          <cell r="L16"/>
          <cell r="M16"/>
          <cell r="N16"/>
        </row>
        <row r="17">
          <cell r="A17">
            <v>15000</v>
          </cell>
          <cell r="B17">
            <v>23.261039999999994</v>
          </cell>
          <cell r="C17">
            <v>10.715760000000014</v>
          </cell>
          <cell r="D17">
            <v>12.42648000000001</v>
          </cell>
          <cell r="E17">
            <v>23.712480000000006</v>
          </cell>
          <cell r="F17">
            <v>10.787040000000001</v>
          </cell>
          <cell r="G17">
            <v>12.73536</v>
          </cell>
          <cell r="I17"/>
          <cell r="J17"/>
          <cell r="K17"/>
          <cell r="L17"/>
          <cell r="M17"/>
          <cell r="N17"/>
        </row>
        <row r="18">
          <cell r="A18">
            <v>20000</v>
          </cell>
          <cell r="B18">
            <v>18.509039999999999</v>
          </cell>
          <cell r="C18">
            <v>8.1972000000000076</v>
          </cell>
          <cell r="D18">
            <v>10.074240000000005</v>
          </cell>
          <cell r="E18">
            <v>18.912960000000005</v>
          </cell>
          <cell r="F18">
            <v>8.2922399999999978</v>
          </cell>
          <cell r="G18">
            <v>10.406879999999999</v>
          </cell>
          <cell r="I18"/>
          <cell r="J18"/>
          <cell r="K18"/>
          <cell r="L18"/>
          <cell r="M18"/>
          <cell r="N18"/>
        </row>
        <row r="19">
          <cell r="A19">
            <v>25000</v>
          </cell>
          <cell r="B19">
            <v>15.705360000000001</v>
          </cell>
          <cell r="C19">
            <v>6.7240799999999963</v>
          </cell>
          <cell r="D19">
            <v>8.7199200000000054</v>
          </cell>
          <cell r="E19">
            <v>16.133040000000001</v>
          </cell>
          <cell r="F19">
            <v>6.7716000000000047</v>
          </cell>
          <cell r="G19">
            <v>9.0288000000000039</v>
          </cell>
          <cell r="I19"/>
          <cell r="J19"/>
          <cell r="K19"/>
          <cell r="L19"/>
          <cell r="M19"/>
          <cell r="N19"/>
        </row>
        <row r="20">
          <cell r="A20">
            <v>30000</v>
          </cell>
          <cell r="B20">
            <v>13.852080000000008</v>
          </cell>
          <cell r="C20">
            <v>5.7261599999999921</v>
          </cell>
          <cell r="D20">
            <v>7.8170399999999987</v>
          </cell>
          <cell r="E20">
            <v>14.256000000000002</v>
          </cell>
          <cell r="F20">
            <v>5.7974400000000035</v>
          </cell>
          <cell r="G20">
            <v>8.1259199999999971</v>
          </cell>
          <cell r="I20"/>
          <cell r="J20"/>
          <cell r="K20"/>
          <cell r="L20"/>
          <cell r="M20"/>
          <cell r="N20"/>
        </row>
        <row r="21">
          <cell r="A21">
            <v>40000</v>
          </cell>
          <cell r="B21">
            <v>11.452320000000002</v>
          </cell>
          <cell r="C21">
            <v>4.4668799999999989</v>
          </cell>
          <cell r="D21">
            <v>6.6528000000000027</v>
          </cell>
          <cell r="E21">
            <v>11.903760000000005</v>
          </cell>
          <cell r="F21">
            <v>4.5381600000000013</v>
          </cell>
          <cell r="G21">
            <v>6.9379199999999974</v>
          </cell>
          <cell r="I21"/>
          <cell r="J21"/>
          <cell r="K21"/>
          <cell r="L21"/>
          <cell r="M21"/>
          <cell r="N21"/>
        </row>
        <row r="22">
          <cell r="A22">
            <v>50000</v>
          </cell>
          <cell r="B22">
            <v>10.050480000000002</v>
          </cell>
          <cell r="C22">
            <v>3.7303200000000012</v>
          </cell>
          <cell r="D22">
            <v>5.9637600000000042</v>
          </cell>
          <cell r="E22">
            <v>10.501920000000005</v>
          </cell>
          <cell r="F22">
            <v>3.8015999999999956</v>
          </cell>
          <cell r="G22">
            <v>6.2726399999999938</v>
          </cell>
          <cell r="I22"/>
          <cell r="J22"/>
          <cell r="K22"/>
          <cell r="L22"/>
          <cell r="M22"/>
          <cell r="N22"/>
        </row>
        <row r="23">
          <cell r="A23">
            <v>75000</v>
          </cell>
          <cell r="B23">
            <v>8.125920000000006</v>
          </cell>
          <cell r="C23">
            <v>2.7323999999999971</v>
          </cell>
          <cell r="D23">
            <v>5.0133599999999996</v>
          </cell>
          <cell r="E23">
            <v>8.5535999999999959</v>
          </cell>
          <cell r="F23">
            <v>2.8036799999999999</v>
          </cell>
          <cell r="G23">
            <v>5.346000000000001</v>
          </cell>
          <cell r="I23"/>
          <cell r="J23"/>
          <cell r="K23"/>
          <cell r="L23"/>
          <cell r="M23"/>
          <cell r="N23"/>
        </row>
        <row r="24">
          <cell r="A24">
            <v>100000</v>
          </cell>
          <cell r="B24">
            <v>7.1992800000000035</v>
          </cell>
          <cell r="C24">
            <v>2.233439999999995</v>
          </cell>
          <cell r="D24">
            <v>4.5619199999999971</v>
          </cell>
          <cell r="E24">
            <v>7.6507200000000068</v>
          </cell>
          <cell r="F24">
            <v>2.3047199999999974</v>
          </cell>
          <cell r="G24">
            <v>4.8707999999999947</v>
          </cell>
          <cell r="I24"/>
          <cell r="J24"/>
          <cell r="K24"/>
          <cell r="L24"/>
          <cell r="M24"/>
          <cell r="N24"/>
        </row>
        <row r="25">
          <cell r="A25">
            <v>150000</v>
          </cell>
          <cell r="B25">
            <v>6.2726400000000018</v>
          </cell>
          <cell r="C25">
            <v>1.7344800000000011</v>
          </cell>
          <cell r="D25">
            <v>4.1104800000000017</v>
          </cell>
          <cell r="E25">
            <v>6.7003200000000023</v>
          </cell>
          <cell r="F25">
            <v>1.8057599999999956</v>
          </cell>
          <cell r="G25">
            <v>4.4193599999999993</v>
          </cell>
          <cell r="I25"/>
          <cell r="J25"/>
          <cell r="K25"/>
          <cell r="L25"/>
          <cell r="M25"/>
          <cell r="N25"/>
        </row>
        <row r="26">
          <cell r="A26">
            <v>200000</v>
          </cell>
          <cell r="B26">
            <v>5.7974399999999946</v>
          </cell>
          <cell r="C26">
            <v>1.4968800000000062</v>
          </cell>
          <cell r="D26">
            <v>3.8966400000000019</v>
          </cell>
          <cell r="E26">
            <v>6.2488799999999989</v>
          </cell>
          <cell r="F26">
            <v>1.5681600000000004</v>
          </cell>
          <cell r="G26">
            <v>4.205519999999999</v>
          </cell>
          <cell r="I26"/>
          <cell r="J26"/>
          <cell r="K26"/>
          <cell r="L26"/>
          <cell r="M26"/>
          <cell r="N26"/>
        </row>
        <row r="27">
          <cell r="A27">
            <v>250000</v>
          </cell>
          <cell r="B27">
            <v>5.5123200000000017</v>
          </cell>
          <cell r="C27">
            <v>1.3543200000000009</v>
          </cell>
          <cell r="D27">
            <v>3.754080000000005</v>
          </cell>
          <cell r="E27">
            <v>5.94</v>
          </cell>
          <cell r="F27">
            <v>1.4256000000000035</v>
          </cell>
          <cell r="G27">
            <v>4.062960000000003</v>
          </cell>
          <cell r="I27"/>
          <cell r="J27"/>
          <cell r="K27"/>
          <cell r="L27"/>
          <cell r="M27"/>
          <cell r="N27"/>
        </row>
        <row r="28">
          <cell r="A28">
            <v>300000</v>
          </cell>
          <cell r="B28">
            <v>5.3222399999999972</v>
          </cell>
          <cell r="C28">
            <v>1.2592800000000028</v>
          </cell>
          <cell r="D28">
            <v>3.6590399999999987</v>
          </cell>
          <cell r="E28">
            <v>5.7499200000000048</v>
          </cell>
          <cell r="F28">
            <v>1.3305599999999973</v>
          </cell>
          <cell r="G28">
            <v>3.9916800000000001</v>
          </cell>
          <cell r="I28"/>
          <cell r="J28"/>
          <cell r="K28"/>
          <cell r="L28"/>
          <cell r="M28"/>
          <cell r="N28"/>
        </row>
        <row r="29">
          <cell r="A29">
            <v>400000</v>
          </cell>
          <cell r="B29">
            <v>5.1083999999999969</v>
          </cell>
          <cell r="C29">
            <v>1.1167200000000059</v>
          </cell>
          <cell r="D29">
            <v>3.5402400000000052</v>
          </cell>
          <cell r="E29">
            <v>5.5360800000000054</v>
          </cell>
          <cell r="F29">
            <v>1.1880000000000002</v>
          </cell>
          <cell r="G29">
            <v>3.8491199999999948</v>
          </cell>
          <cell r="I29"/>
          <cell r="J29"/>
          <cell r="K29"/>
          <cell r="L29"/>
          <cell r="M29"/>
          <cell r="N29"/>
        </row>
        <row r="30">
          <cell r="A30">
            <v>500000</v>
          </cell>
          <cell r="B30">
            <v>4.96584</v>
          </cell>
          <cell r="C30">
            <v>1.0454399999999948</v>
          </cell>
          <cell r="D30">
            <v>3.4927199999999976</v>
          </cell>
          <cell r="E30">
            <v>5.3935200000000005</v>
          </cell>
          <cell r="F30">
            <v>1.1167199999999975</v>
          </cell>
          <cell r="G30">
            <v>3.8015999999999956</v>
          </cell>
          <cell r="I30"/>
          <cell r="J30"/>
          <cell r="K30"/>
          <cell r="L30"/>
          <cell r="M30"/>
          <cell r="N30"/>
        </row>
        <row r="31">
          <cell r="A31">
            <v>750000</v>
          </cell>
          <cell r="B31">
            <v>4.7995199999999993</v>
          </cell>
          <cell r="C31">
            <v>0.92664000000000146</v>
          </cell>
          <cell r="D31">
            <v>3.3739200000000045</v>
          </cell>
          <cell r="E31">
            <v>5.2034400000000041</v>
          </cell>
          <cell r="F31">
            <v>1.0216799999999995</v>
          </cell>
          <cell r="G31">
            <v>3.7065599999999974</v>
          </cell>
          <cell r="I31"/>
          <cell r="J31"/>
          <cell r="K31"/>
          <cell r="L31"/>
          <cell r="M31"/>
          <cell r="N31"/>
        </row>
        <row r="32">
          <cell r="A32">
            <v>1000000</v>
          </cell>
          <cell r="B32">
            <v>4.6807199999999982</v>
          </cell>
          <cell r="C32">
            <v>0.80783999999999978</v>
          </cell>
          <cell r="D32">
            <v>3.3501600000000011</v>
          </cell>
          <cell r="E32">
            <v>5.1084000000000058</v>
          </cell>
          <cell r="F32">
            <v>0.97416000000000047</v>
          </cell>
          <cell r="G32">
            <v>3.6590399999999987</v>
          </cell>
          <cell r="I32"/>
          <cell r="J32"/>
          <cell r="K32"/>
          <cell r="L32"/>
          <cell r="M32"/>
          <cell r="N32"/>
        </row>
      </sheetData>
      <sheetData sheetId="7">
        <row r="5">
          <cell r="A5">
            <v>500</v>
          </cell>
          <cell r="B5">
            <v>568.93319999999994</v>
          </cell>
          <cell r="C5">
            <v>299.25720000000018</v>
          </cell>
          <cell r="D5">
            <v>278.44344000000007</v>
          </cell>
          <cell r="F5"/>
          <cell r="G5"/>
          <cell r="H5"/>
        </row>
        <row r="6">
          <cell r="A6">
            <v>1000</v>
          </cell>
          <cell r="B6">
            <v>286.92576000000003</v>
          </cell>
          <cell r="C6">
            <v>150.04440000000005</v>
          </cell>
          <cell r="D6">
            <v>141.01560000000006</v>
          </cell>
          <cell r="F6"/>
          <cell r="G6"/>
          <cell r="H6"/>
        </row>
        <row r="7">
          <cell r="A7">
            <v>1500</v>
          </cell>
          <cell r="B7">
            <v>193.43016000000006</v>
          </cell>
          <cell r="C7">
            <v>100.38600000000001</v>
          </cell>
          <cell r="D7">
            <v>95.586479999999995</v>
          </cell>
          <cell r="F7"/>
          <cell r="G7"/>
          <cell r="H7"/>
        </row>
        <row r="8">
          <cell r="A8">
            <v>2000</v>
          </cell>
          <cell r="B8">
            <v>146.38536000000002</v>
          </cell>
          <cell r="C8">
            <v>75.509280000000047</v>
          </cell>
          <cell r="D8">
            <v>72.610560000000049</v>
          </cell>
          <cell r="F8"/>
          <cell r="G8"/>
          <cell r="H8"/>
        </row>
        <row r="9">
          <cell r="A9">
            <v>2500</v>
          </cell>
          <cell r="B9">
            <v>118.39608000000001</v>
          </cell>
          <cell r="C9">
            <v>39.370320000000028</v>
          </cell>
          <cell r="D9">
            <v>59.019840000000016</v>
          </cell>
          <cell r="F9"/>
          <cell r="G9"/>
          <cell r="H9"/>
        </row>
        <row r="10">
          <cell r="A10">
            <v>3000</v>
          </cell>
          <cell r="B10">
            <v>99.720720000000028</v>
          </cell>
          <cell r="C10">
            <v>50.703839999999978</v>
          </cell>
          <cell r="D10">
            <v>49.967280000000009</v>
          </cell>
          <cell r="F10"/>
          <cell r="G10"/>
          <cell r="H10"/>
        </row>
        <row r="11">
          <cell r="A11">
            <v>3500</v>
          </cell>
          <cell r="B11">
            <v>86.225040000000021</v>
          </cell>
          <cell r="C11">
            <v>43.599600000000024</v>
          </cell>
          <cell r="D11">
            <v>43.409520000000001</v>
          </cell>
          <cell r="F11"/>
          <cell r="G11"/>
          <cell r="H11"/>
        </row>
        <row r="12">
          <cell r="A12">
            <v>4000</v>
          </cell>
          <cell r="B12">
            <v>84.751919999999998</v>
          </cell>
          <cell r="C12">
            <v>38.253600000000027</v>
          </cell>
          <cell r="D12">
            <v>38.39616000000003</v>
          </cell>
          <cell r="F12"/>
          <cell r="G12"/>
          <cell r="H12"/>
        </row>
        <row r="13">
          <cell r="A13">
            <v>4500</v>
          </cell>
          <cell r="B13">
            <v>68.191200000000023</v>
          </cell>
          <cell r="C13">
            <v>34.09559999999999</v>
          </cell>
          <cell r="D13">
            <v>34.570799999999998</v>
          </cell>
          <cell r="F13"/>
          <cell r="G13"/>
          <cell r="H13"/>
        </row>
        <row r="14">
          <cell r="A14">
            <v>5000</v>
          </cell>
          <cell r="B14">
            <v>61.871040000000008</v>
          </cell>
          <cell r="C14">
            <v>30.769200000000012</v>
          </cell>
          <cell r="D14">
            <v>31.482000000000003</v>
          </cell>
          <cell r="F14"/>
          <cell r="G14"/>
          <cell r="H14"/>
        </row>
        <row r="15">
          <cell r="A15">
            <v>7500</v>
          </cell>
          <cell r="B15">
            <v>43.076880000000017</v>
          </cell>
          <cell r="C15">
            <v>20.813760000000016</v>
          </cell>
          <cell r="D15">
            <v>22.286879999999993</v>
          </cell>
          <cell r="F15"/>
          <cell r="G15"/>
          <cell r="H15"/>
        </row>
        <row r="16">
          <cell r="A16">
            <v>10000</v>
          </cell>
          <cell r="B16">
            <v>33.572880000000012</v>
          </cell>
          <cell r="C16">
            <v>15.824159999999994</v>
          </cell>
          <cell r="D16">
            <v>17.653680000000001</v>
          </cell>
          <cell r="F16"/>
          <cell r="G16"/>
          <cell r="H16"/>
        </row>
        <row r="17">
          <cell r="A17">
            <v>15000</v>
          </cell>
          <cell r="B17">
            <v>24.187680000000004</v>
          </cell>
          <cell r="C17">
            <v>10.858320000000003</v>
          </cell>
          <cell r="D17">
            <v>13.091760000000015</v>
          </cell>
          <cell r="F17"/>
          <cell r="G17"/>
          <cell r="H17"/>
        </row>
        <row r="18">
          <cell r="A18">
            <v>20000</v>
          </cell>
          <cell r="B18">
            <v>19.483200000000007</v>
          </cell>
          <cell r="C18">
            <v>8.3635200000000083</v>
          </cell>
          <cell r="D18">
            <v>10.787040000000001</v>
          </cell>
          <cell r="F18"/>
          <cell r="G18"/>
          <cell r="H18"/>
        </row>
        <row r="19">
          <cell r="A19">
            <v>25000</v>
          </cell>
          <cell r="B19">
            <v>16.632000000000005</v>
          </cell>
          <cell r="C19">
            <v>6.8666399999999861</v>
          </cell>
          <cell r="D19">
            <v>9.3851999999999904</v>
          </cell>
          <cell r="F19"/>
          <cell r="G19"/>
          <cell r="H19"/>
        </row>
        <row r="20">
          <cell r="A20">
            <v>30000</v>
          </cell>
          <cell r="B20">
            <v>14.754960000000004</v>
          </cell>
          <cell r="C20">
            <v>5.8924799999999928</v>
          </cell>
          <cell r="D20">
            <v>8.4823200000000014</v>
          </cell>
          <cell r="F20"/>
          <cell r="G20"/>
          <cell r="H20"/>
        </row>
        <row r="21">
          <cell r="A21">
            <v>40000</v>
          </cell>
          <cell r="B21">
            <v>12.378960000000005</v>
          </cell>
          <cell r="C21">
            <v>4.6094399999999949</v>
          </cell>
          <cell r="D21">
            <v>7.2943200000000017</v>
          </cell>
          <cell r="F21"/>
          <cell r="G21"/>
          <cell r="H21"/>
        </row>
        <row r="22">
          <cell r="A22">
            <v>50000</v>
          </cell>
          <cell r="B22">
            <v>10.95336</v>
          </cell>
          <cell r="C22">
            <v>3.8966400000000019</v>
          </cell>
          <cell r="D22">
            <v>6.6290399999999989</v>
          </cell>
          <cell r="F22"/>
          <cell r="G22"/>
          <cell r="H22"/>
        </row>
        <row r="23">
          <cell r="A23">
            <v>75000</v>
          </cell>
          <cell r="B23">
            <v>9.0525600000000068</v>
          </cell>
          <cell r="C23">
            <v>2.8987199999999973</v>
          </cell>
          <cell r="D23">
            <v>5.6786399999999855</v>
          </cell>
          <cell r="F23"/>
          <cell r="G23"/>
          <cell r="H23"/>
        </row>
        <row r="24">
          <cell r="A24">
            <v>100000</v>
          </cell>
          <cell r="B24">
            <v>8.0783999999999985</v>
          </cell>
          <cell r="C24">
            <v>2.3760000000000003</v>
          </cell>
          <cell r="D24">
            <v>5.1796799999999994</v>
          </cell>
          <cell r="F24"/>
          <cell r="G24"/>
          <cell r="H24"/>
        </row>
        <row r="25">
          <cell r="A25">
            <v>150000</v>
          </cell>
          <cell r="B25">
            <v>7.128000000000001</v>
          </cell>
          <cell r="C25">
            <v>1.8770399999999983</v>
          </cell>
          <cell r="D25">
            <v>4.7282399999999889</v>
          </cell>
          <cell r="F25"/>
          <cell r="G25"/>
          <cell r="H25"/>
        </row>
        <row r="26">
          <cell r="A26">
            <v>200000</v>
          </cell>
          <cell r="B26">
            <v>6.6528000000000107</v>
          </cell>
          <cell r="C26">
            <v>1.6394399999999949</v>
          </cell>
          <cell r="D26">
            <v>4.5143999999999975</v>
          </cell>
          <cell r="F26"/>
          <cell r="G26"/>
          <cell r="H26"/>
        </row>
        <row r="27">
          <cell r="A27">
            <v>250000</v>
          </cell>
          <cell r="B27">
            <v>6.36768</v>
          </cell>
          <cell r="C27">
            <v>1.4968800000000062</v>
          </cell>
          <cell r="D27">
            <v>4.3718400000000086</v>
          </cell>
          <cell r="F27"/>
          <cell r="G27"/>
          <cell r="H27"/>
        </row>
        <row r="28">
          <cell r="A28">
            <v>300000</v>
          </cell>
          <cell r="B28">
            <v>6.2013599999999993</v>
          </cell>
          <cell r="C28">
            <v>1.378079999999996</v>
          </cell>
          <cell r="D28">
            <v>4.2767999999999944</v>
          </cell>
          <cell r="F28"/>
          <cell r="G28"/>
          <cell r="H28"/>
        </row>
        <row r="29">
          <cell r="A29">
            <v>400000</v>
          </cell>
          <cell r="B29">
            <v>5.9637599999999962</v>
          </cell>
          <cell r="C29">
            <v>1.2592800000000028</v>
          </cell>
          <cell r="D29">
            <v>4.181760000000013</v>
          </cell>
          <cell r="F29"/>
          <cell r="G29"/>
          <cell r="H29"/>
        </row>
        <row r="30">
          <cell r="A30">
            <v>500000</v>
          </cell>
          <cell r="B30">
            <v>5.8212000000000081</v>
          </cell>
          <cell r="C30">
            <v>1.1880000000000002</v>
          </cell>
          <cell r="D30">
            <v>4.1104799999999928</v>
          </cell>
          <cell r="F30"/>
          <cell r="G30"/>
          <cell r="H30"/>
        </row>
        <row r="31">
          <cell r="A31">
            <v>750000</v>
          </cell>
          <cell r="B31">
            <v>5.6548799999999897</v>
          </cell>
          <cell r="C31">
            <v>1.0929600000000022</v>
          </cell>
          <cell r="D31">
            <v>4.0154400000000123</v>
          </cell>
          <cell r="F31"/>
          <cell r="G31"/>
          <cell r="H31"/>
        </row>
        <row r="32">
          <cell r="A32">
            <v>1000000</v>
          </cell>
          <cell r="B32">
            <v>5.5598399999999923</v>
          </cell>
          <cell r="C32">
            <v>1.0216799999999995</v>
          </cell>
          <cell r="D32">
            <v>3.9679200000000043</v>
          </cell>
          <cell r="F32"/>
          <cell r="G32"/>
          <cell r="H32"/>
        </row>
      </sheetData>
      <sheetData sheetId="8">
        <row r="5">
          <cell r="A5">
            <v>500</v>
          </cell>
          <cell r="B5">
            <v>567.19872000000009</v>
          </cell>
          <cell r="C5">
            <v>298.94832000000008</v>
          </cell>
          <cell r="D5">
            <v>277.20791999999994</v>
          </cell>
          <cell r="F5"/>
          <cell r="G5"/>
          <cell r="H5"/>
        </row>
        <row r="6">
          <cell r="A6">
            <v>1000</v>
          </cell>
          <cell r="B6">
            <v>285.21504000000004</v>
          </cell>
          <cell r="C6">
            <v>149.75928000000005</v>
          </cell>
          <cell r="D6">
            <v>139.78008</v>
          </cell>
          <cell r="F6"/>
          <cell r="G6"/>
          <cell r="H6"/>
        </row>
        <row r="7">
          <cell r="A7">
            <v>1500</v>
          </cell>
          <cell r="B7">
            <v>191.93328000000002</v>
          </cell>
          <cell r="C7">
            <v>100.12464000000001</v>
          </cell>
          <cell r="D7">
            <v>94.469760000000036</v>
          </cell>
          <cell r="F7"/>
          <cell r="G7"/>
          <cell r="H7"/>
        </row>
        <row r="8">
          <cell r="A8">
            <v>2000</v>
          </cell>
          <cell r="B8">
            <v>144.79344000000003</v>
          </cell>
          <cell r="C8">
            <v>75.247919999999979</v>
          </cell>
          <cell r="D8">
            <v>71.493839999999977</v>
          </cell>
          <cell r="F8"/>
          <cell r="G8"/>
          <cell r="H8"/>
        </row>
        <row r="9">
          <cell r="A9">
            <v>2500</v>
          </cell>
          <cell r="B9">
            <v>116.82792000000001</v>
          </cell>
          <cell r="C9">
            <v>60.374160000000039</v>
          </cell>
          <cell r="D9">
            <v>57.903120000000015</v>
          </cell>
          <cell r="F9"/>
          <cell r="G9"/>
          <cell r="H9"/>
        </row>
        <row r="10">
          <cell r="A10">
            <v>3000</v>
          </cell>
          <cell r="B10">
            <v>98.176320000000032</v>
          </cell>
          <cell r="C10">
            <v>50.442479999999982</v>
          </cell>
          <cell r="D10">
            <v>48.826800000000006</v>
          </cell>
          <cell r="F10"/>
          <cell r="G10"/>
          <cell r="H10"/>
        </row>
        <row r="11">
          <cell r="A11">
            <v>3500</v>
          </cell>
          <cell r="B11">
            <v>84.728160000000017</v>
          </cell>
          <cell r="C11">
            <v>43.338239999999992</v>
          </cell>
          <cell r="D11">
            <v>42.2928</v>
          </cell>
          <cell r="F11"/>
          <cell r="G11"/>
          <cell r="H11"/>
        </row>
        <row r="12">
          <cell r="A12">
            <v>4000</v>
          </cell>
          <cell r="B12">
            <v>74.582640000000012</v>
          </cell>
          <cell r="C12">
            <v>37.99224000000001</v>
          </cell>
          <cell r="D12">
            <v>37.326960000000007</v>
          </cell>
          <cell r="F12"/>
          <cell r="G12"/>
          <cell r="H12"/>
        </row>
        <row r="13">
          <cell r="A13">
            <v>4500</v>
          </cell>
          <cell r="B13">
            <v>66.765600000000006</v>
          </cell>
          <cell r="C13">
            <v>33.834239999999994</v>
          </cell>
          <cell r="D13">
            <v>33.501599999999989</v>
          </cell>
          <cell r="F13"/>
          <cell r="G13"/>
          <cell r="H13"/>
        </row>
        <row r="14">
          <cell r="A14">
            <v>5000</v>
          </cell>
          <cell r="B14">
            <v>60.588000000000008</v>
          </cell>
          <cell r="C14">
            <v>101.81160000000003</v>
          </cell>
          <cell r="D14">
            <v>101.74032000000003</v>
          </cell>
          <cell r="F14"/>
          <cell r="G14"/>
          <cell r="H14"/>
        </row>
        <row r="15">
          <cell r="A15">
            <v>7500</v>
          </cell>
          <cell r="B15">
            <v>41.603760000000001</v>
          </cell>
          <cell r="C15">
            <v>20.576160000000012</v>
          </cell>
          <cell r="D15">
            <v>21.241439999999997</v>
          </cell>
          <cell r="F15"/>
          <cell r="G15"/>
          <cell r="H15"/>
        </row>
        <row r="16">
          <cell r="A16">
            <v>10000</v>
          </cell>
          <cell r="B16">
            <v>32.171040000000005</v>
          </cell>
          <cell r="C16">
            <v>15.586560000000008</v>
          </cell>
          <cell r="D16">
            <v>16.632000000000005</v>
          </cell>
          <cell r="F16"/>
          <cell r="G16"/>
          <cell r="H16"/>
        </row>
        <row r="17">
          <cell r="A17">
            <v>15000</v>
          </cell>
          <cell r="B17">
            <v>22.857119999999995</v>
          </cell>
          <cell r="C17">
            <v>10.620720000000016</v>
          </cell>
          <cell r="D17">
            <v>12.093840000000011</v>
          </cell>
          <cell r="F17"/>
          <cell r="G17"/>
          <cell r="H17"/>
        </row>
        <row r="18">
          <cell r="A18">
            <v>20000</v>
          </cell>
          <cell r="B18">
            <v>18.128879999999999</v>
          </cell>
          <cell r="C18">
            <v>8.14968</v>
          </cell>
          <cell r="D18">
            <v>9.8128800000000069</v>
          </cell>
          <cell r="F18"/>
          <cell r="G18"/>
          <cell r="H18"/>
        </row>
        <row r="19">
          <cell r="A19">
            <v>25000</v>
          </cell>
          <cell r="B19">
            <v>15.277679999999993</v>
          </cell>
          <cell r="C19">
            <v>6.6528000000000107</v>
          </cell>
          <cell r="D19">
            <v>8.4110400000000158</v>
          </cell>
          <cell r="F19"/>
          <cell r="G19"/>
          <cell r="H19"/>
        </row>
        <row r="20">
          <cell r="A20">
            <v>30000</v>
          </cell>
          <cell r="B20">
            <v>13.400639999999994</v>
          </cell>
          <cell r="C20">
            <v>5.6548800000000066</v>
          </cell>
          <cell r="D20">
            <v>7.5081600000000099</v>
          </cell>
          <cell r="F20"/>
          <cell r="G20"/>
          <cell r="H20"/>
        </row>
        <row r="21">
          <cell r="A21">
            <v>40000</v>
          </cell>
          <cell r="B21">
            <v>11.095919999999998</v>
          </cell>
          <cell r="C21">
            <v>4.3956000000000044</v>
          </cell>
          <cell r="D21">
            <v>6.36768</v>
          </cell>
          <cell r="F21"/>
          <cell r="G21"/>
          <cell r="H21"/>
        </row>
        <row r="22">
          <cell r="A22">
            <v>50000</v>
          </cell>
          <cell r="B22">
            <v>9.6940799999999978</v>
          </cell>
          <cell r="C22">
            <v>3.6590399999999987</v>
          </cell>
          <cell r="D22">
            <v>5.6786400000000024</v>
          </cell>
          <cell r="F22"/>
          <cell r="G22"/>
          <cell r="H22"/>
        </row>
        <row r="23">
          <cell r="A23">
            <v>75000</v>
          </cell>
          <cell r="B23">
            <v>7.7457600000000051</v>
          </cell>
          <cell r="C23">
            <v>2.6611199999999946</v>
          </cell>
          <cell r="D23">
            <v>4.7520000000000007</v>
          </cell>
          <cell r="F23"/>
          <cell r="G23"/>
          <cell r="H23"/>
        </row>
        <row r="24">
          <cell r="A24">
            <v>100000</v>
          </cell>
          <cell r="B24">
            <v>6.7953599999999996</v>
          </cell>
          <cell r="C24">
            <v>2.162160000000001</v>
          </cell>
          <cell r="D24">
            <v>4.2530400000000075</v>
          </cell>
          <cell r="F24"/>
          <cell r="G24"/>
          <cell r="H24"/>
        </row>
        <row r="25">
          <cell r="A25">
            <v>150000</v>
          </cell>
          <cell r="B25">
            <v>5.8449599999999942</v>
          </cell>
          <cell r="C25">
            <v>1.6632000000000071</v>
          </cell>
          <cell r="D25">
            <v>3.8016000000000041</v>
          </cell>
          <cell r="F25"/>
          <cell r="G25"/>
          <cell r="H25"/>
        </row>
        <row r="26">
          <cell r="A26">
            <v>200000</v>
          </cell>
          <cell r="B26">
            <v>5.3697600000000048</v>
          </cell>
          <cell r="C26">
            <v>1.4255999999999951</v>
          </cell>
          <cell r="D26">
            <v>3.5877599999999958</v>
          </cell>
          <cell r="F26"/>
          <cell r="G26"/>
          <cell r="H26"/>
        </row>
        <row r="27">
          <cell r="A27">
            <v>250000</v>
          </cell>
          <cell r="B27">
            <v>5.084640000000002</v>
          </cell>
          <cell r="C27">
            <v>1.2830399999999982</v>
          </cell>
          <cell r="D27">
            <v>3.4451999999999989</v>
          </cell>
          <cell r="F27"/>
          <cell r="G27"/>
          <cell r="H27"/>
        </row>
        <row r="28">
          <cell r="A28">
            <v>300000</v>
          </cell>
          <cell r="B28">
            <v>4.8945599999999976</v>
          </cell>
          <cell r="C28">
            <v>1.164240000000005</v>
          </cell>
          <cell r="D28">
            <v>3.3501600000000011</v>
          </cell>
          <cell r="F28"/>
          <cell r="G28"/>
          <cell r="H28"/>
        </row>
        <row r="29">
          <cell r="A29">
            <v>400000</v>
          </cell>
          <cell r="B29">
            <v>4.6807199999999982</v>
          </cell>
          <cell r="C29">
            <v>1.0454400000000033</v>
          </cell>
          <cell r="D29">
            <v>3.2313599999999991</v>
          </cell>
          <cell r="F29"/>
          <cell r="G29"/>
          <cell r="H29"/>
        </row>
        <row r="30">
          <cell r="A30">
            <v>500000</v>
          </cell>
          <cell r="B30">
            <v>4.5381600000000013</v>
          </cell>
          <cell r="C30">
            <v>0.97415999999999203</v>
          </cell>
          <cell r="D30">
            <v>3.1600799999999967</v>
          </cell>
          <cell r="F30"/>
          <cell r="G30"/>
          <cell r="H30"/>
        </row>
        <row r="31">
          <cell r="A31">
            <v>750000</v>
          </cell>
          <cell r="B31">
            <v>4.3480799999999959</v>
          </cell>
          <cell r="C31">
            <v>0.85535999999999879</v>
          </cell>
          <cell r="D31">
            <v>3.0650399999999984</v>
          </cell>
          <cell r="F31"/>
          <cell r="G31"/>
          <cell r="H31"/>
        </row>
        <row r="32">
          <cell r="A32">
            <v>1000000</v>
          </cell>
          <cell r="B32">
            <v>4.2530399999999986</v>
          </cell>
          <cell r="C32">
            <v>0.80783999999999978</v>
          </cell>
          <cell r="D32">
            <v>3.0175199999999993</v>
          </cell>
          <cell r="F32"/>
          <cell r="G32"/>
          <cell r="H32"/>
        </row>
      </sheetData>
      <sheetData sheetId="9">
        <row r="5">
          <cell r="A5">
            <v>500</v>
          </cell>
          <cell r="B5">
            <v>427.91760000000005</v>
          </cell>
          <cell r="C5">
            <v>434.33280000000013</v>
          </cell>
          <cell r="D5">
            <v>434.99808000000013</v>
          </cell>
          <cell r="E5">
            <v>399.50064000000003</v>
          </cell>
          <cell r="F5">
            <v>407.86416000000008</v>
          </cell>
          <cell r="G5">
            <v>406.46232000000009</v>
          </cell>
          <cell r="H5">
            <v>393.77448000000004</v>
          </cell>
          <cell r="J5"/>
          <cell r="K5"/>
          <cell r="L5"/>
          <cell r="M5"/>
          <cell r="N5"/>
          <cell r="O5"/>
          <cell r="P5"/>
          <cell r="S5"/>
        </row>
        <row r="6">
          <cell r="A6">
            <v>1000</v>
          </cell>
          <cell r="B6">
            <v>222.55992000000003</v>
          </cell>
          <cell r="C6">
            <v>226.95552000000001</v>
          </cell>
          <cell r="D6">
            <v>227.40696000000003</v>
          </cell>
          <cell r="E6">
            <v>203.02920000000003</v>
          </cell>
          <cell r="F6">
            <v>208.75536000000002</v>
          </cell>
          <cell r="G6">
            <v>207.80496000000002</v>
          </cell>
          <cell r="H6">
            <v>199.08504000000005</v>
          </cell>
          <cell r="J6"/>
          <cell r="K6"/>
          <cell r="L6"/>
          <cell r="M6"/>
          <cell r="N6"/>
          <cell r="O6"/>
          <cell r="P6"/>
        </row>
        <row r="7">
          <cell r="A7">
            <v>1500</v>
          </cell>
          <cell r="B7">
            <v>158.31288000000004</v>
          </cell>
          <cell r="C7">
            <v>162.63720000000004</v>
          </cell>
          <cell r="D7">
            <v>163.08864000000003</v>
          </cell>
          <cell r="E7">
            <v>139.13856000000004</v>
          </cell>
          <cell r="F7">
            <v>144.76968000000002</v>
          </cell>
          <cell r="G7">
            <v>143.81928000000005</v>
          </cell>
          <cell r="H7">
            <v>135.26568000000003</v>
          </cell>
          <cell r="J7"/>
          <cell r="K7"/>
          <cell r="L7"/>
          <cell r="M7"/>
          <cell r="N7"/>
          <cell r="O7"/>
          <cell r="P7"/>
        </row>
        <row r="8">
          <cell r="A8">
            <v>2000</v>
          </cell>
          <cell r="B8">
            <v>124.16976000000001</v>
          </cell>
          <cell r="C8">
            <v>128.18520000000001</v>
          </cell>
          <cell r="D8">
            <v>128.58912000000001</v>
          </cell>
          <cell r="E8">
            <v>106.42104000000002</v>
          </cell>
          <cell r="F8">
            <v>111.64824000000003</v>
          </cell>
          <cell r="G8">
            <v>110.76912000000002</v>
          </cell>
          <cell r="H8">
            <v>102.83328000000002</v>
          </cell>
          <cell r="J8"/>
          <cell r="K8"/>
          <cell r="L8"/>
          <cell r="M8"/>
          <cell r="N8"/>
          <cell r="O8"/>
          <cell r="P8"/>
        </row>
        <row r="9">
          <cell r="A9">
            <v>2500</v>
          </cell>
          <cell r="B9">
            <v>105.06672000000002</v>
          </cell>
          <cell r="C9">
            <v>109.08216</v>
          </cell>
          <cell r="D9">
            <v>109.48608000000002</v>
          </cell>
          <cell r="E9">
            <v>87.318000000000012</v>
          </cell>
          <cell r="F9">
            <v>92.545200000000023</v>
          </cell>
          <cell r="G9">
            <v>91.666080000000008</v>
          </cell>
          <cell r="H9">
            <v>83.730240000000009</v>
          </cell>
          <cell r="J9"/>
          <cell r="K9"/>
          <cell r="L9"/>
          <cell r="M9"/>
          <cell r="N9"/>
          <cell r="O9"/>
          <cell r="P9"/>
        </row>
        <row r="10">
          <cell r="A10">
            <v>3000</v>
          </cell>
          <cell r="B10">
            <v>92.331360000000018</v>
          </cell>
          <cell r="C10">
            <v>96.346800000000016</v>
          </cell>
          <cell r="D10">
            <v>96.750720000000015</v>
          </cell>
          <cell r="E10">
            <v>74.582640000000012</v>
          </cell>
          <cell r="F10">
            <v>79.809840000000023</v>
          </cell>
          <cell r="G10">
            <v>78.930720000000008</v>
          </cell>
          <cell r="H10">
            <v>70.994880000000009</v>
          </cell>
          <cell r="J10"/>
          <cell r="K10"/>
          <cell r="L10"/>
          <cell r="M10"/>
          <cell r="N10"/>
          <cell r="O10"/>
          <cell r="P10"/>
        </row>
        <row r="11">
          <cell r="A11">
            <v>3500</v>
          </cell>
          <cell r="B11">
            <v>82.661040000000014</v>
          </cell>
          <cell r="C11">
            <v>86.605200000000025</v>
          </cell>
          <cell r="D11">
            <v>87.00912000000001</v>
          </cell>
          <cell r="E11">
            <v>65.268720000000016</v>
          </cell>
          <cell r="F11">
            <v>70.377120000000005</v>
          </cell>
          <cell r="G11">
            <v>69.521760000000015</v>
          </cell>
          <cell r="H11">
            <v>61.752240000000008</v>
          </cell>
          <cell r="J11"/>
          <cell r="K11"/>
          <cell r="L11"/>
          <cell r="M11"/>
          <cell r="N11"/>
          <cell r="O11"/>
          <cell r="P11"/>
        </row>
        <row r="12">
          <cell r="A12">
            <v>4000</v>
          </cell>
          <cell r="B12">
            <v>74.701440000000005</v>
          </cell>
          <cell r="C12">
            <v>78.455520000000021</v>
          </cell>
          <cell r="D12">
            <v>78.859440000000006</v>
          </cell>
          <cell r="E12">
            <v>57.998160000000013</v>
          </cell>
          <cell r="F12">
            <v>62.916480000000014</v>
          </cell>
          <cell r="G12">
            <v>62.084880000000005</v>
          </cell>
          <cell r="H12">
            <v>54.648000000000003</v>
          </cell>
          <cell r="J12"/>
          <cell r="K12"/>
          <cell r="L12"/>
          <cell r="M12"/>
          <cell r="N12"/>
          <cell r="O12"/>
          <cell r="P12"/>
        </row>
        <row r="13">
          <cell r="A13">
            <v>4500</v>
          </cell>
          <cell r="B13">
            <v>69.117840000000015</v>
          </cell>
          <cell r="C13">
            <v>72.824400000000011</v>
          </cell>
          <cell r="D13">
            <v>73.204560000000001</v>
          </cell>
          <cell r="E13">
            <v>52.580880000000001</v>
          </cell>
          <cell r="F13">
            <v>57.45168000000001</v>
          </cell>
          <cell r="G13">
            <v>56.643840000000004</v>
          </cell>
          <cell r="H13">
            <v>49.254480000000008</v>
          </cell>
          <cell r="J13"/>
          <cell r="K13"/>
          <cell r="L13"/>
          <cell r="M13"/>
          <cell r="N13"/>
          <cell r="O13"/>
          <cell r="P13"/>
        </row>
        <row r="14">
          <cell r="A14">
            <v>5000</v>
          </cell>
          <cell r="B14">
            <v>64.582056000000009</v>
          </cell>
          <cell r="C14">
            <v>68.262480000000011</v>
          </cell>
          <cell r="D14">
            <v>68.642640000000014</v>
          </cell>
          <cell r="E14">
            <v>48.232800000000005</v>
          </cell>
          <cell r="F14">
            <v>53.032320000000013</v>
          </cell>
          <cell r="G14">
            <v>52.248240000000003</v>
          </cell>
          <cell r="H14">
            <v>44.930160000000008</v>
          </cell>
          <cell r="J14"/>
          <cell r="K14"/>
          <cell r="L14"/>
          <cell r="M14"/>
          <cell r="N14"/>
          <cell r="O14"/>
          <cell r="P14"/>
        </row>
        <row r="15">
          <cell r="A15">
            <v>7500</v>
          </cell>
          <cell r="B15">
            <v>50.703840000000007</v>
          </cell>
          <cell r="C15">
            <v>54.220320000000015</v>
          </cell>
          <cell r="D15">
            <v>54.576720000000002</v>
          </cell>
          <cell r="E15">
            <v>35.069760000000002</v>
          </cell>
          <cell r="F15">
            <v>39.655440000000006</v>
          </cell>
          <cell r="G15">
            <v>38.895120000000006</v>
          </cell>
          <cell r="H15">
            <v>31.909680000000005</v>
          </cell>
          <cell r="J15"/>
          <cell r="K15"/>
          <cell r="L15"/>
          <cell r="M15"/>
          <cell r="N15"/>
          <cell r="O15"/>
          <cell r="P15"/>
        </row>
        <row r="16">
          <cell r="A16">
            <v>10000</v>
          </cell>
          <cell r="B16">
            <v>43.742160000000005</v>
          </cell>
          <cell r="C16">
            <v>47.187360000000005</v>
          </cell>
          <cell r="D16">
            <v>47.543760000000006</v>
          </cell>
          <cell r="E16">
            <v>28.488240000000005</v>
          </cell>
          <cell r="F16">
            <v>32.978880000000011</v>
          </cell>
          <cell r="G16">
            <v>32.218560000000004</v>
          </cell>
          <cell r="H16">
            <v>25.399440000000002</v>
          </cell>
          <cell r="J16"/>
          <cell r="K16"/>
          <cell r="L16"/>
          <cell r="M16"/>
          <cell r="N16"/>
          <cell r="O16"/>
          <cell r="P16"/>
        </row>
        <row r="17">
          <cell r="A17">
            <v>15000</v>
          </cell>
          <cell r="B17">
            <v>37.374480000000005</v>
          </cell>
          <cell r="C17">
            <v>40.819680000000005</v>
          </cell>
          <cell r="D17">
            <v>41.176079999999999</v>
          </cell>
          <cell r="E17">
            <v>22.120560000000005</v>
          </cell>
          <cell r="F17">
            <v>26.611200000000004</v>
          </cell>
          <cell r="G17">
            <v>25.850880000000007</v>
          </cell>
          <cell r="H17">
            <v>19.031760000000002</v>
          </cell>
          <cell r="J17"/>
          <cell r="K17"/>
          <cell r="L17"/>
          <cell r="M17"/>
          <cell r="N17"/>
          <cell r="O17"/>
          <cell r="P17"/>
        </row>
        <row r="18">
          <cell r="A18">
            <v>20000</v>
          </cell>
          <cell r="B18">
            <v>33.620400000000004</v>
          </cell>
          <cell r="C18">
            <v>36.994320000000009</v>
          </cell>
          <cell r="D18">
            <v>37.326960000000007</v>
          </cell>
          <cell r="E18">
            <v>18.722880000000004</v>
          </cell>
          <cell r="F18">
            <v>23.094720000000006</v>
          </cell>
          <cell r="G18">
            <v>22.358160000000002</v>
          </cell>
          <cell r="H18">
            <v>15.705360000000002</v>
          </cell>
          <cell r="J18"/>
          <cell r="K18"/>
          <cell r="L18"/>
          <cell r="M18"/>
          <cell r="N18"/>
          <cell r="O18"/>
          <cell r="P18"/>
        </row>
        <row r="19">
          <cell r="A19">
            <v>25000</v>
          </cell>
          <cell r="B19">
            <v>31.719600000000003</v>
          </cell>
          <cell r="C19">
            <v>35.093520000000005</v>
          </cell>
          <cell r="D19">
            <v>35.426160000000003</v>
          </cell>
          <cell r="E19">
            <v>16.798320000000004</v>
          </cell>
          <cell r="F19">
            <v>21.193920000000006</v>
          </cell>
          <cell r="G19">
            <v>20.457360000000001</v>
          </cell>
          <cell r="H19">
            <v>13.780800000000001</v>
          </cell>
          <cell r="J19"/>
          <cell r="K19"/>
          <cell r="L19"/>
          <cell r="M19"/>
          <cell r="N19"/>
          <cell r="O19"/>
          <cell r="P19"/>
        </row>
        <row r="20">
          <cell r="A20">
            <v>30000</v>
          </cell>
          <cell r="B20">
            <v>30.436560000000004</v>
          </cell>
          <cell r="C20">
            <v>33.810480000000005</v>
          </cell>
          <cell r="D20">
            <v>34.143120000000003</v>
          </cell>
          <cell r="E20">
            <v>15.539040000000004</v>
          </cell>
          <cell r="F20">
            <v>19.910880000000006</v>
          </cell>
          <cell r="G20">
            <v>19.174320000000002</v>
          </cell>
          <cell r="H20">
            <v>12.521520000000001</v>
          </cell>
          <cell r="J20"/>
          <cell r="K20"/>
          <cell r="L20"/>
          <cell r="M20"/>
          <cell r="N20"/>
          <cell r="O20"/>
          <cell r="P20"/>
        </row>
        <row r="21">
          <cell r="A21">
            <v>40000</v>
          </cell>
          <cell r="B21">
            <v>28.559520000000006</v>
          </cell>
          <cell r="C21">
            <v>31.885920000000002</v>
          </cell>
          <cell r="D21">
            <v>32.242320000000007</v>
          </cell>
          <cell r="E21">
            <v>13.828320000000003</v>
          </cell>
          <cell r="F21">
            <v>18.152640000000002</v>
          </cell>
          <cell r="G21">
            <v>17.43984</v>
          </cell>
          <cell r="H21">
            <v>10.858320000000003</v>
          </cell>
          <cell r="J21"/>
          <cell r="K21"/>
          <cell r="L21"/>
          <cell r="M21"/>
          <cell r="N21"/>
          <cell r="O21"/>
          <cell r="P21"/>
        </row>
        <row r="22">
          <cell r="A22">
            <v>50000</v>
          </cell>
          <cell r="B22">
            <v>27.609120000000001</v>
          </cell>
          <cell r="C22">
            <v>30.935520000000004</v>
          </cell>
          <cell r="D22">
            <v>31.268160000000005</v>
          </cell>
          <cell r="E22">
            <v>12.877920000000001</v>
          </cell>
          <cell r="F22">
            <v>17.202240000000003</v>
          </cell>
          <cell r="G22">
            <v>16.489440000000005</v>
          </cell>
          <cell r="H22">
            <v>9.8841600000000014</v>
          </cell>
          <cell r="J22"/>
          <cell r="K22"/>
          <cell r="L22"/>
          <cell r="M22"/>
          <cell r="N22"/>
          <cell r="O22"/>
          <cell r="P22"/>
        </row>
        <row r="23">
          <cell r="A23">
            <v>75000</v>
          </cell>
          <cell r="B23">
            <v>26.040960000000009</v>
          </cell>
          <cell r="C23">
            <v>29.343600000000002</v>
          </cell>
          <cell r="D23">
            <v>29.676240000000004</v>
          </cell>
          <cell r="E23">
            <v>11.499840000000001</v>
          </cell>
          <cell r="F23">
            <v>15.776640000000002</v>
          </cell>
          <cell r="G23">
            <v>15.063840000000001</v>
          </cell>
          <cell r="H23">
            <v>8.5536000000000012</v>
          </cell>
          <cell r="J23"/>
          <cell r="K23"/>
          <cell r="L23"/>
          <cell r="M23"/>
          <cell r="N23"/>
          <cell r="O23"/>
          <cell r="P23"/>
        </row>
        <row r="24">
          <cell r="A24">
            <v>100000</v>
          </cell>
          <cell r="B24">
            <v>25.423200000000001</v>
          </cell>
          <cell r="C24">
            <v>28.702080000000006</v>
          </cell>
          <cell r="D24">
            <v>29.034720000000007</v>
          </cell>
          <cell r="E24">
            <v>10.858320000000003</v>
          </cell>
          <cell r="F24">
            <v>15.135120000000002</v>
          </cell>
          <cell r="G24">
            <v>14.422320000000003</v>
          </cell>
          <cell r="H24">
            <v>7.9120800000000013</v>
          </cell>
          <cell r="J24"/>
          <cell r="K24"/>
          <cell r="L24"/>
          <cell r="M24"/>
          <cell r="N24"/>
          <cell r="O24"/>
          <cell r="P24"/>
        </row>
        <row r="25">
          <cell r="A25">
            <v>150000</v>
          </cell>
          <cell r="B25">
            <v>24.781680000000001</v>
          </cell>
          <cell r="C25">
            <v>28.060560000000006</v>
          </cell>
          <cell r="D25">
            <v>28.3932</v>
          </cell>
          <cell r="E25">
            <v>10.216800000000001</v>
          </cell>
          <cell r="F25">
            <v>14.493600000000001</v>
          </cell>
          <cell r="G25">
            <v>13.780800000000001</v>
          </cell>
          <cell r="H25">
            <v>7.2705600000000015</v>
          </cell>
          <cell r="J25"/>
          <cell r="K25"/>
          <cell r="L25"/>
          <cell r="M25"/>
          <cell r="N25"/>
          <cell r="O25"/>
          <cell r="P25"/>
        </row>
        <row r="26">
          <cell r="A26">
            <v>200000</v>
          </cell>
          <cell r="B26">
            <v>24.449040000000004</v>
          </cell>
          <cell r="C26">
            <v>27.751680000000004</v>
          </cell>
          <cell r="D26">
            <v>28.084320000000002</v>
          </cell>
          <cell r="E26">
            <v>9.9079200000000025</v>
          </cell>
          <cell r="F26">
            <v>14.18472</v>
          </cell>
          <cell r="G26">
            <v>13.471920000000001</v>
          </cell>
          <cell r="H26">
            <v>6.9616800000000012</v>
          </cell>
          <cell r="J26"/>
          <cell r="K26"/>
          <cell r="L26"/>
          <cell r="M26"/>
          <cell r="N26"/>
          <cell r="O26"/>
          <cell r="P26"/>
        </row>
        <row r="27">
          <cell r="A27">
            <v>250000</v>
          </cell>
          <cell r="B27">
            <v>24.258960000000005</v>
          </cell>
          <cell r="C27">
            <v>27.561600000000002</v>
          </cell>
          <cell r="D27">
            <v>27.894240000000003</v>
          </cell>
          <cell r="E27">
            <v>9.7178400000000025</v>
          </cell>
          <cell r="F27">
            <v>13.99464</v>
          </cell>
          <cell r="G27">
            <v>13.281840000000001</v>
          </cell>
          <cell r="H27">
            <v>6.7716000000000012</v>
          </cell>
          <cell r="J27"/>
          <cell r="K27"/>
          <cell r="L27"/>
          <cell r="M27"/>
          <cell r="N27"/>
          <cell r="O27"/>
          <cell r="P27"/>
        </row>
        <row r="28">
          <cell r="A28">
            <v>300000</v>
          </cell>
          <cell r="B28">
            <v>24.140160000000005</v>
          </cell>
          <cell r="C28">
            <v>27.419040000000003</v>
          </cell>
          <cell r="D28">
            <v>27.751680000000004</v>
          </cell>
          <cell r="E28">
            <v>9.5752800000000029</v>
          </cell>
          <cell r="F28">
            <v>13.852080000000001</v>
          </cell>
          <cell r="G28">
            <v>13.139280000000003</v>
          </cell>
          <cell r="H28">
            <v>6.6290400000000016</v>
          </cell>
          <cell r="J28"/>
          <cell r="K28"/>
          <cell r="L28"/>
          <cell r="M28"/>
          <cell r="N28"/>
          <cell r="O28"/>
          <cell r="P28"/>
        </row>
        <row r="29">
          <cell r="A29">
            <v>400000</v>
          </cell>
          <cell r="B29">
            <v>23.973840000000003</v>
          </cell>
          <cell r="C29">
            <v>27.276480000000006</v>
          </cell>
          <cell r="D29">
            <v>27.609120000000001</v>
          </cell>
          <cell r="E29">
            <v>9.4089600000000004</v>
          </cell>
          <cell r="F29">
            <v>13.709520000000001</v>
          </cell>
          <cell r="G29">
            <v>12.97296</v>
          </cell>
          <cell r="H29">
            <v>6.4864800000000002</v>
          </cell>
          <cell r="J29"/>
          <cell r="K29"/>
          <cell r="L29"/>
          <cell r="M29"/>
          <cell r="N29"/>
          <cell r="O29"/>
          <cell r="P29"/>
        </row>
        <row r="30">
          <cell r="A30">
            <v>500000</v>
          </cell>
          <cell r="B30">
            <v>23.878800000000005</v>
          </cell>
          <cell r="C30">
            <v>27.157680000000003</v>
          </cell>
          <cell r="D30">
            <v>27.514080000000003</v>
          </cell>
          <cell r="E30">
            <v>9.3139200000000013</v>
          </cell>
          <cell r="F30">
            <v>13.614480000000002</v>
          </cell>
          <cell r="G30">
            <v>12.877920000000001</v>
          </cell>
          <cell r="H30">
            <v>6.3914400000000002</v>
          </cell>
          <cell r="J30"/>
          <cell r="K30"/>
          <cell r="L30"/>
          <cell r="M30"/>
          <cell r="N30"/>
          <cell r="O30"/>
          <cell r="P30"/>
        </row>
        <row r="31">
          <cell r="A31">
            <v>750000</v>
          </cell>
          <cell r="B31">
            <v>23.76</v>
          </cell>
          <cell r="C31">
            <v>27.038880000000006</v>
          </cell>
          <cell r="D31">
            <v>27.371520000000004</v>
          </cell>
          <cell r="E31">
            <v>9.1951200000000011</v>
          </cell>
          <cell r="F31">
            <v>13.471920000000001</v>
          </cell>
          <cell r="G31">
            <v>12.759120000000003</v>
          </cell>
          <cell r="H31">
            <v>6.2488800000000007</v>
          </cell>
          <cell r="J31"/>
          <cell r="K31"/>
          <cell r="L31"/>
          <cell r="M31"/>
          <cell r="N31"/>
          <cell r="O31"/>
          <cell r="P31"/>
        </row>
        <row r="32">
          <cell r="A32">
            <v>1000000</v>
          </cell>
          <cell r="B32">
            <v>23.688720000000007</v>
          </cell>
          <cell r="C32">
            <v>26.967600000000004</v>
          </cell>
          <cell r="D32">
            <v>27.324000000000002</v>
          </cell>
          <cell r="E32">
            <v>9.1238400000000013</v>
          </cell>
          <cell r="F32">
            <v>13.424400000000002</v>
          </cell>
          <cell r="G32">
            <v>12.687840000000001</v>
          </cell>
          <cell r="H32">
            <v>6.2013600000000002</v>
          </cell>
          <cell r="J32"/>
          <cell r="K32"/>
          <cell r="L32"/>
          <cell r="M32"/>
          <cell r="N32"/>
          <cell r="O32"/>
          <cell r="P32"/>
        </row>
      </sheetData>
      <sheetData sheetId="10">
        <row r="5">
          <cell r="A5">
            <v>500</v>
          </cell>
          <cell r="B5">
            <v>431.36280000000011</v>
          </cell>
          <cell r="C5">
            <v>438.25320000000005</v>
          </cell>
          <cell r="D5">
            <v>438.96600000000007</v>
          </cell>
          <cell r="E5">
            <v>400.8074400000001</v>
          </cell>
          <cell r="F5">
            <v>409.78872000000007</v>
          </cell>
          <cell r="G5">
            <v>408.29184000000009</v>
          </cell>
          <cell r="H5">
            <v>394.65360000000004</v>
          </cell>
          <cell r="J5"/>
          <cell r="K5"/>
          <cell r="L5"/>
          <cell r="M5"/>
          <cell r="N5"/>
          <cell r="O5"/>
          <cell r="P5"/>
          <cell r="S5"/>
          <cell r="T5"/>
        </row>
        <row r="6">
          <cell r="A6">
            <v>1000</v>
          </cell>
          <cell r="B6">
            <v>228.85632000000001</v>
          </cell>
          <cell r="C6">
            <v>234.15480000000002</v>
          </cell>
          <cell r="D6">
            <v>234.70128000000005</v>
          </cell>
          <cell r="E6">
            <v>205.42895999999999</v>
          </cell>
          <cell r="F6">
            <v>212.31936000000002</v>
          </cell>
          <cell r="G6">
            <v>211.15512000000007</v>
          </cell>
          <cell r="H6">
            <v>200.70072000000002</v>
          </cell>
          <cell r="J6"/>
          <cell r="K6"/>
          <cell r="L6"/>
          <cell r="M6"/>
          <cell r="N6"/>
          <cell r="O6"/>
          <cell r="P6"/>
        </row>
        <row r="7">
          <cell r="A7">
            <v>1500</v>
          </cell>
          <cell r="B7">
            <v>164.03904000000006</v>
          </cell>
          <cell r="C7">
            <v>169.17120000000003</v>
          </cell>
          <cell r="D7">
            <v>169.69392000000005</v>
          </cell>
          <cell r="E7">
            <v>141.30072000000001</v>
          </cell>
          <cell r="F7">
            <v>148.00104000000002</v>
          </cell>
          <cell r="G7">
            <v>146.88432000000003</v>
          </cell>
          <cell r="H7">
            <v>136.71504000000002</v>
          </cell>
          <cell r="J7"/>
          <cell r="K7"/>
          <cell r="L7"/>
          <cell r="M7"/>
          <cell r="N7"/>
          <cell r="O7"/>
          <cell r="P7"/>
        </row>
        <row r="8">
          <cell r="A8">
            <v>2000</v>
          </cell>
          <cell r="B8">
            <v>129.91968000000003</v>
          </cell>
          <cell r="C8">
            <v>134.71920000000003</v>
          </cell>
          <cell r="D8">
            <v>135.21816000000001</v>
          </cell>
          <cell r="E8">
            <v>108.60696000000002</v>
          </cell>
          <cell r="F8">
            <v>114.85584000000001</v>
          </cell>
          <cell r="G8">
            <v>113.81040000000002</v>
          </cell>
          <cell r="H8">
            <v>104.30640000000001</v>
          </cell>
          <cell r="J8"/>
          <cell r="K8"/>
          <cell r="L8"/>
          <cell r="M8"/>
          <cell r="N8"/>
          <cell r="O8"/>
          <cell r="P8"/>
        </row>
        <row r="9">
          <cell r="A9">
            <v>2500</v>
          </cell>
          <cell r="B9">
            <v>110.81664000000001</v>
          </cell>
          <cell r="C9">
            <v>115.61616000000001</v>
          </cell>
          <cell r="D9">
            <v>116.11512000000002</v>
          </cell>
          <cell r="E9">
            <v>89.503920000000022</v>
          </cell>
          <cell r="F9">
            <v>95.752800000000008</v>
          </cell>
          <cell r="G9">
            <v>94.707360000000008</v>
          </cell>
          <cell r="H9">
            <v>85.203360000000018</v>
          </cell>
          <cell r="J9"/>
          <cell r="K9"/>
          <cell r="L9"/>
          <cell r="M9"/>
          <cell r="N9"/>
          <cell r="O9"/>
          <cell r="P9"/>
        </row>
        <row r="10">
          <cell r="A10">
            <v>3000</v>
          </cell>
          <cell r="B10">
            <v>98.081280000000021</v>
          </cell>
          <cell r="C10">
            <v>102.88080000000001</v>
          </cell>
          <cell r="D10">
            <v>103.37976000000002</v>
          </cell>
          <cell r="E10">
            <v>76.768560000000008</v>
          </cell>
          <cell r="F10">
            <v>83.017439999999993</v>
          </cell>
          <cell r="G10">
            <v>81.972000000000008</v>
          </cell>
          <cell r="H10">
            <v>72.468000000000018</v>
          </cell>
          <cell r="J10"/>
          <cell r="K10"/>
          <cell r="L10"/>
          <cell r="M10"/>
          <cell r="N10"/>
          <cell r="O10"/>
          <cell r="P10"/>
        </row>
        <row r="11">
          <cell r="A11">
            <v>3500</v>
          </cell>
          <cell r="B11">
            <v>88.125840000000025</v>
          </cell>
          <cell r="C11">
            <v>92.806560000000019</v>
          </cell>
          <cell r="D11">
            <v>93.281760000000006</v>
          </cell>
          <cell r="E11">
            <v>67.335840000000005</v>
          </cell>
          <cell r="F11">
            <v>73.442160000000015</v>
          </cell>
          <cell r="G11">
            <v>72.420480000000012</v>
          </cell>
          <cell r="H11">
            <v>63.130320000000012</v>
          </cell>
          <cell r="J11"/>
          <cell r="K11"/>
          <cell r="L11"/>
          <cell r="M11"/>
          <cell r="N11"/>
          <cell r="O11"/>
          <cell r="P11"/>
        </row>
        <row r="12">
          <cell r="A12">
            <v>4000</v>
          </cell>
          <cell r="B12">
            <v>80.142480000000006</v>
          </cell>
          <cell r="C12">
            <v>84.680640000000011</v>
          </cell>
          <cell r="D12">
            <v>85.132080000000016</v>
          </cell>
          <cell r="E12">
            <v>60.089040000000011</v>
          </cell>
          <cell r="F12">
            <v>65.981520000000003</v>
          </cell>
          <cell r="G12">
            <v>64.98360000000001</v>
          </cell>
          <cell r="H12">
            <v>56.02608</v>
          </cell>
          <cell r="J12"/>
          <cell r="K12"/>
          <cell r="L12"/>
          <cell r="M12"/>
          <cell r="N12"/>
          <cell r="O12"/>
          <cell r="P12"/>
        </row>
        <row r="13">
          <cell r="A13">
            <v>4500</v>
          </cell>
          <cell r="B13">
            <v>74.558880000000002</v>
          </cell>
          <cell r="C13">
            <v>79.04952000000003</v>
          </cell>
          <cell r="D13">
            <v>79.500960000000021</v>
          </cell>
          <cell r="E13">
            <v>54.671760000000013</v>
          </cell>
          <cell r="F13">
            <v>60.516719999999999</v>
          </cell>
          <cell r="G13">
            <v>59.542560000000009</v>
          </cell>
          <cell r="H13">
            <v>50.656320000000008</v>
          </cell>
          <cell r="J13"/>
          <cell r="K13"/>
          <cell r="L13"/>
          <cell r="M13"/>
          <cell r="N13"/>
          <cell r="O13"/>
          <cell r="P13"/>
        </row>
        <row r="14">
          <cell r="A14">
            <v>5000</v>
          </cell>
          <cell r="B14">
            <v>69.735600000000019</v>
          </cell>
          <cell r="C14">
            <v>74.131200000000007</v>
          </cell>
          <cell r="D14">
            <v>74.582640000000012</v>
          </cell>
          <cell r="E14">
            <v>50.20488000000001</v>
          </cell>
          <cell r="F14">
            <v>55.93104000000001</v>
          </cell>
          <cell r="G14">
            <v>54.980640000000015</v>
          </cell>
          <cell r="H14">
            <v>46.260720000000006</v>
          </cell>
          <cell r="J14"/>
          <cell r="K14"/>
          <cell r="L14"/>
          <cell r="M14"/>
          <cell r="N14"/>
          <cell r="O14"/>
          <cell r="P14"/>
        </row>
        <row r="15">
          <cell r="A15">
            <v>7500</v>
          </cell>
          <cell r="B15">
            <v>56.144880000000008</v>
          </cell>
          <cell r="C15">
            <v>60.421680000000009</v>
          </cell>
          <cell r="D15">
            <v>60.873120000000007</v>
          </cell>
          <cell r="E15">
            <v>37.136880000000005</v>
          </cell>
          <cell r="F15">
            <v>42.720480000000009</v>
          </cell>
          <cell r="G15">
            <v>41.793840000000003</v>
          </cell>
          <cell r="H15">
            <v>33.311520000000002</v>
          </cell>
          <cell r="J15"/>
          <cell r="K15"/>
          <cell r="L15"/>
          <cell r="M15"/>
          <cell r="N15"/>
          <cell r="O15"/>
          <cell r="P15"/>
        </row>
        <row r="16">
          <cell r="A16">
            <v>10000</v>
          </cell>
          <cell r="B16">
            <v>48.921840000000003</v>
          </cell>
          <cell r="C16">
            <v>53.079840000000004</v>
          </cell>
          <cell r="D16">
            <v>53.507520000000007</v>
          </cell>
          <cell r="E16">
            <v>30.436560000000004</v>
          </cell>
          <cell r="F16">
            <v>35.877600000000001</v>
          </cell>
          <cell r="G16">
            <v>34.974720000000012</v>
          </cell>
          <cell r="H16">
            <v>26.706240000000005</v>
          </cell>
          <cell r="J16"/>
          <cell r="K16"/>
          <cell r="L16"/>
          <cell r="M16"/>
          <cell r="N16"/>
          <cell r="O16"/>
          <cell r="P16"/>
        </row>
        <row r="17">
          <cell r="A17">
            <v>15000</v>
          </cell>
          <cell r="B17">
            <v>42.269040000000004</v>
          </cell>
          <cell r="C17">
            <v>46.379520000000007</v>
          </cell>
          <cell r="D17">
            <v>46.807200000000009</v>
          </cell>
          <cell r="E17">
            <v>23.973840000000003</v>
          </cell>
          <cell r="F17">
            <v>29.343600000000002</v>
          </cell>
          <cell r="G17">
            <v>28.440720000000006</v>
          </cell>
          <cell r="H17">
            <v>20.267280000000003</v>
          </cell>
          <cell r="J17"/>
          <cell r="K17"/>
          <cell r="L17"/>
          <cell r="M17"/>
          <cell r="N17"/>
          <cell r="O17"/>
          <cell r="P17"/>
        </row>
        <row r="18">
          <cell r="A18">
            <v>20000</v>
          </cell>
          <cell r="B18">
            <v>38.800080000000001</v>
          </cell>
          <cell r="C18">
            <v>42.863040000000005</v>
          </cell>
          <cell r="D18">
            <v>43.290720000000007</v>
          </cell>
          <cell r="E18">
            <v>20.671200000000002</v>
          </cell>
          <cell r="F18">
            <v>25.993440000000003</v>
          </cell>
          <cell r="G18">
            <v>25.114320000000003</v>
          </cell>
          <cell r="H18">
            <v>17.012160000000005</v>
          </cell>
          <cell r="J18"/>
          <cell r="K18"/>
          <cell r="L18"/>
          <cell r="M18"/>
          <cell r="N18"/>
          <cell r="O18"/>
          <cell r="P18"/>
        </row>
        <row r="19">
          <cell r="A19">
            <v>25000</v>
          </cell>
          <cell r="B19">
            <v>36.590400000000002</v>
          </cell>
          <cell r="C19">
            <v>40.629600000000011</v>
          </cell>
          <cell r="D19">
            <v>41.057280000000006</v>
          </cell>
          <cell r="E19">
            <v>18.651600000000002</v>
          </cell>
          <cell r="F19">
            <v>23.926320000000004</v>
          </cell>
          <cell r="G19">
            <v>23.0472</v>
          </cell>
          <cell r="H19">
            <v>15.040080000000003</v>
          </cell>
          <cell r="J19"/>
          <cell r="K19"/>
          <cell r="L19"/>
          <cell r="M19"/>
          <cell r="N19"/>
          <cell r="O19"/>
          <cell r="P19"/>
        </row>
        <row r="20">
          <cell r="A20">
            <v>30000</v>
          </cell>
          <cell r="B20">
            <v>35.307360000000003</v>
          </cell>
          <cell r="C20">
            <v>39.370320000000007</v>
          </cell>
          <cell r="D20">
            <v>39.774240000000006</v>
          </cell>
          <cell r="E20">
            <v>17.392320000000005</v>
          </cell>
          <cell r="F20">
            <v>22.643280000000004</v>
          </cell>
          <cell r="G20">
            <v>21.764160000000004</v>
          </cell>
          <cell r="H20">
            <v>13.757040000000002</v>
          </cell>
          <cell r="J20"/>
          <cell r="K20"/>
          <cell r="L20"/>
          <cell r="M20"/>
          <cell r="N20"/>
          <cell r="O20"/>
          <cell r="P20"/>
        </row>
        <row r="21">
          <cell r="A21">
            <v>40000</v>
          </cell>
          <cell r="B21">
            <v>33.430320000000009</v>
          </cell>
          <cell r="C21">
            <v>37.445760000000007</v>
          </cell>
          <cell r="D21">
            <v>37.849679999999999</v>
          </cell>
          <cell r="E21">
            <v>15.681600000000001</v>
          </cell>
          <cell r="F21">
            <v>20.908800000000003</v>
          </cell>
          <cell r="G21">
            <v>20.029679999999999</v>
          </cell>
          <cell r="H21">
            <v>12.093840000000002</v>
          </cell>
          <cell r="J21"/>
          <cell r="K21"/>
          <cell r="L21"/>
          <cell r="M21"/>
          <cell r="N21"/>
          <cell r="O21"/>
          <cell r="P21"/>
        </row>
        <row r="22">
          <cell r="A22">
            <v>50000</v>
          </cell>
          <cell r="B22">
            <v>32.479920000000007</v>
          </cell>
          <cell r="C22">
            <v>36.495360000000005</v>
          </cell>
          <cell r="D22">
            <v>36.899280000000005</v>
          </cell>
          <cell r="E22">
            <v>14.731200000000003</v>
          </cell>
          <cell r="F22">
            <v>19.934640000000002</v>
          </cell>
          <cell r="G22">
            <v>19.079280000000001</v>
          </cell>
          <cell r="H22">
            <v>11.143440000000002</v>
          </cell>
          <cell r="J22"/>
          <cell r="K22"/>
          <cell r="L22"/>
          <cell r="M22"/>
          <cell r="N22"/>
          <cell r="O22"/>
          <cell r="P22"/>
        </row>
        <row r="23">
          <cell r="A23">
            <v>75000</v>
          </cell>
          <cell r="B23">
            <v>30.935520000000004</v>
          </cell>
          <cell r="C23">
            <v>34.87968</v>
          </cell>
          <cell r="D23">
            <v>35.307360000000003</v>
          </cell>
          <cell r="E23">
            <v>13.353120000000002</v>
          </cell>
          <cell r="F23">
            <v>18.509040000000002</v>
          </cell>
          <cell r="G23">
            <v>17.653680000000001</v>
          </cell>
          <cell r="H23">
            <v>9.7891200000000023</v>
          </cell>
          <cell r="J23"/>
          <cell r="K23"/>
          <cell r="L23"/>
          <cell r="M23"/>
          <cell r="N23"/>
          <cell r="O23"/>
          <cell r="P23"/>
        </row>
        <row r="24">
          <cell r="A24">
            <v>100000</v>
          </cell>
          <cell r="B24">
            <v>30.008880000000008</v>
          </cell>
          <cell r="C24">
            <v>33.929280000000006</v>
          </cell>
          <cell r="D24">
            <v>34.333200000000005</v>
          </cell>
          <cell r="E24">
            <v>12.5928</v>
          </cell>
          <cell r="F24">
            <v>17.7012</v>
          </cell>
          <cell r="G24">
            <v>16.845840000000003</v>
          </cell>
          <cell r="H24">
            <v>9.0763200000000008</v>
          </cell>
          <cell r="J24"/>
          <cell r="K24"/>
          <cell r="L24"/>
          <cell r="M24"/>
          <cell r="N24"/>
          <cell r="O24"/>
          <cell r="P24"/>
        </row>
        <row r="25">
          <cell r="A25">
            <v>150000</v>
          </cell>
          <cell r="B25">
            <v>29.367360000000001</v>
          </cell>
          <cell r="C25">
            <v>33.287760000000006</v>
          </cell>
          <cell r="D25">
            <v>33.691680000000005</v>
          </cell>
          <cell r="E25">
            <v>11.951280000000002</v>
          </cell>
          <cell r="F25">
            <v>17.083440000000003</v>
          </cell>
          <cell r="G25">
            <v>16.228080000000002</v>
          </cell>
          <cell r="H25">
            <v>8.434800000000001</v>
          </cell>
          <cell r="J25"/>
          <cell r="K25"/>
          <cell r="L25"/>
          <cell r="M25"/>
          <cell r="N25"/>
          <cell r="O25"/>
          <cell r="P25"/>
        </row>
        <row r="26">
          <cell r="A26">
            <v>200000</v>
          </cell>
          <cell r="B26">
            <v>29.034720000000007</v>
          </cell>
          <cell r="C26">
            <v>32.978880000000011</v>
          </cell>
          <cell r="D26">
            <v>33.382800000000003</v>
          </cell>
          <cell r="E26">
            <v>11.642400000000002</v>
          </cell>
          <cell r="F26">
            <v>16.750800000000002</v>
          </cell>
          <cell r="G26">
            <v>15.895440000000002</v>
          </cell>
          <cell r="H26">
            <v>8.1259200000000007</v>
          </cell>
          <cell r="J26"/>
          <cell r="K26"/>
          <cell r="L26"/>
          <cell r="M26"/>
          <cell r="N26"/>
          <cell r="O26"/>
          <cell r="P26"/>
        </row>
        <row r="27">
          <cell r="A27">
            <v>250000</v>
          </cell>
          <cell r="B27">
            <v>28.844640000000005</v>
          </cell>
          <cell r="C27">
            <v>32.788800000000002</v>
          </cell>
          <cell r="D27">
            <v>33.192720000000008</v>
          </cell>
          <cell r="E27">
            <v>11.452320000000002</v>
          </cell>
          <cell r="F27">
            <v>16.560720000000003</v>
          </cell>
          <cell r="G27">
            <v>15.705360000000002</v>
          </cell>
          <cell r="H27">
            <v>7.9358400000000007</v>
          </cell>
          <cell r="J27"/>
          <cell r="K27"/>
          <cell r="L27"/>
          <cell r="M27"/>
          <cell r="N27"/>
          <cell r="O27"/>
          <cell r="P27"/>
        </row>
        <row r="28">
          <cell r="A28">
            <v>300000</v>
          </cell>
          <cell r="B28">
            <v>28.725840000000005</v>
          </cell>
          <cell r="C28">
            <v>32.646240000000006</v>
          </cell>
          <cell r="D28">
            <v>33.050160000000005</v>
          </cell>
          <cell r="E28">
            <v>11.33352</v>
          </cell>
          <cell r="F28">
            <v>16.44192</v>
          </cell>
          <cell r="G28">
            <v>15.586560000000002</v>
          </cell>
          <cell r="H28">
            <v>7.8170400000000013</v>
          </cell>
          <cell r="J28"/>
          <cell r="K28"/>
          <cell r="L28"/>
          <cell r="M28"/>
          <cell r="N28"/>
          <cell r="O28"/>
          <cell r="P28"/>
        </row>
        <row r="29">
          <cell r="A29">
            <v>400000</v>
          </cell>
          <cell r="B29">
            <v>28.559520000000006</v>
          </cell>
          <cell r="C29">
            <v>32.479920000000007</v>
          </cell>
          <cell r="D29">
            <v>32.883839999999999</v>
          </cell>
          <cell r="E29">
            <v>11.167200000000003</v>
          </cell>
          <cell r="F29">
            <v>16.275600000000001</v>
          </cell>
          <cell r="G29">
            <v>15.420240000000003</v>
          </cell>
          <cell r="H29">
            <v>7.6507200000000024</v>
          </cell>
          <cell r="J29"/>
          <cell r="K29"/>
          <cell r="L29"/>
          <cell r="M29"/>
          <cell r="N29"/>
          <cell r="O29"/>
          <cell r="P29"/>
        </row>
        <row r="30">
          <cell r="A30">
            <v>500000</v>
          </cell>
          <cell r="B30">
            <v>28.464480000000005</v>
          </cell>
          <cell r="C30">
            <v>32.38488000000001</v>
          </cell>
          <cell r="D30">
            <v>32.788800000000002</v>
          </cell>
          <cell r="E30">
            <v>11.072160000000002</v>
          </cell>
          <cell r="F30">
            <v>16.180560000000003</v>
          </cell>
          <cell r="G30">
            <v>15.325200000000002</v>
          </cell>
          <cell r="H30">
            <v>7.5556800000000015</v>
          </cell>
          <cell r="J30"/>
          <cell r="K30"/>
          <cell r="L30"/>
          <cell r="M30"/>
          <cell r="N30"/>
          <cell r="O30"/>
          <cell r="P30"/>
        </row>
        <row r="31">
          <cell r="A31">
            <v>750000</v>
          </cell>
          <cell r="B31">
            <v>28.345680000000005</v>
          </cell>
          <cell r="C31">
            <v>32.266080000000002</v>
          </cell>
          <cell r="D31">
            <v>32.670000000000009</v>
          </cell>
          <cell r="E31">
            <v>10.929600000000001</v>
          </cell>
          <cell r="F31">
            <v>16.06176</v>
          </cell>
          <cell r="G31">
            <v>15.206400000000002</v>
          </cell>
          <cell r="H31">
            <v>7.4368800000000004</v>
          </cell>
          <cell r="J31"/>
          <cell r="K31"/>
          <cell r="L31"/>
          <cell r="M31"/>
          <cell r="N31"/>
          <cell r="O31"/>
          <cell r="P31"/>
        </row>
        <row r="32">
          <cell r="A32">
            <v>1000000</v>
          </cell>
          <cell r="B32">
            <v>28.274400000000007</v>
          </cell>
          <cell r="C32">
            <v>32.194800000000008</v>
          </cell>
          <cell r="D32">
            <v>32.598720000000007</v>
          </cell>
          <cell r="E32">
            <v>10.882080000000002</v>
          </cell>
          <cell r="F32">
            <v>15.990480000000003</v>
          </cell>
          <cell r="G32">
            <v>15.135120000000002</v>
          </cell>
          <cell r="H32">
            <v>7.3656000000000015</v>
          </cell>
          <cell r="J32"/>
          <cell r="K32"/>
          <cell r="L32"/>
          <cell r="M32"/>
          <cell r="N32"/>
          <cell r="O32"/>
          <cell r="P32"/>
        </row>
      </sheetData>
      <sheetData sheetId="11">
        <row r="5">
          <cell r="A5">
            <v>500</v>
          </cell>
          <cell r="B5">
            <v>422.19144000000006</v>
          </cell>
          <cell r="C5">
            <v>427.79880000000009</v>
          </cell>
          <cell r="D5">
            <v>428.36904000000004</v>
          </cell>
          <cell r="E5">
            <v>397.33848</v>
          </cell>
          <cell r="F5">
            <v>404.63280000000009</v>
          </cell>
          <cell r="G5">
            <v>403.42104000000006</v>
          </cell>
          <cell r="H5">
            <v>392.3013600000001</v>
          </cell>
          <cell r="J5"/>
          <cell r="K5"/>
          <cell r="L5"/>
          <cell r="M5"/>
          <cell r="N5"/>
          <cell r="O5"/>
          <cell r="P5"/>
        </row>
        <row r="6">
          <cell r="A6">
            <v>1000</v>
          </cell>
          <cell r="B6">
            <v>219.68496000000002</v>
          </cell>
          <cell r="C6">
            <v>223.70040000000003</v>
          </cell>
          <cell r="D6">
            <v>224.10432</v>
          </cell>
          <cell r="E6">
            <v>201.93624000000003</v>
          </cell>
          <cell r="F6">
            <v>207.16344000000004</v>
          </cell>
          <cell r="G6">
            <v>206.28432000000001</v>
          </cell>
          <cell r="H6">
            <v>198.34848000000005</v>
          </cell>
          <cell r="J6"/>
          <cell r="K6"/>
          <cell r="L6"/>
          <cell r="M6"/>
          <cell r="N6"/>
          <cell r="O6"/>
          <cell r="P6"/>
        </row>
        <row r="7">
          <cell r="A7">
            <v>1500</v>
          </cell>
          <cell r="B7">
            <v>156.00816</v>
          </cell>
          <cell r="C7">
            <v>160.02359999999999</v>
          </cell>
          <cell r="D7">
            <v>160.42752000000002</v>
          </cell>
          <cell r="E7">
            <v>138.25944000000001</v>
          </cell>
          <cell r="F7">
            <v>143.48664000000002</v>
          </cell>
          <cell r="G7">
            <v>142.60752000000002</v>
          </cell>
          <cell r="H7">
            <v>134.67168000000001</v>
          </cell>
          <cell r="J7"/>
          <cell r="K7"/>
          <cell r="L7"/>
          <cell r="M7"/>
          <cell r="N7"/>
          <cell r="O7"/>
          <cell r="P7"/>
        </row>
        <row r="8">
          <cell r="A8">
            <v>2000</v>
          </cell>
          <cell r="B8">
            <v>121.60368000000001</v>
          </cell>
          <cell r="C8">
            <v>125.23896000000002</v>
          </cell>
          <cell r="D8">
            <v>125.61912000000001</v>
          </cell>
          <cell r="E8">
            <v>105.44688000000002</v>
          </cell>
          <cell r="F8">
            <v>110.19888000000003</v>
          </cell>
          <cell r="G8">
            <v>109.39104000000002</v>
          </cell>
          <cell r="H8">
            <v>102.16800000000002</v>
          </cell>
          <cell r="J8"/>
          <cell r="K8"/>
          <cell r="L8"/>
          <cell r="M8"/>
          <cell r="N8"/>
          <cell r="O8"/>
          <cell r="P8"/>
        </row>
        <row r="9">
          <cell r="A9">
            <v>2500</v>
          </cell>
          <cell r="B9">
            <v>102.50064000000002</v>
          </cell>
          <cell r="C9">
            <v>106.13592000000003</v>
          </cell>
          <cell r="D9">
            <v>106.51608000000002</v>
          </cell>
          <cell r="E9">
            <v>86.343840000000014</v>
          </cell>
          <cell r="F9">
            <v>91.095840000000024</v>
          </cell>
          <cell r="G9">
            <v>90.288000000000011</v>
          </cell>
          <cell r="H9">
            <v>83.064960000000013</v>
          </cell>
          <cell r="J9"/>
          <cell r="K9"/>
          <cell r="L9"/>
          <cell r="M9"/>
          <cell r="N9"/>
          <cell r="O9"/>
          <cell r="P9"/>
        </row>
        <row r="10">
          <cell r="A10">
            <v>3000</v>
          </cell>
          <cell r="B10">
            <v>89.765280000000018</v>
          </cell>
          <cell r="C10">
            <v>93.400560000000027</v>
          </cell>
          <cell r="D10">
            <v>93.780720000000017</v>
          </cell>
          <cell r="E10">
            <v>73.608480000000014</v>
          </cell>
          <cell r="F10">
            <v>78.360479999999995</v>
          </cell>
          <cell r="G10">
            <v>77.552640000000011</v>
          </cell>
          <cell r="H10">
            <v>70.329600000000013</v>
          </cell>
          <cell r="J10"/>
          <cell r="K10"/>
          <cell r="L10"/>
          <cell r="M10"/>
          <cell r="N10"/>
          <cell r="O10"/>
          <cell r="P10"/>
        </row>
        <row r="11">
          <cell r="A11">
            <v>3500</v>
          </cell>
          <cell r="B11">
            <v>80.094960000000015</v>
          </cell>
          <cell r="C11">
            <v>83.658960000000008</v>
          </cell>
          <cell r="D11">
            <v>84.015360000000001</v>
          </cell>
          <cell r="E11">
            <v>64.294560000000004</v>
          </cell>
          <cell r="F11">
            <v>68.927760000000021</v>
          </cell>
          <cell r="G11">
            <v>68.143680000000003</v>
          </cell>
          <cell r="H11">
            <v>61.086960000000012</v>
          </cell>
          <cell r="J11"/>
          <cell r="K11"/>
          <cell r="L11"/>
          <cell r="M11"/>
          <cell r="N11"/>
          <cell r="O11"/>
          <cell r="P11"/>
        </row>
        <row r="12">
          <cell r="A12">
            <v>4000</v>
          </cell>
          <cell r="B12">
            <v>72.396720000000016</v>
          </cell>
          <cell r="C12">
            <v>75.841920000000016</v>
          </cell>
          <cell r="D12">
            <v>76.19832000000001</v>
          </cell>
          <cell r="E12">
            <v>57.142800000000008</v>
          </cell>
          <cell r="F12">
            <v>61.633440000000007</v>
          </cell>
          <cell r="G12">
            <v>60.873120000000007</v>
          </cell>
          <cell r="H12">
            <v>54.054000000000009</v>
          </cell>
          <cell r="J12"/>
          <cell r="K12"/>
          <cell r="L12"/>
          <cell r="M12"/>
          <cell r="N12"/>
          <cell r="O12"/>
          <cell r="P12"/>
        </row>
        <row r="13">
          <cell r="A13">
            <v>4500</v>
          </cell>
          <cell r="B13">
            <v>66.813120000000012</v>
          </cell>
          <cell r="C13">
            <v>70.210800000000006</v>
          </cell>
          <cell r="D13">
            <v>70.567200000000014</v>
          </cell>
          <cell r="E13">
            <v>51.72552000000001</v>
          </cell>
          <cell r="F13">
            <v>56.144880000000008</v>
          </cell>
          <cell r="G13">
            <v>55.408320000000003</v>
          </cell>
          <cell r="H13">
            <v>48.660480000000007</v>
          </cell>
          <cell r="J13"/>
          <cell r="K13"/>
          <cell r="L13"/>
          <cell r="M13"/>
          <cell r="N13"/>
          <cell r="O13"/>
          <cell r="P13"/>
        </row>
        <row r="14">
          <cell r="A14">
            <v>5000</v>
          </cell>
          <cell r="B14">
            <v>62.274960000000007</v>
          </cell>
          <cell r="C14">
            <v>65.648880000000005</v>
          </cell>
          <cell r="D14">
            <v>65.981520000000003</v>
          </cell>
          <cell r="E14">
            <v>47.377440000000014</v>
          </cell>
          <cell r="F14">
            <v>51.749280000000006</v>
          </cell>
          <cell r="G14">
            <v>51.012720000000009</v>
          </cell>
          <cell r="H14">
            <v>44.35992000000001</v>
          </cell>
          <cell r="J14"/>
          <cell r="K14"/>
          <cell r="L14"/>
          <cell r="M14"/>
          <cell r="N14"/>
          <cell r="O14"/>
          <cell r="P14"/>
        </row>
        <row r="15">
          <cell r="A15">
            <v>7500</v>
          </cell>
          <cell r="B15">
            <v>48.399120000000011</v>
          </cell>
          <cell r="C15">
            <v>51.606720000000003</v>
          </cell>
          <cell r="D15">
            <v>51.939360000000008</v>
          </cell>
          <cell r="E15">
            <v>34.190640000000009</v>
          </cell>
          <cell r="F15">
            <v>38.372400000000006</v>
          </cell>
          <cell r="G15">
            <v>37.683360000000008</v>
          </cell>
          <cell r="H15">
            <v>31.315680000000004</v>
          </cell>
          <cell r="J15"/>
          <cell r="K15"/>
          <cell r="L15"/>
          <cell r="M15"/>
          <cell r="N15"/>
          <cell r="O15"/>
          <cell r="P15"/>
        </row>
        <row r="16">
          <cell r="A16">
            <v>10000</v>
          </cell>
          <cell r="B16">
            <v>41.461200000000005</v>
          </cell>
          <cell r="C16">
            <v>44.573760000000007</v>
          </cell>
          <cell r="D16">
            <v>44.906399999999998</v>
          </cell>
          <cell r="E16">
            <v>27.609120000000001</v>
          </cell>
          <cell r="F16">
            <v>31.672080000000008</v>
          </cell>
          <cell r="G16">
            <v>31.006800000000005</v>
          </cell>
          <cell r="H16">
            <v>24.805440000000001</v>
          </cell>
          <cell r="J16"/>
          <cell r="K16"/>
          <cell r="L16"/>
          <cell r="M16"/>
          <cell r="N16"/>
          <cell r="O16"/>
          <cell r="P16"/>
        </row>
        <row r="17">
          <cell r="A17">
            <v>15000</v>
          </cell>
          <cell r="B17">
            <v>35.093520000000005</v>
          </cell>
          <cell r="C17">
            <v>38.20608</v>
          </cell>
          <cell r="D17">
            <v>38.538719999999998</v>
          </cell>
          <cell r="E17">
            <v>21.241440000000001</v>
          </cell>
          <cell r="F17">
            <v>25.304400000000005</v>
          </cell>
          <cell r="G17">
            <v>24.639120000000002</v>
          </cell>
          <cell r="H17">
            <v>18.437760000000001</v>
          </cell>
          <cell r="J17"/>
          <cell r="K17"/>
          <cell r="L17"/>
          <cell r="M17"/>
          <cell r="N17"/>
          <cell r="O17"/>
          <cell r="P17"/>
        </row>
        <row r="18">
          <cell r="A18">
            <v>20000</v>
          </cell>
          <cell r="B18">
            <v>31.624560000000006</v>
          </cell>
          <cell r="C18">
            <v>34.713360000000009</v>
          </cell>
          <cell r="D18">
            <v>35.022240000000004</v>
          </cell>
          <cell r="E18">
            <v>17.938800000000001</v>
          </cell>
          <cell r="F18">
            <v>21.978000000000002</v>
          </cell>
          <cell r="G18">
            <v>21.288960000000007</v>
          </cell>
          <cell r="H18">
            <v>15.182640000000001</v>
          </cell>
          <cell r="J18"/>
          <cell r="K18"/>
          <cell r="L18"/>
          <cell r="M18"/>
          <cell r="N18"/>
          <cell r="O18"/>
          <cell r="P18"/>
        </row>
        <row r="19">
          <cell r="A19">
            <v>25000</v>
          </cell>
          <cell r="B19">
            <v>29.414880000000007</v>
          </cell>
          <cell r="C19">
            <v>32.479920000000007</v>
          </cell>
          <cell r="D19">
            <v>32.788800000000002</v>
          </cell>
          <cell r="E19">
            <v>15.919200000000004</v>
          </cell>
          <cell r="F19">
            <v>19.887120000000003</v>
          </cell>
          <cell r="G19">
            <v>19.221840000000004</v>
          </cell>
          <cell r="H19">
            <v>13.210560000000001</v>
          </cell>
          <cell r="J19"/>
          <cell r="K19"/>
          <cell r="L19"/>
          <cell r="M19"/>
          <cell r="N19"/>
          <cell r="O19"/>
          <cell r="P19"/>
        </row>
        <row r="20">
          <cell r="A20">
            <v>30000</v>
          </cell>
          <cell r="B20">
            <v>28.155600000000003</v>
          </cell>
          <cell r="C20">
            <v>31.196880000000004</v>
          </cell>
          <cell r="D20">
            <v>31.505760000000002</v>
          </cell>
          <cell r="E20">
            <v>14.659920000000003</v>
          </cell>
          <cell r="F20">
            <v>18.627840000000003</v>
          </cell>
          <cell r="G20">
            <v>17.962560000000003</v>
          </cell>
          <cell r="H20">
            <v>11.927520000000001</v>
          </cell>
          <cell r="J20"/>
          <cell r="K20"/>
          <cell r="L20"/>
          <cell r="M20"/>
          <cell r="N20"/>
          <cell r="O20"/>
          <cell r="P20"/>
        </row>
        <row r="21">
          <cell r="A21">
            <v>40000</v>
          </cell>
          <cell r="B21">
            <v>26.563680000000002</v>
          </cell>
          <cell r="C21">
            <v>29.604960000000005</v>
          </cell>
          <cell r="D21">
            <v>29.913840000000004</v>
          </cell>
          <cell r="E21">
            <v>13.068000000000003</v>
          </cell>
          <cell r="F21">
            <v>17.035920000000001</v>
          </cell>
          <cell r="G21">
            <v>16.370640000000002</v>
          </cell>
          <cell r="H21">
            <v>10.335600000000001</v>
          </cell>
          <cell r="J21"/>
          <cell r="K21"/>
          <cell r="L21"/>
          <cell r="M21"/>
          <cell r="N21"/>
          <cell r="O21"/>
          <cell r="P21"/>
        </row>
        <row r="22">
          <cell r="A22">
            <v>50000</v>
          </cell>
          <cell r="B22">
            <v>25.613280000000003</v>
          </cell>
          <cell r="C22">
            <v>28.654560000000007</v>
          </cell>
          <cell r="D22">
            <v>28.963440000000002</v>
          </cell>
          <cell r="E22">
            <v>12.117600000000001</v>
          </cell>
          <cell r="F22">
            <v>16.085520000000002</v>
          </cell>
          <cell r="G22">
            <v>15.420240000000003</v>
          </cell>
          <cell r="H22">
            <v>9.3852000000000029</v>
          </cell>
          <cell r="J22"/>
          <cell r="K22"/>
          <cell r="L22"/>
          <cell r="M22"/>
          <cell r="N22"/>
          <cell r="O22"/>
          <cell r="P22"/>
        </row>
        <row r="23">
          <cell r="A23">
            <v>75000</v>
          </cell>
          <cell r="B23">
            <v>24.045120000000001</v>
          </cell>
          <cell r="C23">
            <v>27.038880000000006</v>
          </cell>
          <cell r="D23">
            <v>27.347760000000005</v>
          </cell>
          <cell r="E23">
            <v>10.715760000000001</v>
          </cell>
          <cell r="F23">
            <v>14.636160000000002</v>
          </cell>
          <cell r="G23">
            <v>13.99464</v>
          </cell>
          <cell r="H23">
            <v>8.0308799999999998</v>
          </cell>
          <cell r="J23"/>
          <cell r="K23"/>
          <cell r="L23"/>
          <cell r="M23"/>
          <cell r="N23"/>
          <cell r="O23"/>
          <cell r="P23"/>
        </row>
        <row r="24">
          <cell r="A24">
            <v>100000</v>
          </cell>
          <cell r="B24">
            <v>23.118480000000005</v>
          </cell>
          <cell r="C24">
            <v>26.088480000000004</v>
          </cell>
          <cell r="D24">
            <v>26.397360000000003</v>
          </cell>
          <cell r="E24">
            <v>9.9792000000000023</v>
          </cell>
          <cell r="F24">
            <v>13.852080000000001</v>
          </cell>
          <cell r="G24">
            <v>13.186800000000002</v>
          </cell>
          <cell r="H24">
            <v>7.318080000000001</v>
          </cell>
          <cell r="J24"/>
          <cell r="K24"/>
          <cell r="L24"/>
          <cell r="M24"/>
          <cell r="N24"/>
          <cell r="O24"/>
          <cell r="P24"/>
        </row>
        <row r="25">
          <cell r="A25">
            <v>150000</v>
          </cell>
          <cell r="B25">
            <v>22.476960000000005</v>
          </cell>
          <cell r="C25">
            <v>25.446960000000008</v>
          </cell>
          <cell r="D25">
            <v>25.755840000000003</v>
          </cell>
          <cell r="E25">
            <v>9.3376800000000006</v>
          </cell>
          <cell r="F25">
            <v>13.210560000000001</v>
          </cell>
          <cell r="G25">
            <v>12.569040000000003</v>
          </cell>
          <cell r="H25">
            <v>6.7003200000000005</v>
          </cell>
          <cell r="J25"/>
          <cell r="K25"/>
          <cell r="L25"/>
          <cell r="M25"/>
          <cell r="N25"/>
          <cell r="O25"/>
          <cell r="P25"/>
        </row>
        <row r="26">
          <cell r="A26">
            <v>200000</v>
          </cell>
          <cell r="B26">
            <v>22.168080000000003</v>
          </cell>
          <cell r="C26">
            <v>25.138080000000006</v>
          </cell>
          <cell r="D26">
            <v>25.423200000000001</v>
          </cell>
          <cell r="E26">
            <v>9.0288000000000004</v>
          </cell>
          <cell r="F26">
            <v>12.877920000000001</v>
          </cell>
          <cell r="G26">
            <v>12.236400000000003</v>
          </cell>
          <cell r="H26">
            <v>6.3676800000000009</v>
          </cell>
          <cell r="J26"/>
          <cell r="K26"/>
          <cell r="L26"/>
          <cell r="M26"/>
          <cell r="N26"/>
          <cell r="O26"/>
          <cell r="P26"/>
        </row>
        <row r="27">
          <cell r="A27">
            <v>250000</v>
          </cell>
          <cell r="B27">
            <v>21.978000000000002</v>
          </cell>
          <cell r="C27">
            <v>24.948000000000004</v>
          </cell>
          <cell r="D27">
            <v>25.233120000000003</v>
          </cell>
          <cell r="E27">
            <v>8.8387200000000021</v>
          </cell>
          <cell r="F27">
            <v>12.687840000000001</v>
          </cell>
          <cell r="G27">
            <v>12.046320000000003</v>
          </cell>
          <cell r="H27">
            <v>6.1776000000000009</v>
          </cell>
          <cell r="J27"/>
          <cell r="K27"/>
          <cell r="L27"/>
          <cell r="M27"/>
          <cell r="N27"/>
          <cell r="O27"/>
          <cell r="P27"/>
        </row>
        <row r="28">
          <cell r="A28">
            <v>300000</v>
          </cell>
          <cell r="B28">
            <v>21.859200000000001</v>
          </cell>
          <cell r="C28">
            <v>24.805440000000001</v>
          </cell>
          <cell r="D28">
            <v>25.114320000000003</v>
          </cell>
          <cell r="E28">
            <v>8.6961600000000026</v>
          </cell>
          <cell r="F28">
            <v>12.569040000000003</v>
          </cell>
          <cell r="G28">
            <v>11.927520000000001</v>
          </cell>
          <cell r="H28">
            <v>6.0588000000000006</v>
          </cell>
          <cell r="J28"/>
          <cell r="K28"/>
          <cell r="L28"/>
          <cell r="M28"/>
          <cell r="N28"/>
          <cell r="O28"/>
          <cell r="P28"/>
        </row>
        <row r="29">
          <cell r="A29">
            <v>400000</v>
          </cell>
          <cell r="B29">
            <v>21.692880000000002</v>
          </cell>
          <cell r="C29">
            <v>24.662880000000005</v>
          </cell>
          <cell r="D29">
            <v>24.948000000000004</v>
          </cell>
          <cell r="E29">
            <v>8.5536000000000012</v>
          </cell>
          <cell r="F29">
            <v>12.40272</v>
          </cell>
          <cell r="G29">
            <v>11.761200000000001</v>
          </cell>
          <cell r="H29">
            <v>5.8924800000000008</v>
          </cell>
          <cell r="J29"/>
          <cell r="K29"/>
          <cell r="L29"/>
          <cell r="M29"/>
          <cell r="N29"/>
          <cell r="O29"/>
          <cell r="P29"/>
        </row>
        <row r="30">
          <cell r="A30">
            <v>500000</v>
          </cell>
          <cell r="B30">
            <v>21.597840000000001</v>
          </cell>
          <cell r="C30">
            <v>24.544080000000005</v>
          </cell>
          <cell r="D30">
            <v>24.852960000000007</v>
          </cell>
          <cell r="E30">
            <v>8.4585600000000021</v>
          </cell>
          <cell r="F30">
            <v>12.307680000000001</v>
          </cell>
          <cell r="G30">
            <v>11.666160000000001</v>
          </cell>
          <cell r="H30">
            <v>5.7974400000000008</v>
          </cell>
          <cell r="J30"/>
          <cell r="K30"/>
          <cell r="L30"/>
          <cell r="M30"/>
          <cell r="N30"/>
          <cell r="O30"/>
          <cell r="P30"/>
        </row>
        <row r="31">
          <cell r="A31">
            <v>750000</v>
          </cell>
          <cell r="B31">
            <v>21.455280000000002</v>
          </cell>
          <cell r="C31">
            <v>24.425280000000001</v>
          </cell>
          <cell r="D31">
            <v>24.734160000000003</v>
          </cell>
          <cell r="E31">
            <v>8.3160000000000025</v>
          </cell>
          <cell r="F31">
            <v>12.188880000000003</v>
          </cell>
          <cell r="G31">
            <v>11.547360000000003</v>
          </cell>
          <cell r="H31">
            <v>5.6786400000000015</v>
          </cell>
          <cell r="J31"/>
          <cell r="K31"/>
          <cell r="L31"/>
          <cell r="M31"/>
          <cell r="N31"/>
          <cell r="O31"/>
          <cell r="P31"/>
        </row>
        <row r="32">
          <cell r="A32">
            <v>1000000</v>
          </cell>
          <cell r="B32">
            <v>21.407760000000003</v>
          </cell>
          <cell r="C32">
            <v>24.354000000000003</v>
          </cell>
          <cell r="D32">
            <v>24.662880000000005</v>
          </cell>
          <cell r="E32">
            <v>8.2684800000000021</v>
          </cell>
          <cell r="F32">
            <v>12.117600000000001</v>
          </cell>
          <cell r="G32">
            <v>11.476080000000001</v>
          </cell>
          <cell r="H32">
            <v>5.6073600000000008</v>
          </cell>
          <cell r="J32"/>
          <cell r="K32"/>
          <cell r="L32"/>
          <cell r="M32"/>
          <cell r="N32"/>
          <cell r="O32"/>
          <cell r="P32"/>
        </row>
      </sheetData>
      <sheetData sheetId="12">
        <row r="5">
          <cell r="A5">
            <v>500</v>
          </cell>
          <cell r="B5">
            <v>4.2649200000000009</v>
          </cell>
          <cell r="C5"/>
          <cell r="D5"/>
          <cell r="E5"/>
          <cell r="F5"/>
          <cell r="G5"/>
          <cell r="H5"/>
          <cell r="I5"/>
          <cell r="J5"/>
          <cell r="K5"/>
          <cell r="L5"/>
          <cell r="M5"/>
          <cell r="N5"/>
          <cell r="O5"/>
        </row>
        <row r="6">
          <cell r="A6">
            <v>1000</v>
          </cell>
          <cell r="B6">
            <v>2.9343600000000007</v>
          </cell>
          <cell r="C6"/>
          <cell r="D6"/>
          <cell r="E6"/>
          <cell r="F6"/>
          <cell r="G6"/>
          <cell r="H6"/>
          <cell r="I6"/>
          <cell r="J6"/>
          <cell r="K6"/>
          <cell r="L6"/>
          <cell r="M6"/>
          <cell r="N6"/>
          <cell r="O6"/>
          <cell r="P6"/>
        </row>
        <row r="7">
          <cell r="A7">
            <v>1500</v>
          </cell>
          <cell r="B7">
            <v>2.8868400000000007</v>
          </cell>
          <cell r="C7"/>
          <cell r="D7"/>
          <cell r="E7"/>
          <cell r="F7"/>
          <cell r="G7"/>
          <cell r="H7"/>
          <cell r="I7"/>
          <cell r="J7"/>
          <cell r="K7"/>
          <cell r="L7"/>
          <cell r="M7"/>
          <cell r="N7"/>
          <cell r="O7"/>
          <cell r="P7"/>
        </row>
        <row r="8">
          <cell r="A8">
            <v>2000</v>
          </cell>
          <cell r="B8">
            <v>2.6730000000000005</v>
          </cell>
          <cell r="C8"/>
          <cell r="D8"/>
          <cell r="E8"/>
          <cell r="F8"/>
          <cell r="G8"/>
          <cell r="H8"/>
          <cell r="I8"/>
          <cell r="J8"/>
          <cell r="K8"/>
          <cell r="L8"/>
          <cell r="M8"/>
          <cell r="N8"/>
          <cell r="O8"/>
          <cell r="P8"/>
        </row>
        <row r="9">
          <cell r="A9">
            <v>2500</v>
          </cell>
          <cell r="B9">
            <v>2.6730000000000005</v>
          </cell>
          <cell r="C9"/>
          <cell r="D9"/>
          <cell r="E9"/>
          <cell r="F9"/>
          <cell r="G9"/>
          <cell r="H9"/>
          <cell r="I9"/>
          <cell r="J9"/>
          <cell r="K9"/>
          <cell r="L9"/>
          <cell r="M9"/>
          <cell r="N9"/>
          <cell r="O9"/>
          <cell r="P9"/>
        </row>
        <row r="10">
          <cell r="A10">
            <v>3000</v>
          </cell>
          <cell r="B10">
            <v>2.6730000000000005</v>
          </cell>
          <cell r="C10"/>
          <cell r="D10"/>
          <cell r="E10"/>
          <cell r="F10"/>
          <cell r="G10"/>
          <cell r="H10"/>
          <cell r="I10"/>
          <cell r="J10"/>
          <cell r="K10"/>
          <cell r="L10"/>
          <cell r="M10"/>
          <cell r="N10"/>
          <cell r="O10"/>
          <cell r="P10"/>
        </row>
        <row r="11">
          <cell r="A11">
            <v>3500</v>
          </cell>
          <cell r="B11">
            <v>2.6136000000000004</v>
          </cell>
          <cell r="C11"/>
          <cell r="D11"/>
          <cell r="E11"/>
          <cell r="F11"/>
          <cell r="G11"/>
          <cell r="H11"/>
          <cell r="I11"/>
          <cell r="J11"/>
          <cell r="K11"/>
          <cell r="L11"/>
          <cell r="M11"/>
          <cell r="N11"/>
          <cell r="O11"/>
          <cell r="P11"/>
        </row>
        <row r="12">
          <cell r="A12">
            <v>4000</v>
          </cell>
          <cell r="B12">
            <v>2.5066800000000002</v>
          </cell>
          <cell r="C12"/>
          <cell r="D12"/>
          <cell r="E12"/>
          <cell r="F12"/>
          <cell r="G12"/>
          <cell r="H12"/>
          <cell r="I12"/>
          <cell r="J12"/>
          <cell r="K12"/>
          <cell r="L12"/>
          <cell r="M12"/>
          <cell r="N12"/>
          <cell r="O12"/>
          <cell r="P12"/>
        </row>
        <row r="13">
          <cell r="A13">
            <v>4500</v>
          </cell>
          <cell r="B13">
            <v>2.48292</v>
          </cell>
          <cell r="C13"/>
          <cell r="D13"/>
          <cell r="E13"/>
          <cell r="F13"/>
          <cell r="G13"/>
          <cell r="H13"/>
          <cell r="I13"/>
          <cell r="J13"/>
          <cell r="K13"/>
          <cell r="L13"/>
          <cell r="M13"/>
          <cell r="N13"/>
          <cell r="O13"/>
          <cell r="P13"/>
        </row>
        <row r="14">
          <cell r="A14">
            <v>5000</v>
          </cell>
          <cell r="B14">
            <v>2.4591600000000002</v>
          </cell>
          <cell r="C14"/>
          <cell r="D14"/>
          <cell r="E14"/>
          <cell r="F14"/>
          <cell r="G14"/>
          <cell r="H14"/>
          <cell r="I14"/>
          <cell r="J14"/>
          <cell r="K14"/>
          <cell r="L14"/>
          <cell r="M14"/>
          <cell r="N14"/>
          <cell r="O14"/>
          <cell r="P14"/>
        </row>
        <row r="15">
          <cell r="A15">
            <v>7500</v>
          </cell>
          <cell r="B15">
            <v>2.3522400000000001</v>
          </cell>
          <cell r="C15"/>
          <cell r="D15"/>
          <cell r="E15"/>
          <cell r="F15"/>
          <cell r="G15"/>
          <cell r="H15"/>
          <cell r="I15"/>
          <cell r="J15"/>
          <cell r="K15"/>
          <cell r="L15"/>
          <cell r="M15"/>
          <cell r="N15"/>
          <cell r="O15"/>
          <cell r="P15"/>
        </row>
        <row r="16">
          <cell r="A16">
            <v>10000</v>
          </cell>
          <cell r="B16">
            <v>2.2928400000000004</v>
          </cell>
          <cell r="C16"/>
          <cell r="D16"/>
          <cell r="E16"/>
          <cell r="F16"/>
          <cell r="G16"/>
          <cell r="H16"/>
          <cell r="I16"/>
          <cell r="J16"/>
          <cell r="K16"/>
          <cell r="L16"/>
          <cell r="M16"/>
          <cell r="N16"/>
          <cell r="O16"/>
          <cell r="P16"/>
        </row>
        <row r="17">
          <cell r="A17">
            <v>15000</v>
          </cell>
          <cell r="B17">
            <v>2.2928400000000004</v>
          </cell>
          <cell r="C17"/>
          <cell r="D17"/>
          <cell r="E17"/>
          <cell r="F17"/>
          <cell r="G17"/>
          <cell r="H17"/>
          <cell r="I17"/>
          <cell r="J17"/>
          <cell r="K17"/>
          <cell r="L17"/>
          <cell r="M17"/>
          <cell r="N17"/>
          <cell r="O17"/>
          <cell r="P17"/>
        </row>
        <row r="18">
          <cell r="A18">
            <v>20000</v>
          </cell>
          <cell r="B18">
            <v>2.2453200000000004</v>
          </cell>
          <cell r="C18"/>
          <cell r="D18"/>
          <cell r="E18"/>
          <cell r="F18"/>
          <cell r="G18"/>
          <cell r="H18"/>
          <cell r="I18"/>
          <cell r="J18"/>
          <cell r="K18"/>
          <cell r="L18"/>
          <cell r="M18"/>
          <cell r="N18"/>
          <cell r="O18"/>
          <cell r="P18"/>
        </row>
        <row r="19">
          <cell r="A19">
            <v>25000</v>
          </cell>
          <cell r="B19">
            <v>2.2453200000000004</v>
          </cell>
          <cell r="C19"/>
          <cell r="D19"/>
          <cell r="E19"/>
          <cell r="F19"/>
          <cell r="G19"/>
          <cell r="H19"/>
          <cell r="I19"/>
          <cell r="J19"/>
          <cell r="K19"/>
          <cell r="L19"/>
          <cell r="M19"/>
          <cell r="N19"/>
          <cell r="O19"/>
          <cell r="P19"/>
        </row>
        <row r="20">
          <cell r="A20">
            <v>30000</v>
          </cell>
          <cell r="B20">
            <v>2.2453200000000004</v>
          </cell>
          <cell r="C20"/>
          <cell r="D20"/>
          <cell r="E20"/>
          <cell r="F20"/>
          <cell r="G20"/>
          <cell r="H20"/>
          <cell r="I20"/>
          <cell r="J20"/>
          <cell r="K20"/>
          <cell r="L20"/>
          <cell r="M20"/>
          <cell r="N20"/>
          <cell r="O20"/>
          <cell r="P20"/>
        </row>
        <row r="21">
          <cell r="A21">
            <v>40000</v>
          </cell>
          <cell r="B21">
            <v>2.2096800000000005</v>
          </cell>
          <cell r="C21"/>
          <cell r="D21"/>
          <cell r="E21"/>
          <cell r="F21"/>
          <cell r="G21"/>
          <cell r="H21"/>
          <cell r="I21"/>
          <cell r="J21"/>
          <cell r="K21"/>
          <cell r="L21"/>
          <cell r="M21"/>
          <cell r="N21"/>
          <cell r="O21"/>
          <cell r="P21"/>
        </row>
        <row r="22">
          <cell r="A22">
            <v>50000</v>
          </cell>
          <cell r="B22">
            <v>2.2096800000000005</v>
          </cell>
          <cell r="C22"/>
          <cell r="D22"/>
          <cell r="E22"/>
          <cell r="F22"/>
          <cell r="G22"/>
          <cell r="H22"/>
          <cell r="I22"/>
          <cell r="J22"/>
          <cell r="K22"/>
          <cell r="L22"/>
          <cell r="M22"/>
          <cell r="N22"/>
          <cell r="O22"/>
          <cell r="P22"/>
        </row>
        <row r="23">
          <cell r="A23">
            <v>75000</v>
          </cell>
          <cell r="B23">
            <v>2.1859200000000008</v>
          </cell>
          <cell r="C23"/>
          <cell r="D23"/>
          <cell r="E23"/>
          <cell r="F23"/>
          <cell r="G23"/>
          <cell r="H23"/>
          <cell r="I23"/>
          <cell r="J23"/>
          <cell r="K23"/>
          <cell r="L23"/>
          <cell r="M23"/>
          <cell r="N23"/>
          <cell r="O23"/>
          <cell r="P23"/>
        </row>
        <row r="24">
          <cell r="A24">
            <v>100000</v>
          </cell>
          <cell r="B24">
            <v>2.1859200000000008</v>
          </cell>
          <cell r="C24"/>
          <cell r="D24"/>
          <cell r="E24"/>
          <cell r="F24"/>
          <cell r="G24"/>
          <cell r="H24"/>
          <cell r="I24"/>
          <cell r="J24"/>
          <cell r="K24"/>
          <cell r="L24"/>
          <cell r="M24"/>
          <cell r="N24"/>
          <cell r="O24"/>
          <cell r="P24"/>
        </row>
        <row r="25">
          <cell r="A25">
            <v>150000</v>
          </cell>
          <cell r="B25">
            <v>2.1859200000000008</v>
          </cell>
          <cell r="C25"/>
          <cell r="D25"/>
          <cell r="E25"/>
          <cell r="F25"/>
          <cell r="G25"/>
          <cell r="H25"/>
          <cell r="I25"/>
          <cell r="J25"/>
          <cell r="K25"/>
          <cell r="L25"/>
          <cell r="M25"/>
          <cell r="N25"/>
          <cell r="O25"/>
          <cell r="P25"/>
        </row>
        <row r="26">
          <cell r="A26">
            <v>200000</v>
          </cell>
          <cell r="B26">
            <v>2.1859200000000008</v>
          </cell>
          <cell r="C26"/>
          <cell r="D26"/>
          <cell r="E26"/>
          <cell r="F26"/>
          <cell r="G26"/>
          <cell r="H26"/>
          <cell r="I26"/>
          <cell r="J26"/>
          <cell r="K26"/>
          <cell r="L26"/>
          <cell r="M26"/>
          <cell r="N26"/>
          <cell r="O26"/>
          <cell r="P26"/>
        </row>
        <row r="27">
          <cell r="A27">
            <v>250000</v>
          </cell>
          <cell r="B27">
            <v>2.1859200000000008</v>
          </cell>
          <cell r="C27"/>
          <cell r="D27"/>
          <cell r="E27"/>
          <cell r="F27"/>
          <cell r="G27"/>
          <cell r="H27"/>
          <cell r="I27"/>
          <cell r="J27"/>
          <cell r="K27"/>
          <cell r="L27"/>
          <cell r="M27"/>
          <cell r="N27"/>
          <cell r="O27"/>
          <cell r="P27"/>
        </row>
        <row r="28">
          <cell r="A28">
            <v>300000</v>
          </cell>
          <cell r="B28">
            <v>2.1859200000000008</v>
          </cell>
          <cell r="C28"/>
          <cell r="D28"/>
          <cell r="E28"/>
          <cell r="F28"/>
          <cell r="G28"/>
          <cell r="H28"/>
          <cell r="I28"/>
          <cell r="J28"/>
          <cell r="K28"/>
          <cell r="L28"/>
          <cell r="M28"/>
          <cell r="N28"/>
          <cell r="O28"/>
          <cell r="P28"/>
        </row>
        <row r="29">
          <cell r="A29">
            <v>400000</v>
          </cell>
          <cell r="B29">
            <v>2.1859200000000008</v>
          </cell>
          <cell r="C29"/>
          <cell r="D29"/>
          <cell r="E29"/>
          <cell r="F29"/>
          <cell r="G29"/>
          <cell r="H29"/>
          <cell r="I29"/>
          <cell r="J29"/>
          <cell r="K29"/>
          <cell r="L29"/>
          <cell r="M29"/>
          <cell r="N29"/>
          <cell r="O29"/>
          <cell r="P29"/>
        </row>
        <row r="30">
          <cell r="A30">
            <v>500000</v>
          </cell>
          <cell r="B30">
            <v>2.1859200000000008</v>
          </cell>
          <cell r="C30"/>
          <cell r="D30"/>
          <cell r="E30"/>
          <cell r="F30"/>
          <cell r="G30"/>
          <cell r="H30"/>
          <cell r="I30"/>
          <cell r="J30"/>
          <cell r="K30"/>
          <cell r="L30"/>
          <cell r="M30"/>
          <cell r="N30"/>
          <cell r="O30"/>
          <cell r="P30"/>
        </row>
        <row r="31">
          <cell r="A31">
            <v>750000</v>
          </cell>
          <cell r="B31">
            <v>2.1859200000000008</v>
          </cell>
          <cell r="C31"/>
          <cell r="D31"/>
          <cell r="E31"/>
          <cell r="F31"/>
          <cell r="G31"/>
          <cell r="H31"/>
          <cell r="I31"/>
          <cell r="J31"/>
          <cell r="K31"/>
          <cell r="L31"/>
          <cell r="M31"/>
          <cell r="N31"/>
          <cell r="O31"/>
          <cell r="P31"/>
        </row>
        <row r="32">
          <cell r="A32">
            <v>1000000</v>
          </cell>
          <cell r="B32">
            <v>2.1859200000000008</v>
          </cell>
          <cell r="C32"/>
          <cell r="D32"/>
          <cell r="E32"/>
          <cell r="F32"/>
          <cell r="G32"/>
          <cell r="H32"/>
          <cell r="I32"/>
          <cell r="J32"/>
          <cell r="K32"/>
          <cell r="L32"/>
          <cell r="M32"/>
          <cell r="N32"/>
          <cell r="O32"/>
          <cell r="P32"/>
        </row>
      </sheetData>
      <sheetData sheetId="13">
        <row r="5">
          <cell r="A5">
            <v>500</v>
          </cell>
          <cell r="B5">
            <v>0</v>
          </cell>
          <cell r="C5">
            <v>23.807520000000004</v>
          </cell>
          <cell r="D5">
            <v>23.807520000000004</v>
          </cell>
          <cell r="E5">
            <v>23.807520000000004</v>
          </cell>
          <cell r="F5">
            <v>0</v>
          </cell>
          <cell r="G5"/>
          <cell r="H5"/>
          <cell r="I5"/>
          <cell r="J5"/>
          <cell r="K5"/>
          <cell r="L5"/>
          <cell r="M5"/>
          <cell r="N5"/>
        </row>
        <row r="6">
          <cell r="A6">
            <v>1000</v>
          </cell>
          <cell r="B6">
            <v>0</v>
          </cell>
          <cell r="C6">
            <v>11.903760000000002</v>
          </cell>
          <cell r="D6">
            <v>11.903760000000002</v>
          </cell>
          <cell r="E6">
            <v>11.903760000000002</v>
          </cell>
          <cell r="F6">
            <v>0</v>
          </cell>
          <cell r="G6"/>
          <cell r="H6"/>
          <cell r="I6"/>
          <cell r="J6"/>
          <cell r="K6"/>
          <cell r="L6"/>
          <cell r="M6"/>
          <cell r="N6"/>
          <cell r="O6"/>
          <cell r="P6"/>
        </row>
        <row r="7">
          <cell r="A7">
            <v>1500</v>
          </cell>
          <cell r="B7">
            <v>0</v>
          </cell>
          <cell r="C7">
            <v>7.9358400000000007</v>
          </cell>
          <cell r="D7">
            <v>7.9358400000000007</v>
          </cell>
          <cell r="E7">
            <v>7.9358400000000007</v>
          </cell>
          <cell r="F7">
            <v>0</v>
          </cell>
          <cell r="G7"/>
          <cell r="H7"/>
          <cell r="I7"/>
          <cell r="J7"/>
          <cell r="K7"/>
          <cell r="L7"/>
          <cell r="M7"/>
          <cell r="N7"/>
          <cell r="O7"/>
          <cell r="P7"/>
        </row>
        <row r="8">
          <cell r="A8">
            <v>2000</v>
          </cell>
          <cell r="B8">
            <v>0</v>
          </cell>
          <cell r="C8">
            <v>5.94</v>
          </cell>
          <cell r="D8">
            <v>5.94</v>
          </cell>
          <cell r="E8">
            <v>5.94</v>
          </cell>
          <cell r="F8">
            <v>0</v>
          </cell>
          <cell r="G8"/>
          <cell r="H8"/>
          <cell r="I8"/>
          <cell r="J8"/>
          <cell r="K8"/>
          <cell r="L8"/>
          <cell r="M8"/>
          <cell r="N8"/>
          <cell r="O8"/>
          <cell r="P8"/>
        </row>
        <row r="9">
          <cell r="A9">
            <v>2500</v>
          </cell>
          <cell r="B9">
            <v>0</v>
          </cell>
          <cell r="C9">
            <v>4.7520000000000007</v>
          </cell>
          <cell r="D9">
            <v>4.7520000000000007</v>
          </cell>
          <cell r="E9">
            <v>4.7520000000000007</v>
          </cell>
          <cell r="F9">
            <v>0</v>
          </cell>
          <cell r="G9"/>
          <cell r="H9"/>
          <cell r="I9"/>
          <cell r="J9"/>
          <cell r="K9"/>
          <cell r="L9"/>
          <cell r="M9"/>
          <cell r="N9"/>
          <cell r="O9"/>
          <cell r="P9"/>
        </row>
        <row r="10">
          <cell r="A10">
            <v>3000</v>
          </cell>
          <cell r="B10">
            <v>0</v>
          </cell>
          <cell r="C10">
            <v>3.9679200000000003</v>
          </cell>
          <cell r="D10">
            <v>3.9679200000000003</v>
          </cell>
          <cell r="E10">
            <v>3.9679200000000003</v>
          </cell>
          <cell r="F10">
            <v>0</v>
          </cell>
          <cell r="G10"/>
          <cell r="H10"/>
          <cell r="I10"/>
          <cell r="J10"/>
          <cell r="K10"/>
          <cell r="L10"/>
          <cell r="M10"/>
          <cell r="N10"/>
          <cell r="O10"/>
          <cell r="P10"/>
        </row>
        <row r="11">
          <cell r="A11">
            <v>3500</v>
          </cell>
          <cell r="B11">
            <v>0</v>
          </cell>
          <cell r="C11">
            <v>3.3976800000000003</v>
          </cell>
          <cell r="D11">
            <v>3.3976800000000003</v>
          </cell>
          <cell r="E11">
            <v>3.3976800000000003</v>
          </cell>
          <cell r="F11">
            <v>0</v>
          </cell>
          <cell r="G11"/>
          <cell r="H11"/>
          <cell r="I11"/>
          <cell r="J11"/>
          <cell r="K11"/>
          <cell r="L11"/>
          <cell r="M11"/>
          <cell r="N11"/>
          <cell r="O11"/>
          <cell r="P11"/>
        </row>
        <row r="12">
          <cell r="A12">
            <v>4000</v>
          </cell>
          <cell r="B12">
            <v>0</v>
          </cell>
          <cell r="C12">
            <v>2.9937600000000004</v>
          </cell>
          <cell r="D12">
            <v>2.9937600000000004</v>
          </cell>
          <cell r="E12">
            <v>2.9937600000000004</v>
          </cell>
          <cell r="F12">
            <v>0</v>
          </cell>
          <cell r="G12"/>
          <cell r="H12"/>
          <cell r="I12"/>
          <cell r="J12"/>
          <cell r="K12"/>
          <cell r="L12"/>
          <cell r="M12"/>
          <cell r="N12"/>
          <cell r="O12"/>
          <cell r="P12"/>
        </row>
        <row r="13">
          <cell r="A13">
            <v>4500</v>
          </cell>
          <cell r="B13">
            <v>0</v>
          </cell>
          <cell r="C13">
            <v>2.637360000000001</v>
          </cell>
          <cell r="D13">
            <v>2.637360000000001</v>
          </cell>
          <cell r="E13">
            <v>2.637360000000001</v>
          </cell>
          <cell r="F13">
            <v>0</v>
          </cell>
          <cell r="G13"/>
          <cell r="H13"/>
          <cell r="I13"/>
          <cell r="J13"/>
          <cell r="K13"/>
          <cell r="L13"/>
          <cell r="M13"/>
          <cell r="N13"/>
          <cell r="O13"/>
          <cell r="P13"/>
        </row>
        <row r="14">
          <cell r="A14">
            <v>5000</v>
          </cell>
          <cell r="B14">
            <v>0</v>
          </cell>
          <cell r="C14">
            <v>2.3760000000000003</v>
          </cell>
          <cell r="D14">
            <v>2.3760000000000003</v>
          </cell>
          <cell r="E14">
            <v>2.3760000000000003</v>
          </cell>
          <cell r="F14">
            <v>0</v>
          </cell>
          <cell r="G14"/>
          <cell r="H14"/>
          <cell r="I14"/>
          <cell r="J14"/>
          <cell r="K14"/>
          <cell r="L14"/>
          <cell r="M14"/>
          <cell r="N14"/>
          <cell r="O14"/>
          <cell r="P14"/>
        </row>
        <row r="15">
          <cell r="A15">
            <v>7500</v>
          </cell>
          <cell r="B15">
            <v>0</v>
          </cell>
          <cell r="C15">
            <v>2.3760000000000003</v>
          </cell>
          <cell r="D15">
            <v>2.3760000000000003</v>
          </cell>
          <cell r="E15">
            <v>2.3760000000000003</v>
          </cell>
          <cell r="F15">
            <v>0</v>
          </cell>
          <cell r="G15"/>
          <cell r="H15"/>
          <cell r="I15"/>
          <cell r="J15"/>
          <cell r="K15"/>
          <cell r="L15"/>
          <cell r="M15"/>
          <cell r="N15"/>
          <cell r="O15"/>
          <cell r="P15"/>
        </row>
        <row r="16">
          <cell r="A16">
            <v>10000</v>
          </cell>
          <cell r="B16">
            <v>0</v>
          </cell>
          <cell r="C16">
            <v>1.7820000000000003</v>
          </cell>
          <cell r="D16">
            <v>1.7820000000000003</v>
          </cell>
          <cell r="E16">
            <v>1.7820000000000003</v>
          </cell>
          <cell r="F16">
            <v>0</v>
          </cell>
          <cell r="G16"/>
          <cell r="H16"/>
          <cell r="I16"/>
          <cell r="J16"/>
          <cell r="K16"/>
          <cell r="L16"/>
          <cell r="M16"/>
          <cell r="N16"/>
          <cell r="O16"/>
          <cell r="P16"/>
        </row>
        <row r="17">
          <cell r="A17">
            <v>15000</v>
          </cell>
          <cell r="B17">
            <v>0</v>
          </cell>
          <cell r="C17">
            <v>1.5919200000000002</v>
          </cell>
          <cell r="D17">
            <v>1.5919200000000002</v>
          </cell>
          <cell r="E17">
            <v>1.5919200000000002</v>
          </cell>
          <cell r="F17">
            <v>0</v>
          </cell>
          <cell r="G17"/>
          <cell r="H17"/>
          <cell r="I17"/>
          <cell r="J17"/>
          <cell r="K17"/>
          <cell r="L17"/>
          <cell r="M17"/>
          <cell r="N17"/>
          <cell r="O17"/>
          <cell r="P17"/>
        </row>
        <row r="18">
          <cell r="A18">
            <v>20000</v>
          </cell>
          <cell r="B18">
            <v>0</v>
          </cell>
          <cell r="C18">
            <v>2.1621600000000005</v>
          </cell>
          <cell r="D18">
            <v>2.1621600000000005</v>
          </cell>
          <cell r="E18">
            <v>2.1621600000000005</v>
          </cell>
          <cell r="F18">
            <v>0</v>
          </cell>
          <cell r="G18"/>
          <cell r="H18"/>
          <cell r="I18"/>
          <cell r="J18"/>
          <cell r="K18"/>
          <cell r="L18"/>
          <cell r="M18"/>
          <cell r="N18"/>
          <cell r="O18"/>
          <cell r="P18"/>
        </row>
        <row r="19">
          <cell r="A19">
            <v>25000</v>
          </cell>
          <cell r="B19">
            <v>0</v>
          </cell>
          <cell r="C19">
            <v>0.97416000000000014</v>
          </cell>
          <cell r="D19">
            <v>0.97416000000000014</v>
          </cell>
          <cell r="E19">
            <v>0.97416000000000014</v>
          </cell>
          <cell r="F19">
            <v>0</v>
          </cell>
          <cell r="G19"/>
          <cell r="H19"/>
          <cell r="I19"/>
          <cell r="J19"/>
          <cell r="K19"/>
          <cell r="L19"/>
          <cell r="M19"/>
          <cell r="N19"/>
          <cell r="O19"/>
          <cell r="P19"/>
        </row>
        <row r="20">
          <cell r="A20">
            <v>30000</v>
          </cell>
          <cell r="B20">
            <v>0</v>
          </cell>
          <cell r="C20">
            <v>1.8057600000000003</v>
          </cell>
          <cell r="D20">
            <v>1.8057600000000003</v>
          </cell>
          <cell r="E20">
            <v>1.8057600000000003</v>
          </cell>
          <cell r="F20">
            <v>0</v>
          </cell>
          <cell r="G20"/>
          <cell r="H20"/>
          <cell r="I20"/>
          <cell r="J20"/>
          <cell r="K20"/>
          <cell r="L20"/>
          <cell r="M20"/>
          <cell r="N20"/>
          <cell r="O20"/>
          <cell r="P20"/>
        </row>
        <row r="21">
          <cell r="A21">
            <v>40000</v>
          </cell>
          <cell r="B21">
            <v>0</v>
          </cell>
          <cell r="C21">
            <v>1.3305600000000004</v>
          </cell>
          <cell r="D21">
            <v>1.3305600000000004</v>
          </cell>
          <cell r="E21">
            <v>1.3305600000000004</v>
          </cell>
          <cell r="F21">
            <v>0</v>
          </cell>
          <cell r="G21"/>
          <cell r="H21"/>
          <cell r="I21"/>
          <cell r="J21"/>
          <cell r="K21"/>
          <cell r="L21"/>
          <cell r="M21"/>
          <cell r="N21"/>
          <cell r="O21"/>
          <cell r="P21"/>
        </row>
        <row r="22">
          <cell r="A22">
            <v>50000</v>
          </cell>
          <cell r="B22">
            <v>0</v>
          </cell>
          <cell r="C22">
            <v>1.0692000000000002</v>
          </cell>
          <cell r="D22">
            <v>1.0692000000000002</v>
          </cell>
          <cell r="E22">
            <v>1.0692000000000002</v>
          </cell>
          <cell r="F22">
            <v>0</v>
          </cell>
          <cell r="G22"/>
          <cell r="H22"/>
          <cell r="I22"/>
          <cell r="J22"/>
          <cell r="K22"/>
          <cell r="L22"/>
          <cell r="M22"/>
          <cell r="N22"/>
          <cell r="O22"/>
          <cell r="P22"/>
        </row>
        <row r="23">
          <cell r="A23">
            <v>75000</v>
          </cell>
          <cell r="B23">
            <v>0</v>
          </cell>
          <cell r="C23">
            <v>0.7128000000000001</v>
          </cell>
          <cell r="D23">
            <v>0.7128000000000001</v>
          </cell>
          <cell r="E23">
            <v>0.7128000000000001</v>
          </cell>
          <cell r="F23">
            <v>0</v>
          </cell>
          <cell r="G23"/>
          <cell r="H23"/>
          <cell r="I23"/>
          <cell r="J23"/>
          <cell r="K23"/>
          <cell r="L23"/>
          <cell r="M23"/>
          <cell r="N23"/>
          <cell r="O23"/>
          <cell r="P23"/>
        </row>
        <row r="24">
          <cell r="A24">
            <v>100000</v>
          </cell>
          <cell r="B24">
            <v>0</v>
          </cell>
          <cell r="C24">
            <v>0.52272000000000007</v>
          </cell>
          <cell r="D24">
            <v>0.52272000000000007</v>
          </cell>
          <cell r="E24">
            <v>0.52272000000000007</v>
          </cell>
          <cell r="F24">
            <v>0</v>
          </cell>
          <cell r="G24"/>
          <cell r="H24"/>
          <cell r="I24"/>
          <cell r="J24"/>
          <cell r="K24"/>
          <cell r="L24"/>
          <cell r="M24"/>
          <cell r="N24"/>
          <cell r="O24"/>
          <cell r="P24"/>
        </row>
        <row r="25">
          <cell r="A25">
            <v>150000</v>
          </cell>
          <cell r="B25">
            <v>0</v>
          </cell>
          <cell r="C25">
            <v>0.35640000000000005</v>
          </cell>
          <cell r="D25">
            <v>0.35640000000000005</v>
          </cell>
          <cell r="E25">
            <v>0.35640000000000005</v>
          </cell>
          <cell r="F25">
            <v>0</v>
          </cell>
          <cell r="G25"/>
          <cell r="H25"/>
          <cell r="I25"/>
          <cell r="J25"/>
          <cell r="K25"/>
          <cell r="L25"/>
          <cell r="M25"/>
          <cell r="N25"/>
          <cell r="O25"/>
          <cell r="P25"/>
        </row>
        <row r="26">
          <cell r="A26">
            <v>200000</v>
          </cell>
          <cell r="B26">
            <v>0</v>
          </cell>
          <cell r="C26">
            <v>0.26136000000000004</v>
          </cell>
          <cell r="D26">
            <v>0.26136000000000004</v>
          </cell>
          <cell r="E26">
            <v>0.26136000000000004</v>
          </cell>
          <cell r="F26">
            <v>0</v>
          </cell>
          <cell r="G26"/>
          <cell r="H26"/>
          <cell r="I26"/>
          <cell r="J26"/>
          <cell r="K26"/>
          <cell r="L26"/>
          <cell r="M26"/>
          <cell r="N26"/>
          <cell r="O26"/>
          <cell r="P26"/>
        </row>
        <row r="27">
          <cell r="A27">
            <v>250000</v>
          </cell>
          <cell r="B27">
            <v>0</v>
          </cell>
          <cell r="C27">
            <v>0.21384000000000003</v>
          </cell>
          <cell r="D27">
            <v>0.21384000000000003</v>
          </cell>
          <cell r="E27">
            <v>0.21384000000000003</v>
          </cell>
          <cell r="F27">
            <v>0</v>
          </cell>
          <cell r="G27"/>
          <cell r="H27"/>
          <cell r="I27"/>
          <cell r="J27"/>
          <cell r="K27"/>
          <cell r="L27"/>
          <cell r="M27"/>
          <cell r="N27"/>
          <cell r="O27"/>
          <cell r="P27"/>
        </row>
        <row r="28">
          <cell r="A28">
            <v>300000</v>
          </cell>
          <cell r="B28">
            <v>0</v>
          </cell>
          <cell r="C28">
            <v>0.16632000000000005</v>
          </cell>
          <cell r="D28">
            <v>0.16632000000000005</v>
          </cell>
          <cell r="E28">
            <v>0.16632000000000005</v>
          </cell>
          <cell r="F28">
            <v>0</v>
          </cell>
          <cell r="G28"/>
          <cell r="H28"/>
          <cell r="I28"/>
          <cell r="J28"/>
          <cell r="K28"/>
          <cell r="L28"/>
          <cell r="M28"/>
          <cell r="N28"/>
          <cell r="O28"/>
          <cell r="P28"/>
        </row>
        <row r="29">
          <cell r="A29">
            <v>400000</v>
          </cell>
          <cell r="B29">
            <v>0</v>
          </cell>
          <cell r="C29">
            <v>0.11880000000000002</v>
          </cell>
          <cell r="D29">
            <v>0.11880000000000002</v>
          </cell>
          <cell r="E29">
            <v>0.11880000000000002</v>
          </cell>
          <cell r="F29">
            <v>0</v>
          </cell>
          <cell r="G29"/>
          <cell r="H29"/>
          <cell r="I29"/>
          <cell r="J29"/>
          <cell r="K29"/>
          <cell r="L29"/>
          <cell r="M29"/>
          <cell r="N29"/>
          <cell r="O29"/>
          <cell r="P29"/>
        </row>
        <row r="30">
          <cell r="A30">
            <v>500000</v>
          </cell>
          <cell r="B30">
            <v>0</v>
          </cell>
          <cell r="C30">
            <v>9.5040000000000013E-2</v>
          </cell>
          <cell r="D30">
            <v>9.5040000000000013E-2</v>
          </cell>
          <cell r="E30">
            <v>9.5040000000000013E-2</v>
          </cell>
          <cell r="F30">
            <v>0</v>
          </cell>
          <cell r="G30"/>
          <cell r="H30"/>
          <cell r="I30"/>
          <cell r="J30"/>
          <cell r="K30"/>
          <cell r="L30"/>
          <cell r="M30"/>
          <cell r="N30"/>
          <cell r="O30"/>
          <cell r="P30"/>
        </row>
        <row r="31">
          <cell r="A31">
            <v>750000</v>
          </cell>
          <cell r="B31">
            <v>0</v>
          </cell>
          <cell r="C31">
            <v>7.128000000000001E-2</v>
          </cell>
          <cell r="D31">
            <v>7.128000000000001E-2</v>
          </cell>
          <cell r="E31">
            <v>7.128000000000001E-2</v>
          </cell>
          <cell r="F31">
            <v>0</v>
          </cell>
          <cell r="G31"/>
          <cell r="H31"/>
          <cell r="I31"/>
          <cell r="J31"/>
          <cell r="K31"/>
          <cell r="L31"/>
          <cell r="M31"/>
          <cell r="N31"/>
          <cell r="O31"/>
          <cell r="P31"/>
        </row>
        <row r="32">
          <cell r="A32">
            <v>1000000</v>
          </cell>
          <cell r="B32">
            <v>0</v>
          </cell>
          <cell r="C32">
            <v>4.7520000000000007E-2</v>
          </cell>
          <cell r="D32">
            <v>4.7520000000000007E-2</v>
          </cell>
          <cell r="E32">
            <v>4.7520000000000007E-2</v>
          </cell>
          <cell r="F32">
            <v>0</v>
          </cell>
          <cell r="G32"/>
          <cell r="H32"/>
          <cell r="I32"/>
          <cell r="J32"/>
          <cell r="K32"/>
          <cell r="L32"/>
          <cell r="M32"/>
          <cell r="N32"/>
          <cell r="O32"/>
          <cell r="P32"/>
        </row>
      </sheetData>
      <sheetData sheetId="14">
        <row r="5">
          <cell r="A5">
            <v>500</v>
          </cell>
          <cell r="B5">
            <v>56.786399999999986</v>
          </cell>
          <cell r="C5">
            <v>73.537200000000027</v>
          </cell>
          <cell r="D5">
            <v>66.314160000000001</v>
          </cell>
          <cell r="E5">
            <v>120.2256</v>
          </cell>
          <cell r="F5">
            <v>53.341200000000015</v>
          </cell>
          <cell r="G5" t="str">
            <v>NA</v>
          </cell>
          <cell r="H5">
            <v>58.972319999999996</v>
          </cell>
          <cell r="I5">
            <v>64.888560000000012</v>
          </cell>
          <cell r="J5" t="str">
            <v>NA</v>
          </cell>
          <cell r="K5" t="str">
            <v>NA</v>
          </cell>
          <cell r="L5" t="str">
            <v>NA</v>
          </cell>
          <cell r="M5">
            <v>110.69784000000003</v>
          </cell>
          <cell r="N5">
            <v>103.26096000000001</v>
          </cell>
          <cell r="O5">
            <v>115.68744000000002</v>
          </cell>
          <cell r="P5">
            <v>108.84456000000002</v>
          </cell>
          <cell r="S5">
            <v>106.06464000000003</v>
          </cell>
          <cell r="T5">
            <v>123.14808000000002</v>
          </cell>
          <cell r="U5">
            <v>102.92832000000001</v>
          </cell>
          <cell r="V5">
            <v>103.26096000000001</v>
          </cell>
          <cell r="W5">
            <v>115.68744000000002</v>
          </cell>
          <cell r="X5">
            <v>108.84456000000002</v>
          </cell>
          <cell r="Y5">
            <v>134.45784000000003</v>
          </cell>
          <cell r="AC5"/>
          <cell r="AD5"/>
          <cell r="AE5"/>
          <cell r="AF5"/>
          <cell r="AG5"/>
          <cell r="AH5"/>
          <cell r="AI5"/>
          <cell r="AJ5"/>
          <cell r="AM5"/>
          <cell r="AN5"/>
          <cell r="AO5"/>
          <cell r="AP5"/>
          <cell r="AQ5"/>
          <cell r="AR5"/>
          <cell r="AS5"/>
          <cell r="AT5"/>
          <cell r="AW5"/>
          <cell r="AX5"/>
          <cell r="AY5"/>
          <cell r="AZ5"/>
          <cell r="BA5"/>
          <cell r="BB5"/>
          <cell r="BC5"/>
          <cell r="BD5"/>
        </row>
        <row r="6">
          <cell r="A6">
            <v>1000</v>
          </cell>
          <cell r="B6">
            <v>33.073920000000008</v>
          </cell>
          <cell r="C6">
            <v>44.597520000000003</v>
          </cell>
          <cell r="D6">
            <v>39.63168000000001</v>
          </cell>
          <cell r="E6">
            <v>76.697280000000006</v>
          </cell>
          <cell r="F6">
            <v>30.721680000000003</v>
          </cell>
          <cell r="G6" t="str">
            <v>NA</v>
          </cell>
          <cell r="H6">
            <v>34.594560000000016</v>
          </cell>
          <cell r="I6">
            <v>38.657520000000012</v>
          </cell>
          <cell r="J6" t="str">
            <v>NA</v>
          </cell>
          <cell r="K6" t="str">
            <v>NA</v>
          </cell>
          <cell r="L6" t="str">
            <v>NA</v>
          </cell>
          <cell r="M6">
            <v>70.163280000000015</v>
          </cell>
          <cell r="N6">
            <v>59.495040000000003</v>
          </cell>
          <cell r="O6">
            <v>71.921520000000015</v>
          </cell>
          <cell r="P6">
            <v>65.102400000000003</v>
          </cell>
          <cell r="S6">
            <v>62.322480000000006</v>
          </cell>
          <cell r="T6">
            <v>79.405920000000023</v>
          </cell>
          <cell r="U6">
            <v>59.186160000000008</v>
          </cell>
          <cell r="V6">
            <v>59.495040000000003</v>
          </cell>
          <cell r="W6">
            <v>71.921520000000015</v>
          </cell>
          <cell r="X6">
            <v>65.102400000000003</v>
          </cell>
          <cell r="Y6">
            <v>90.71568000000002</v>
          </cell>
          <cell r="AC6"/>
          <cell r="AD6"/>
          <cell r="AE6"/>
          <cell r="AF6"/>
          <cell r="AG6"/>
          <cell r="AH6"/>
          <cell r="AI6"/>
          <cell r="AJ6"/>
          <cell r="AM6"/>
          <cell r="AN6"/>
          <cell r="AO6"/>
          <cell r="AP6"/>
          <cell r="AQ6"/>
          <cell r="AR6"/>
          <cell r="AS6"/>
          <cell r="AT6"/>
          <cell r="AW6"/>
          <cell r="AX6"/>
        </row>
        <row r="7">
          <cell r="A7">
            <v>1500</v>
          </cell>
          <cell r="B7">
            <v>27.442799999999998</v>
          </cell>
          <cell r="C7">
            <v>38.752559999999995</v>
          </cell>
          <cell r="D7">
            <v>33.88176</v>
          </cell>
          <cell r="E7">
            <v>70.282080000000008</v>
          </cell>
          <cell r="F7">
            <v>25.138080000000002</v>
          </cell>
          <cell r="G7" t="str">
            <v>NA</v>
          </cell>
          <cell r="H7">
            <v>28.939680000000006</v>
          </cell>
          <cell r="I7">
            <v>32.931360000000005</v>
          </cell>
          <cell r="J7" t="str">
            <v>NA</v>
          </cell>
          <cell r="K7" t="str">
            <v>NA</v>
          </cell>
          <cell r="L7" t="str">
            <v>NA</v>
          </cell>
          <cell r="M7">
            <v>63.843119999999985</v>
          </cell>
          <cell r="N7">
            <v>44.930160000000008</v>
          </cell>
          <cell r="O7">
            <v>57.356640000000006</v>
          </cell>
          <cell r="P7">
            <v>50.513760000000012</v>
          </cell>
          <cell r="S7">
            <v>47.733840000000001</v>
          </cell>
          <cell r="T7">
            <v>64.817280000000011</v>
          </cell>
          <cell r="U7">
            <v>44.59752000000001</v>
          </cell>
          <cell r="V7">
            <v>44.930160000000008</v>
          </cell>
          <cell r="W7">
            <v>57.356640000000006</v>
          </cell>
          <cell r="X7">
            <v>50.513760000000012</v>
          </cell>
          <cell r="Y7">
            <v>76.150800000000004</v>
          </cell>
          <cell r="AC7"/>
          <cell r="AD7"/>
          <cell r="AE7"/>
          <cell r="AF7"/>
          <cell r="AG7"/>
          <cell r="AH7"/>
          <cell r="AI7"/>
          <cell r="AJ7"/>
          <cell r="AM7"/>
          <cell r="AN7"/>
          <cell r="AO7"/>
          <cell r="AP7"/>
          <cell r="AQ7"/>
          <cell r="AR7"/>
          <cell r="AS7"/>
          <cell r="AT7"/>
          <cell r="AW7"/>
          <cell r="AX7"/>
        </row>
        <row r="8">
          <cell r="A8">
            <v>2000</v>
          </cell>
          <cell r="B8">
            <v>23.546160000000011</v>
          </cell>
          <cell r="C8">
            <v>34.02432000000001</v>
          </cell>
          <cell r="D8">
            <v>29.509920000000008</v>
          </cell>
          <cell r="E8">
            <v>63.201600000000013</v>
          </cell>
          <cell r="F8">
            <v>21.407760000000017</v>
          </cell>
          <cell r="G8" t="str">
            <v>NA</v>
          </cell>
          <cell r="H8">
            <v>24.924240000000008</v>
          </cell>
          <cell r="I8">
            <v>28.607040000000001</v>
          </cell>
          <cell r="J8" t="str">
            <v>NA</v>
          </cell>
          <cell r="K8" t="str">
            <v>NA</v>
          </cell>
          <cell r="L8" t="str">
            <v>NA</v>
          </cell>
          <cell r="M8">
            <v>57.261600000000016</v>
          </cell>
          <cell r="N8">
            <v>37.635840000000002</v>
          </cell>
          <cell r="O8">
            <v>50.062320000000007</v>
          </cell>
          <cell r="P8">
            <v>43.243200000000002</v>
          </cell>
          <cell r="S8">
            <v>40.439520000000009</v>
          </cell>
          <cell r="T8">
            <v>57.522960000000012</v>
          </cell>
          <cell r="U8">
            <v>37.326960000000007</v>
          </cell>
          <cell r="V8">
            <v>37.635840000000002</v>
          </cell>
          <cell r="W8">
            <v>50.062320000000007</v>
          </cell>
          <cell r="X8">
            <v>43.243200000000002</v>
          </cell>
          <cell r="Y8">
            <v>68.856480000000019</v>
          </cell>
          <cell r="AC8"/>
          <cell r="AD8"/>
          <cell r="AE8"/>
          <cell r="AF8"/>
          <cell r="AG8"/>
          <cell r="AH8"/>
          <cell r="AI8"/>
          <cell r="AJ8"/>
          <cell r="AM8"/>
          <cell r="AN8"/>
          <cell r="AO8"/>
          <cell r="AP8"/>
          <cell r="AQ8"/>
          <cell r="AR8"/>
          <cell r="AS8"/>
          <cell r="AT8"/>
          <cell r="AW8"/>
          <cell r="AX8"/>
        </row>
        <row r="9">
          <cell r="A9">
            <v>2500</v>
          </cell>
          <cell r="B9">
            <v>21.954240000000009</v>
          </cell>
          <cell r="C9">
            <v>32.432400000000015</v>
          </cell>
          <cell r="D9">
            <v>27.918000000000003</v>
          </cell>
          <cell r="E9">
            <v>61.609680000000012</v>
          </cell>
          <cell r="F9">
            <v>19.815840000000012</v>
          </cell>
          <cell r="G9" t="str">
            <v>NA</v>
          </cell>
          <cell r="H9">
            <v>23.332320000000003</v>
          </cell>
          <cell r="I9">
            <v>27.015120000000017</v>
          </cell>
          <cell r="J9" t="str">
            <v>NA</v>
          </cell>
          <cell r="K9" t="str">
            <v>NA</v>
          </cell>
          <cell r="L9" t="str">
            <v>NA</v>
          </cell>
          <cell r="M9">
            <v>55.669680000000014</v>
          </cell>
          <cell r="N9">
            <v>33.26400000000001</v>
          </cell>
          <cell r="O9">
            <v>45.690480000000008</v>
          </cell>
          <cell r="P9">
            <v>38.847600000000007</v>
          </cell>
          <cell r="S9">
            <v>36.067680000000003</v>
          </cell>
          <cell r="T9">
            <v>53.151120000000013</v>
          </cell>
          <cell r="U9">
            <v>32.931360000000005</v>
          </cell>
          <cell r="V9">
            <v>33.26400000000001</v>
          </cell>
          <cell r="W9">
            <v>45.690480000000008</v>
          </cell>
          <cell r="X9">
            <v>38.847600000000007</v>
          </cell>
          <cell r="Y9">
            <v>64.484640000000013</v>
          </cell>
          <cell r="AC9"/>
          <cell r="AD9"/>
          <cell r="AE9"/>
          <cell r="AF9"/>
          <cell r="AG9"/>
          <cell r="AH9"/>
          <cell r="AI9"/>
          <cell r="AJ9"/>
          <cell r="AM9"/>
          <cell r="AN9"/>
          <cell r="AO9"/>
          <cell r="AP9"/>
          <cell r="AQ9"/>
          <cell r="AR9"/>
          <cell r="AS9"/>
          <cell r="AT9"/>
          <cell r="AW9"/>
          <cell r="AX9"/>
        </row>
        <row r="10">
          <cell r="A10">
            <v>3000</v>
          </cell>
          <cell r="B10">
            <v>20.908800000000014</v>
          </cell>
          <cell r="C10">
            <v>31.363200000000013</v>
          </cell>
          <cell r="D10">
            <v>26.848800000000011</v>
          </cell>
          <cell r="E10">
            <v>60.564240000000012</v>
          </cell>
          <cell r="F10">
            <v>18.746640000000006</v>
          </cell>
          <cell r="G10" t="str">
            <v>NA</v>
          </cell>
          <cell r="H10">
            <v>22.286880000000007</v>
          </cell>
          <cell r="I10">
            <v>25.969680000000004</v>
          </cell>
          <cell r="J10" t="str">
            <v>NA</v>
          </cell>
          <cell r="K10" t="str">
            <v>NA</v>
          </cell>
          <cell r="L10" t="str">
            <v>NA</v>
          </cell>
          <cell r="M10">
            <v>54.600480000000019</v>
          </cell>
          <cell r="N10">
            <v>30.341520000000003</v>
          </cell>
          <cell r="O10">
            <v>42.768000000000008</v>
          </cell>
          <cell r="P10">
            <v>35.948880000000003</v>
          </cell>
          <cell r="S10">
            <v>33.145200000000003</v>
          </cell>
          <cell r="T10">
            <v>50.228640000000006</v>
          </cell>
          <cell r="U10">
            <v>30.032640000000004</v>
          </cell>
          <cell r="V10">
            <v>30.341520000000003</v>
          </cell>
          <cell r="W10">
            <v>42.768000000000008</v>
          </cell>
          <cell r="X10">
            <v>35.948880000000003</v>
          </cell>
          <cell r="Y10">
            <v>61.562160000000006</v>
          </cell>
          <cell r="AC10"/>
          <cell r="AD10"/>
          <cell r="AE10"/>
          <cell r="AF10"/>
          <cell r="AG10"/>
          <cell r="AH10"/>
          <cell r="AI10"/>
          <cell r="AJ10"/>
          <cell r="AM10"/>
          <cell r="AN10"/>
          <cell r="AO10"/>
          <cell r="AP10"/>
          <cell r="AQ10"/>
          <cell r="AR10"/>
          <cell r="AS10"/>
          <cell r="AT10"/>
          <cell r="AW10"/>
          <cell r="AX10"/>
        </row>
        <row r="11">
          <cell r="A11">
            <v>3500</v>
          </cell>
          <cell r="B11">
            <v>19.815840000000012</v>
          </cell>
          <cell r="C11">
            <v>30.080159999999996</v>
          </cell>
          <cell r="D11">
            <v>25.660799999999995</v>
          </cell>
          <cell r="E11">
            <v>58.687200000000018</v>
          </cell>
          <cell r="F11">
            <v>17.724960000000003</v>
          </cell>
          <cell r="G11" t="str">
            <v>NA</v>
          </cell>
          <cell r="H11">
            <v>21.170159999999996</v>
          </cell>
          <cell r="I11">
            <v>24.781680000000001</v>
          </cell>
          <cell r="J11" t="str">
            <v>NA</v>
          </cell>
          <cell r="K11" t="str">
            <v>NA</v>
          </cell>
          <cell r="L11" t="str">
            <v>NA</v>
          </cell>
          <cell r="M11">
            <v>52.866000000000007</v>
          </cell>
          <cell r="N11">
            <v>28.250640000000008</v>
          </cell>
          <cell r="O11">
            <v>40.677120000000009</v>
          </cell>
          <cell r="P11">
            <v>33.858000000000004</v>
          </cell>
          <cell r="S11">
            <v>31.078080000000007</v>
          </cell>
          <cell r="T11">
            <v>48.137760000000014</v>
          </cell>
          <cell r="U11">
            <v>27.941760000000002</v>
          </cell>
          <cell r="V11">
            <v>28.250640000000008</v>
          </cell>
          <cell r="W11">
            <v>40.677120000000009</v>
          </cell>
          <cell r="X11">
            <v>33.858000000000004</v>
          </cell>
          <cell r="Y11">
            <v>59.471280000000014</v>
          </cell>
          <cell r="AC11"/>
          <cell r="AD11"/>
          <cell r="AE11"/>
          <cell r="AF11"/>
          <cell r="AG11"/>
          <cell r="AH11"/>
          <cell r="AI11"/>
          <cell r="AJ11"/>
          <cell r="AM11"/>
          <cell r="AN11"/>
          <cell r="AO11"/>
          <cell r="AP11"/>
          <cell r="AQ11"/>
          <cell r="AR11"/>
          <cell r="AS11"/>
          <cell r="AT11"/>
          <cell r="AW11"/>
          <cell r="AX11"/>
        </row>
        <row r="12">
          <cell r="A12">
            <v>4000</v>
          </cell>
          <cell r="B12">
            <v>18.62784000000001</v>
          </cell>
          <cell r="C12">
            <v>28.464480000000016</v>
          </cell>
          <cell r="D12">
            <v>24.211440000000017</v>
          </cell>
          <cell r="E12">
            <v>55.883520000000019</v>
          </cell>
          <cell r="F12">
            <v>16.608240000000006</v>
          </cell>
          <cell r="G12" t="str">
            <v>NA</v>
          </cell>
          <cell r="H12">
            <v>19.910880000000009</v>
          </cell>
          <cell r="I12">
            <v>23.379840000000012</v>
          </cell>
          <cell r="J12" t="str">
            <v>NA</v>
          </cell>
          <cell r="K12" t="str">
            <v>NA</v>
          </cell>
          <cell r="L12" t="str">
            <v>NA</v>
          </cell>
          <cell r="M12">
            <v>50.299920000000007</v>
          </cell>
          <cell r="N12">
            <v>26.682480000000005</v>
          </cell>
          <cell r="O12">
            <v>39.132720000000006</v>
          </cell>
          <cell r="P12">
            <v>32.289840000000005</v>
          </cell>
          <cell r="S12">
            <v>29.509920000000005</v>
          </cell>
          <cell r="T12">
            <v>46.593360000000004</v>
          </cell>
          <cell r="U12">
            <v>26.373600000000003</v>
          </cell>
          <cell r="V12">
            <v>26.682480000000005</v>
          </cell>
          <cell r="W12">
            <v>39.132720000000006</v>
          </cell>
          <cell r="X12">
            <v>32.289840000000005</v>
          </cell>
          <cell r="Y12">
            <v>57.903120000000008</v>
          </cell>
          <cell r="AC12"/>
          <cell r="AD12"/>
          <cell r="AE12"/>
          <cell r="AF12"/>
          <cell r="AG12"/>
          <cell r="AH12"/>
          <cell r="AI12"/>
          <cell r="AJ12"/>
          <cell r="AM12"/>
          <cell r="AN12"/>
          <cell r="AO12"/>
          <cell r="AP12"/>
          <cell r="AQ12"/>
          <cell r="AR12"/>
          <cell r="AS12"/>
          <cell r="AT12"/>
          <cell r="AW12"/>
          <cell r="AX12"/>
        </row>
        <row r="13">
          <cell r="A13">
            <v>4500</v>
          </cell>
          <cell r="B13">
            <v>18.033840000000001</v>
          </cell>
          <cell r="C13">
            <v>27.775440000000007</v>
          </cell>
          <cell r="D13">
            <v>23.56992</v>
          </cell>
          <cell r="E13">
            <v>54.909360000000021</v>
          </cell>
          <cell r="F13">
            <v>16.038000000000011</v>
          </cell>
          <cell r="G13" t="str">
            <v>NA</v>
          </cell>
          <cell r="H13">
            <v>19.316880000000001</v>
          </cell>
          <cell r="I13">
            <v>22.762080000000005</v>
          </cell>
          <cell r="J13" t="str">
            <v>NA</v>
          </cell>
          <cell r="K13" t="str">
            <v>NA</v>
          </cell>
          <cell r="L13" t="str">
            <v>NA</v>
          </cell>
          <cell r="M13">
            <v>49.397040000000011</v>
          </cell>
          <cell r="N13">
            <v>25.470720000000004</v>
          </cell>
          <cell r="O13">
            <v>37.897200000000005</v>
          </cell>
          <cell r="P13">
            <v>31.078080000000007</v>
          </cell>
          <cell r="S13">
            <v>28.298160000000003</v>
          </cell>
          <cell r="T13">
            <v>45.381600000000006</v>
          </cell>
          <cell r="U13">
            <v>25.161840000000005</v>
          </cell>
          <cell r="V13">
            <v>25.470720000000004</v>
          </cell>
          <cell r="W13">
            <v>37.897200000000005</v>
          </cell>
          <cell r="X13">
            <v>31.078080000000007</v>
          </cell>
          <cell r="Y13">
            <v>56.69136000000001</v>
          </cell>
          <cell r="AC13"/>
          <cell r="AD13"/>
          <cell r="AE13"/>
          <cell r="AF13"/>
          <cell r="AG13"/>
          <cell r="AH13"/>
          <cell r="AI13"/>
          <cell r="AJ13"/>
          <cell r="AM13"/>
          <cell r="AN13"/>
          <cell r="AO13"/>
          <cell r="AP13"/>
          <cell r="AQ13"/>
          <cell r="AR13"/>
          <cell r="AS13"/>
          <cell r="AT13"/>
          <cell r="AW13"/>
          <cell r="AX13"/>
        </row>
        <row r="14">
          <cell r="A14">
            <v>5000</v>
          </cell>
          <cell r="B14">
            <v>17.511120000000016</v>
          </cell>
          <cell r="C14">
            <v>27.133920000000007</v>
          </cell>
          <cell r="D14">
            <v>22.999680000000001</v>
          </cell>
          <cell r="E14">
            <v>53.982720000000008</v>
          </cell>
          <cell r="F14">
            <v>15.539040000000002</v>
          </cell>
          <cell r="G14" t="str">
            <v>NA</v>
          </cell>
          <cell r="H14">
            <v>18.770399999999999</v>
          </cell>
          <cell r="I14">
            <v>22.168079999999996</v>
          </cell>
          <cell r="J14" t="str">
            <v>NA</v>
          </cell>
          <cell r="K14" t="str">
            <v>NA</v>
          </cell>
          <cell r="L14" t="str">
            <v>NA</v>
          </cell>
          <cell r="M14">
            <v>48.517920000000011</v>
          </cell>
          <cell r="N14">
            <v>24.496560000000002</v>
          </cell>
          <cell r="O14">
            <v>36.923040000000007</v>
          </cell>
          <cell r="P14">
            <v>30.103920000000006</v>
          </cell>
          <cell r="S14">
            <v>27.324000000000002</v>
          </cell>
          <cell r="T14">
            <v>44.407440000000015</v>
          </cell>
          <cell r="U14">
            <v>24.187680000000004</v>
          </cell>
          <cell r="V14">
            <v>24.496560000000002</v>
          </cell>
          <cell r="W14">
            <v>36.923040000000007</v>
          </cell>
          <cell r="X14">
            <v>30.103920000000006</v>
          </cell>
          <cell r="Y14">
            <v>55.717200000000005</v>
          </cell>
          <cell r="AC14"/>
          <cell r="AD14"/>
          <cell r="AE14"/>
          <cell r="AF14"/>
          <cell r="AG14"/>
          <cell r="AH14"/>
          <cell r="AI14"/>
          <cell r="AJ14"/>
          <cell r="AM14"/>
          <cell r="AN14"/>
          <cell r="AO14"/>
          <cell r="AP14"/>
          <cell r="AQ14"/>
          <cell r="AR14"/>
          <cell r="AS14"/>
          <cell r="AT14"/>
          <cell r="AW14"/>
          <cell r="AX14"/>
        </row>
        <row r="15">
          <cell r="A15">
            <v>7500</v>
          </cell>
          <cell r="B15">
            <v>15.824159999999994</v>
          </cell>
          <cell r="C15">
            <v>25.043040000000001</v>
          </cell>
          <cell r="D15">
            <v>21.075119999999998</v>
          </cell>
          <cell r="E15">
            <v>50.72760000000001</v>
          </cell>
          <cell r="F15">
            <v>13.947119999999996</v>
          </cell>
          <cell r="G15" t="str">
            <v>NA</v>
          </cell>
          <cell r="H15">
            <v>17.035920000000004</v>
          </cell>
          <cell r="I15">
            <v>20.291040000000002</v>
          </cell>
          <cell r="J15" t="str">
            <v>NA</v>
          </cell>
          <cell r="K15" t="str">
            <v>NA</v>
          </cell>
          <cell r="L15" t="str">
            <v>NA</v>
          </cell>
          <cell r="M15">
            <v>45.500400000000006</v>
          </cell>
          <cell r="N15">
            <v>21.597840000000001</v>
          </cell>
          <cell r="O15">
            <v>34.02432000000001</v>
          </cell>
          <cell r="P15">
            <v>27.181440000000002</v>
          </cell>
          <cell r="S15">
            <v>24.401520000000001</v>
          </cell>
          <cell r="T15">
            <v>41.484960000000008</v>
          </cell>
          <cell r="U15">
            <v>21.288960000000007</v>
          </cell>
          <cell r="V15">
            <v>21.597840000000001</v>
          </cell>
          <cell r="W15">
            <v>34.02432000000001</v>
          </cell>
          <cell r="X15">
            <v>27.181440000000002</v>
          </cell>
          <cell r="Y15">
            <v>52.818480000000008</v>
          </cell>
          <cell r="AC15"/>
          <cell r="AD15"/>
          <cell r="AE15"/>
          <cell r="AF15"/>
          <cell r="AG15"/>
          <cell r="AH15"/>
          <cell r="AI15"/>
          <cell r="AJ15"/>
          <cell r="AM15"/>
          <cell r="AN15"/>
          <cell r="AO15"/>
          <cell r="AP15"/>
          <cell r="AQ15"/>
          <cell r="AR15"/>
          <cell r="AS15"/>
          <cell r="AT15"/>
          <cell r="AW15"/>
          <cell r="AX15"/>
        </row>
        <row r="16">
          <cell r="A16">
            <v>10000</v>
          </cell>
          <cell r="B16">
            <v>14.992559999999999</v>
          </cell>
          <cell r="C16">
            <v>23.997600000000002</v>
          </cell>
          <cell r="D16">
            <v>20.124719999999989</v>
          </cell>
          <cell r="E16">
            <v>49.088160000000009</v>
          </cell>
          <cell r="F16">
            <v>13.163039999999992</v>
          </cell>
          <cell r="G16" t="str">
            <v>NA</v>
          </cell>
          <cell r="H16">
            <v>16.18056</v>
          </cell>
          <cell r="I16">
            <v>19.364399999999989</v>
          </cell>
          <cell r="J16" t="str">
            <v>NA</v>
          </cell>
          <cell r="K16" t="str">
            <v>NA</v>
          </cell>
          <cell r="L16" t="str">
            <v>NA</v>
          </cell>
          <cell r="M16">
            <v>43.979760000000013</v>
          </cell>
          <cell r="N16">
            <v>20.124720000000007</v>
          </cell>
          <cell r="O16">
            <v>32.551200000000001</v>
          </cell>
          <cell r="P16">
            <v>25.732080000000003</v>
          </cell>
          <cell r="S16">
            <v>22.952160000000003</v>
          </cell>
          <cell r="T16">
            <v>40.011840000000007</v>
          </cell>
          <cell r="U16">
            <v>19.815840000000005</v>
          </cell>
          <cell r="V16">
            <v>20.124720000000007</v>
          </cell>
          <cell r="W16">
            <v>32.551200000000001</v>
          </cell>
          <cell r="X16">
            <v>25.732080000000003</v>
          </cell>
          <cell r="Y16">
            <v>51.345360000000007</v>
          </cell>
          <cell r="AC16"/>
          <cell r="AD16"/>
          <cell r="AE16"/>
          <cell r="AF16"/>
          <cell r="AG16"/>
          <cell r="AH16"/>
          <cell r="AI16"/>
          <cell r="AJ16"/>
          <cell r="AM16"/>
          <cell r="AN16"/>
          <cell r="AO16"/>
          <cell r="AP16"/>
          <cell r="AQ16"/>
          <cell r="AR16"/>
          <cell r="AS16"/>
          <cell r="AT16"/>
          <cell r="AW16"/>
          <cell r="AX16"/>
        </row>
        <row r="17">
          <cell r="A17">
            <v>15000</v>
          </cell>
          <cell r="B17">
            <v>14.469840000000003</v>
          </cell>
          <cell r="C17">
            <v>23.474880000000002</v>
          </cell>
          <cell r="D17">
            <v>19.578239999999997</v>
          </cell>
          <cell r="E17">
            <v>48.565440000000009</v>
          </cell>
          <cell r="F17">
            <v>12.61656</v>
          </cell>
          <cell r="G17" t="str">
            <v>NA</v>
          </cell>
          <cell r="H17">
            <v>15.634080000000006</v>
          </cell>
          <cell r="I17">
            <v>18.817919999999997</v>
          </cell>
          <cell r="J17" t="str">
            <v>NA</v>
          </cell>
          <cell r="K17" t="str">
            <v>NA</v>
          </cell>
          <cell r="L17" t="str">
            <v>NA</v>
          </cell>
          <cell r="M17">
            <v>43.457039999999992</v>
          </cell>
          <cell r="N17">
            <v>18.675360000000001</v>
          </cell>
          <cell r="O17">
            <v>31.101840000000003</v>
          </cell>
          <cell r="P17">
            <v>24.282720000000005</v>
          </cell>
          <cell r="S17">
            <v>21.479039999999998</v>
          </cell>
          <cell r="T17">
            <v>38.562480000000008</v>
          </cell>
          <cell r="U17">
            <v>18.366480000000006</v>
          </cell>
          <cell r="V17">
            <v>18.675360000000001</v>
          </cell>
          <cell r="W17">
            <v>31.101840000000003</v>
          </cell>
          <cell r="X17">
            <v>24.282720000000005</v>
          </cell>
          <cell r="Y17">
            <v>49.896000000000008</v>
          </cell>
          <cell r="AC17"/>
          <cell r="AD17"/>
          <cell r="AE17"/>
          <cell r="AF17"/>
          <cell r="AG17"/>
          <cell r="AH17"/>
          <cell r="AI17"/>
          <cell r="AJ17"/>
          <cell r="AM17"/>
          <cell r="AN17"/>
          <cell r="AO17"/>
          <cell r="AP17"/>
          <cell r="AQ17"/>
          <cell r="AR17"/>
          <cell r="AS17"/>
          <cell r="AT17"/>
          <cell r="AW17"/>
          <cell r="AX17"/>
        </row>
        <row r="18">
          <cell r="A18">
            <v>20000</v>
          </cell>
          <cell r="B18">
            <v>13.899600000000007</v>
          </cell>
          <cell r="C18">
            <v>22.690800000000014</v>
          </cell>
          <cell r="D18">
            <v>18.88920000000001</v>
          </cell>
          <cell r="E18">
            <v>47.187360000000005</v>
          </cell>
          <cell r="F18">
            <v>19.221840000000011</v>
          </cell>
          <cell r="G18" t="str">
            <v>NA</v>
          </cell>
          <cell r="H18">
            <v>15.040079999999998</v>
          </cell>
          <cell r="I18">
            <v>18.152640000000005</v>
          </cell>
          <cell r="J18" t="str">
            <v>NA</v>
          </cell>
          <cell r="K18" t="str">
            <v>NA</v>
          </cell>
          <cell r="L18" t="str">
            <v>NA</v>
          </cell>
          <cell r="M18">
            <v>42.197760000000024</v>
          </cell>
          <cell r="N18">
            <v>17.938800000000001</v>
          </cell>
          <cell r="O18">
            <v>30.365280000000002</v>
          </cell>
          <cell r="P18">
            <v>23.546160000000004</v>
          </cell>
          <cell r="S18">
            <v>20.766240000000003</v>
          </cell>
          <cell r="T18">
            <v>37.825920000000004</v>
          </cell>
          <cell r="U18">
            <v>17.629920000000002</v>
          </cell>
          <cell r="V18">
            <v>17.938800000000001</v>
          </cell>
          <cell r="W18">
            <v>30.365280000000002</v>
          </cell>
          <cell r="X18">
            <v>23.546160000000004</v>
          </cell>
          <cell r="Y18">
            <v>49.159440000000011</v>
          </cell>
          <cell r="AC18"/>
          <cell r="AD18"/>
          <cell r="AE18"/>
          <cell r="AF18"/>
          <cell r="AG18"/>
          <cell r="AH18"/>
          <cell r="AI18"/>
          <cell r="AJ18"/>
          <cell r="AM18"/>
          <cell r="AN18"/>
          <cell r="AO18"/>
          <cell r="AP18"/>
          <cell r="AQ18"/>
          <cell r="AR18"/>
          <cell r="AS18"/>
          <cell r="AT18"/>
          <cell r="AW18"/>
          <cell r="AX18"/>
        </row>
        <row r="19">
          <cell r="A19">
            <v>25000</v>
          </cell>
          <cell r="B19">
            <v>13.733280000000004</v>
          </cell>
          <cell r="C19">
            <v>22.524479999999997</v>
          </cell>
          <cell r="D19">
            <v>18.746640000000006</v>
          </cell>
          <cell r="E19">
            <v>47.044799999999995</v>
          </cell>
          <cell r="F19">
            <v>11.927520000000001</v>
          </cell>
          <cell r="G19" t="str">
            <v>NA</v>
          </cell>
          <cell r="H19">
            <v>14.897519999999991</v>
          </cell>
          <cell r="I19">
            <v>17.986320000000006</v>
          </cell>
          <cell r="J19" t="str">
            <v>NA</v>
          </cell>
          <cell r="K19" t="str">
            <v>NA</v>
          </cell>
          <cell r="L19" t="str">
            <v>NA</v>
          </cell>
          <cell r="M19">
            <v>42.055199999999992</v>
          </cell>
          <cell r="N19">
            <v>17.511120000000002</v>
          </cell>
          <cell r="O19">
            <v>29.937600000000003</v>
          </cell>
          <cell r="P19">
            <v>23.118480000000005</v>
          </cell>
          <cell r="S19">
            <v>20.314800000000005</v>
          </cell>
          <cell r="T19">
            <v>37.398240000000001</v>
          </cell>
          <cell r="U19">
            <v>17.202240000000003</v>
          </cell>
          <cell r="V19">
            <v>17.511120000000002</v>
          </cell>
          <cell r="W19">
            <v>29.937600000000003</v>
          </cell>
          <cell r="X19">
            <v>23.118480000000005</v>
          </cell>
          <cell r="Y19">
            <v>48.731760000000008</v>
          </cell>
          <cell r="AC19"/>
          <cell r="AD19"/>
          <cell r="AE19"/>
          <cell r="AF19"/>
          <cell r="AG19"/>
          <cell r="AH19"/>
          <cell r="AI19"/>
          <cell r="AJ19"/>
          <cell r="AM19"/>
          <cell r="AN19"/>
          <cell r="AO19"/>
          <cell r="AP19"/>
          <cell r="AQ19"/>
          <cell r="AR19"/>
          <cell r="AS19"/>
          <cell r="AT19"/>
          <cell r="AW19"/>
          <cell r="AX19"/>
        </row>
        <row r="20">
          <cell r="A20">
            <v>30000</v>
          </cell>
          <cell r="B20">
            <v>13.63824</v>
          </cell>
          <cell r="C20">
            <v>22.429440000000007</v>
          </cell>
          <cell r="D20">
            <v>18.627840000000003</v>
          </cell>
          <cell r="E20">
            <v>46.926000000000016</v>
          </cell>
          <cell r="F20">
            <v>11.832480000000002</v>
          </cell>
          <cell r="G20" t="str">
            <v>NA</v>
          </cell>
          <cell r="H20">
            <v>14.778720000000009</v>
          </cell>
          <cell r="I20">
            <v>17.891279999999995</v>
          </cell>
          <cell r="J20" t="str">
            <v>NA</v>
          </cell>
          <cell r="K20" t="str">
            <v>NA</v>
          </cell>
          <cell r="L20" t="str">
            <v>NA</v>
          </cell>
          <cell r="M20">
            <v>41.936400000000006</v>
          </cell>
          <cell r="N20">
            <v>17.226000000000003</v>
          </cell>
          <cell r="O20">
            <v>29.652480000000004</v>
          </cell>
          <cell r="P20">
            <v>22.809600000000003</v>
          </cell>
          <cell r="S20">
            <v>20.029679999999999</v>
          </cell>
          <cell r="T20">
            <v>37.113120000000009</v>
          </cell>
          <cell r="U20">
            <v>16.893360000000001</v>
          </cell>
          <cell r="V20">
            <v>17.226000000000003</v>
          </cell>
          <cell r="W20">
            <v>29.652480000000004</v>
          </cell>
          <cell r="X20">
            <v>22.809600000000003</v>
          </cell>
          <cell r="Y20">
            <v>48.422879999999999</v>
          </cell>
          <cell r="AC20"/>
          <cell r="AD20"/>
          <cell r="AE20"/>
          <cell r="AF20"/>
          <cell r="AG20"/>
          <cell r="AH20"/>
          <cell r="AI20"/>
          <cell r="AJ20"/>
          <cell r="AM20"/>
          <cell r="AN20"/>
          <cell r="AO20"/>
          <cell r="AP20"/>
          <cell r="AQ20"/>
          <cell r="AR20"/>
          <cell r="AS20"/>
          <cell r="AT20"/>
          <cell r="AW20"/>
          <cell r="AX20"/>
        </row>
        <row r="21">
          <cell r="A21">
            <v>40000</v>
          </cell>
          <cell r="B21">
            <v>13.329360000000008</v>
          </cell>
          <cell r="C21">
            <v>22.025520000000004</v>
          </cell>
          <cell r="D21">
            <v>18.271440000000005</v>
          </cell>
          <cell r="E21">
            <v>46.236960000000018</v>
          </cell>
          <cell r="F21">
            <v>11.547360000000008</v>
          </cell>
          <cell r="G21" t="str">
            <v>NA</v>
          </cell>
          <cell r="H21">
            <v>14.469840000000003</v>
          </cell>
          <cell r="I21">
            <v>17.534880000000001</v>
          </cell>
          <cell r="J21" t="str">
            <v>NA</v>
          </cell>
          <cell r="K21" t="str">
            <v>NA</v>
          </cell>
          <cell r="L21" t="str">
            <v>NA</v>
          </cell>
          <cell r="M21">
            <v>41.318640000000016</v>
          </cell>
          <cell r="N21">
            <v>16.845840000000003</v>
          </cell>
          <cell r="O21">
            <v>29.272320000000004</v>
          </cell>
          <cell r="P21">
            <v>22.453199999999999</v>
          </cell>
          <cell r="S21">
            <v>19.673280000000002</v>
          </cell>
          <cell r="T21">
            <v>36.732960000000013</v>
          </cell>
          <cell r="U21">
            <v>16.536960000000004</v>
          </cell>
          <cell r="V21">
            <v>16.845840000000003</v>
          </cell>
          <cell r="W21">
            <v>29.272320000000004</v>
          </cell>
          <cell r="X21">
            <v>22.453199999999999</v>
          </cell>
          <cell r="Y21">
            <v>48.066480000000013</v>
          </cell>
          <cell r="AC21"/>
          <cell r="AD21"/>
          <cell r="AE21"/>
          <cell r="AF21"/>
          <cell r="AG21"/>
          <cell r="AH21"/>
          <cell r="AI21"/>
          <cell r="AJ21"/>
          <cell r="AM21"/>
          <cell r="AN21"/>
          <cell r="AO21"/>
          <cell r="AP21"/>
          <cell r="AQ21"/>
          <cell r="AR21"/>
          <cell r="AS21"/>
          <cell r="AT21"/>
          <cell r="AW21"/>
          <cell r="AX21"/>
        </row>
        <row r="22">
          <cell r="A22">
            <v>50000</v>
          </cell>
          <cell r="B22">
            <v>13.258080000000007</v>
          </cell>
          <cell r="C22">
            <v>21.954240000000009</v>
          </cell>
          <cell r="D22">
            <v>18.200160000000015</v>
          </cell>
          <cell r="E22">
            <v>46.165680000000009</v>
          </cell>
          <cell r="F22">
            <v>11.476080000000007</v>
          </cell>
          <cell r="G22" t="str">
            <v>NA</v>
          </cell>
          <cell r="H22">
            <v>14.39856</v>
          </cell>
          <cell r="I22">
            <v>17.463600000000007</v>
          </cell>
          <cell r="J22" t="str">
            <v>NA</v>
          </cell>
          <cell r="K22" t="str">
            <v>NA</v>
          </cell>
          <cell r="L22" t="str">
            <v>NA</v>
          </cell>
          <cell r="M22">
            <v>41.223600000000012</v>
          </cell>
          <cell r="N22">
            <v>16.632000000000005</v>
          </cell>
          <cell r="O22">
            <v>29.058480000000003</v>
          </cell>
          <cell r="P22">
            <v>22.239360000000001</v>
          </cell>
          <cell r="S22">
            <v>19.435680000000005</v>
          </cell>
          <cell r="T22">
            <v>36.519120000000001</v>
          </cell>
          <cell r="U22">
            <v>16.323120000000003</v>
          </cell>
          <cell r="V22">
            <v>16.632000000000005</v>
          </cell>
          <cell r="W22">
            <v>29.058480000000003</v>
          </cell>
          <cell r="X22">
            <v>22.239360000000001</v>
          </cell>
          <cell r="Y22">
            <v>47.852640000000008</v>
          </cell>
          <cell r="AC22"/>
          <cell r="AD22"/>
          <cell r="AE22"/>
          <cell r="AF22"/>
          <cell r="AG22"/>
          <cell r="AH22"/>
          <cell r="AI22"/>
          <cell r="AJ22"/>
          <cell r="AM22"/>
          <cell r="AN22"/>
          <cell r="AO22"/>
          <cell r="AP22"/>
          <cell r="AQ22"/>
          <cell r="AR22"/>
          <cell r="AS22"/>
          <cell r="AT22"/>
          <cell r="AW22"/>
          <cell r="AX22"/>
        </row>
        <row r="23">
          <cell r="A23">
            <v>75000</v>
          </cell>
          <cell r="B23">
            <v>12.972960000000004</v>
          </cell>
          <cell r="C23">
            <v>21.574080000000009</v>
          </cell>
          <cell r="D23">
            <v>17.867520000000003</v>
          </cell>
          <cell r="E23">
            <v>45.500400000000013</v>
          </cell>
          <cell r="F23">
            <v>11.214720000000007</v>
          </cell>
          <cell r="G23" t="str">
            <v>NA</v>
          </cell>
          <cell r="H23">
            <v>14.113440000000004</v>
          </cell>
          <cell r="I23">
            <v>17.130960000000012</v>
          </cell>
          <cell r="J23" t="str">
            <v>NA</v>
          </cell>
          <cell r="K23" t="str">
            <v>NA</v>
          </cell>
          <cell r="L23" t="str">
            <v>NA</v>
          </cell>
          <cell r="M23">
            <v>40.629599999999996</v>
          </cell>
          <cell r="N23">
            <v>16.346880000000002</v>
          </cell>
          <cell r="O23">
            <v>28.77336</v>
          </cell>
          <cell r="P23">
            <v>21.930480000000003</v>
          </cell>
          <cell r="S23">
            <v>19.150560000000006</v>
          </cell>
          <cell r="T23">
            <v>36.234000000000009</v>
          </cell>
          <cell r="U23">
            <v>16.038000000000004</v>
          </cell>
          <cell r="V23">
            <v>16.346880000000002</v>
          </cell>
          <cell r="W23">
            <v>28.77336</v>
          </cell>
          <cell r="X23">
            <v>21.930480000000003</v>
          </cell>
          <cell r="Y23">
            <v>47.567520000000009</v>
          </cell>
          <cell r="AC23"/>
          <cell r="AD23"/>
          <cell r="AE23"/>
          <cell r="AF23"/>
          <cell r="AG23"/>
          <cell r="AH23"/>
          <cell r="AI23"/>
          <cell r="AJ23"/>
          <cell r="AM23"/>
          <cell r="AN23"/>
          <cell r="AO23"/>
          <cell r="AP23"/>
          <cell r="AQ23"/>
          <cell r="AR23"/>
          <cell r="AS23"/>
          <cell r="AT23"/>
          <cell r="AW23"/>
          <cell r="AX23"/>
        </row>
        <row r="24">
          <cell r="A24">
            <v>100000</v>
          </cell>
          <cell r="B24">
            <v>12.925440000000005</v>
          </cell>
          <cell r="C24">
            <v>21.52656</v>
          </cell>
          <cell r="D24">
            <v>17.820000000000011</v>
          </cell>
          <cell r="E24">
            <v>45.45288</v>
          </cell>
          <cell r="F24">
            <v>11.167200000000001</v>
          </cell>
          <cell r="G24" t="str">
            <v>NA</v>
          </cell>
          <cell r="H24">
            <v>14.065920000000006</v>
          </cell>
          <cell r="I24">
            <v>17.083440000000007</v>
          </cell>
          <cell r="J24" t="str">
            <v>NA</v>
          </cell>
          <cell r="K24" t="str">
            <v>NA</v>
          </cell>
          <cell r="L24" t="str">
            <v>NA</v>
          </cell>
          <cell r="M24">
            <v>40.582080000000012</v>
          </cell>
          <cell r="N24">
            <v>16.204320000000003</v>
          </cell>
          <cell r="O24">
            <v>28.630800000000008</v>
          </cell>
          <cell r="P24">
            <v>21.787920000000003</v>
          </cell>
          <cell r="S24">
            <v>19.008000000000003</v>
          </cell>
          <cell r="T24">
            <v>36.091439999999999</v>
          </cell>
          <cell r="U24">
            <v>15.871680000000001</v>
          </cell>
          <cell r="V24">
            <v>16.204320000000003</v>
          </cell>
          <cell r="W24">
            <v>28.630800000000008</v>
          </cell>
          <cell r="X24">
            <v>21.787920000000003</v>
          </cell>
          <cell r="Y24">
            <v>47.401200000000003</v>
          </cell>
          <cell r="AC24"/>
          <cell r="AD24"/>
          <cell r="AE24"/>
          <cell r="AF24"/>
          <cell r="AG24"/>
          <cell r="AH24"/>
          <cell r="AI24"/>
          <cell r="AJ24"/>
          <cell r="AM24"/>
          <cell r="AN24"/>
          <cell r="AO24"/>
          <cell r="AP24"/>
          <cell r="AQ24"/>
          <cell r="AR24"/>
          <cell r="AS24"/>
          <cell r="AT24"/>
          <cell r="AW24"/>
          <cell r="AX24"/>
        </row>
        <row r="25">
          <cell r="A25">
            <v>150000</v>
          </cell>
          <cell r="B25">
            <v>12.877919999999998</v>
          </cell>
          <cell r="C25">
            <v>21.455279999999998</v>
          </cell>
          <cell r="D25">
            <v>17.772480000000005</v>
          </cell>
          <cell r="E25">
            <v>45.381599999999999</v>
          </cell>
          <cell r="F25">
            <v>11.119680000000001</v>
          </cell>
          <cell r="G25" t="str">
            <v>NA</v>
          </cell>
          <cell r="H25">
            <v>13.994640000000002</v>
          </cell>
          <cell r="I25">
            <v>17.035919999999997</v>
          </cell>
          <cell r="J25" t="str">
            <v>NA</v>
          </cell>
          <cell r="K25" t="str">
            <v>NA</v>
          </cell>
          <cell r="L25" t="str">
            <v>NA</v>
          </cell>
          <cell r="M25">
            <v>40.51080000000001</v>
          </cell>
          <cell r="N25">
            <v>16.038000000000004</v>
          </cell>
          <cell r="O25">
            <v>28.488240000000005</v>
          </cell>
          <cell r="P25">
            <v>21.645360000000004</v>
          </cell>
          <cell r="S25">
            <v>18.865440000000007</v>
          </cell>
          <cell r="T25">
            <v>35.948880000000003</v>
          </cell>
          <cell r="U25">
            <v>15.729120000000004</v>
          </cell>
          <cell r="V25">
            <v>16.038000000000004</v>
          </cell>
          <cell r="W25">
            <v>28.488240000000005</v>
          </cell>
          <cell r="X25">
            <v>21.645360000000004</v>
          </cell>
          <cell r="Y25">
            <v>47.258640000000007</v>
          </cell>
          <cell r="AC25"/>
          <cell r="AD25"/>
          <cell r="AE25"/>
          <cell r="AF25"/>
          <cell r="AG25"/>
          <cell r="AH25"/>
          <cell r="AI25"/>
          <cell r="AJ25"/>
          <cell r="AM25"/>
          <cell r="AN25"/>
          <cell r="AO25"/>
          <cell r="AP25"/>
          <cell r="AQ25"/>
          <cell r="AR25"/>
          <cell r="AS25"/>
          <cell r="AT25"/>
          <cell r="AW25"/>
          <cell r="AX25"/>
        </row>
        <row r="26">
          <cell r="A26">
            <v>200000</v>
          </cell>
          <cell r="B26">
            <v>12.854160000000002</v>
          </cell>
          <cell r="C26">
            <v>21.431519999999995</v>
          </cell>
          <cell r="D26">
            <v>17.748719999999999</v>
          </cell>
          <cell r="E26">
            <v>45.357840000000003</v>
          </cell>
          <cell r="F26">
            <v>11.095919999999998</v>
          </cell>
          <cell r="G26" t="str">
            <v>NA</v>
          </cell>
          <cell r="H26">
            <v>13.970879999999999</v>
          </cell>
          <cell r="I26">
            <v>17.012159999999994</v>
          </cell>
          <cell r="J26" t="str">
            <v>NA</v>
          </cell>
          <cell r="K26" t="str">
            <v>NA</v>
          </cell>
          <cell r="L26" t="str">
            <v>NA</v>
          </cell>
          <cell r="M26">
            <v>40.48704</v>
          </cell>
          <cell r="N26">
            <v>15.966720000000002</v>
          </cell>
          <cell r="O26">
            <v>28.3932</v>
          </cell>
          <cell r="P26">
            <v>21.574080000000006</v>
          </cell>
          <cell r="S26">
            <v>18.794160000000002</v>
          </cell>
          <cell r="T26">
            <v>35.877600000000001</v>
          </cell>
          <cell r="U26">
            <v>15.657840000000002</v>
          </cell>
          <cell r="V26">
            <v>15.966720000000002</v>
          </cell>
          <cell r="W26">
            <v>28.3932</v>
          </cell>
          <cell r="X26">
            <v>21.574080000000006</v>
          </cell>
          <cell r="Y26">
            <v>47.187360000000005</v>
          </cell>
          <cell r="AC26"/>
          <cell r="AD26"/>
          <cell r="AE26"/>
          <cell r="AF26"/>
          <cell r="AG26"/>
          <cell r="AH26"/>
          <cell r="AI26"/>
          <cell r="AJ26"/>
          <cell r="AM26"/>
          <cell r="AN26"/>
          <cell r="AO26"/>
          <cell r="AP26"/>
          <cell r="AQ26"/>
          <cell r="AR26"/>
          <cell r="AS26"/>
          <cell r="AT26"/>
          <cell r="AW26"/>
          <cell r="AX26"/>
        </row>
        <row r="27">
          <cell r="A27">
            <v>250000</v>
          </cell>
          <cell r="B27">
            <v>12.830400000000008</v>
          </cell>
          <cell r="C27">
            <v>21.407760000000007</v>
          </cell>
          <cell r="D27">
            <v>17.724959999999996</v>
          </cell>
          <cell r="E27">
            <v>45.35784000000001</v>
          </cell>
          <cell r="F27">
            <v>11.072160000000002</v>
          </cell>
          <cell r="G27" t="str">
            <v>NA</v>
          </cell>
          <cell r="H27">
            <v>13.970879999999999</v>
          </cell>
          <cell r="I27">
            <v>16.988400000000006</v>
          </cell>
          <cell r="J27" t="str">
            <v>NA</v>
          </cell>
          <cell r="K27" t="str">
            <v>NA</v>
          </cell>
          <cell r="L27" t="str">
            <v>NA</v>
          </cell>
          <cell r="M27">
            <v>40.463280000000005</v>
          </cell>
          <cell r="N27">
            <v>15.942960000000001</v>
          </cell>
          <cell r="O27">
            <v>28.369440000000001</v>
          </cell>
          <cell r="P27">
            <v>21.526560000000003</v>
          </cell>
          <cell r="S27">
            <v>18.746640000000003</v>
          </cell>
          <cell r="T27">
            <v>35.830080000000002</v>
          </cell>
          <cell r="U27">
            <v>15.610320000000003</v>
          </cell>
          <cell r="V27">
            <v>15.942960000000001</v>
          </cell>
          <cell r="W27">
            <v>28.369440000000001</v>
          </cell>
          <cell r="X27">
            <v>21.526560000000003</v>
          </cell>
          <cell r="Y27">
            <v>47.139840000000007</v>
          </cell>
          <cell r="AC27"/>
          <cell r="AD27"/>
          <cell r="AE27"/>
          <cell r="AF27"/>
          <cell r="AG27"/>
          <cell r="AH27"/>
          <cell r="AI27"/>
          <cell r="AJ27"/>
          <cell r="AM27"/>
          <cell r="AN27"/>
          <cell r="AO27"/>
          <cell r="AP27"/>
          <cell r="AQ27"/>
          <cell r="AR27"/>
          <cell r="AS27"/>
          <cell r="AT27"/>
          <cell r="AW27"/>
          <cell r="AX27"/>
        </row>
        <row r="28">
          <cell r="A28">
            <v>300000</v>
          </cell>
          <cell r="B28">
            <v>12.830399999999997</v>
          </cell>
          <cell r="C28">
            <v>21.407760000000007</v>
          </cell>
          <cell r="D28">
            <v>17.7012</v>
          </cell>
          <cell r="E28">
            <v>45.336456000000005</v>
          </cell>
          <cell r="F28">
            <v>11.072160000000002</v>
          </cell>
          <cell r="G28" t="str">
            <v>NA</v>
          </cell>
          <cell r="H28">
            <v>13.947119999999996</v>
          </cell>
          <cell r="I28">
            <v>16.988400000000006</v>
          </cell>
          <cell r="J28" t="str">
            <v>NA</v>
          </cell>
          <cell r="K28" t="str">
            <v>NA</v>
          </cell>
          <cell r="L28" t="str">
            <v>NA</v>
          </cell>
          <cell r="M28">
            <v>40.463280000000005</v>
          </cell>
          <cell r="N28">
            <v>15.895440000000002</v>
          </cell>
          <cell r="O28">
            <v>28.321920000000002</v>
          </cell>
          <cell r="P28">
            <v>21.502800000000004</v>
          </cell>
          <cell r="S28">
            <v>18.722880000000004</v>
          </cell>
          <cell r="T28">
            <v>35.782560000000011</v>
          </cell>
          <cell r="U28">
            <v>15.586560000000002</v>
          </cell>
          <cell r="V28">
            <v>15.895440000000002</v>
          </cell>
          <cell r="W28">
            <v>28.321920000000002</v>
          </cell>
          <cell r="X28">
            <v>21.502800000000004</v>
          </cell>
          <cell r="Y28">
            <v>47.116080000000004</v>
          </cell>
          <cell r="AC28"/>
          <cell r="AD28"/>
          <cell r="AE28"/>
          <cell r="AF28"/>
          <cell r="AG28"/>
          <cell r="AH28"/>
          <cell r="AI28"/>
          <cell r="AJ28"/>
          <cell r="AM28"/>
          <cell r="AN28"/>
          <cell r="AO28"/>
          <cell r="AP28"/>
          <cell r="AQ28"/>
          <cell r="AR28"/>
          <cell r="AS28"/>
          <cell r="AT28"/>
          <cell r="AW28"/>
          <cell r="AX28"/>
        </row>
        <row r="29">
          <cell r="A29">
            <v>400000</v>
          </cell>
          <cell r="B29">
            <v>12.806640000000003</v>
          </cell>
          <cell r="C29">
            <v>21.407759999999996</v>
          </cell>
          <cell r="D29">
            <v>17.701200000000011</v>
          </cell>
          <cell r="E29">
            <v>45.33408</v>
          </cell>
          <cell r="F29">
            <v>11.048399999999997</v>
          </cell>
          <cell r="G29" t="str">
            <v>NA</v>
          </cell>
          <cell r="H29">
            <v>13.947120000000005</v>
          </cell>
          <cell r="I29">
            <v>16.964640000000003</v>
          </cell>
          <cell r="J29" t="str">
            <v>NA</v>
          </cell>
          <cell r="K29" t="str">
            <v>NA</v>
          </cell>
          <cell r="L29" t="str">
            <v>NA</v>
          </cell>
          <cell r="M29">
            <v>40.463280000000012</v>
          </cell>
          <cell r="N29">
            <v>15.871680000000001</v>
          </cell>
          <cell r="O29">
            <v>28.298160000000003</v>
          </cell>
          <cell r="P29">
            <v>21.479039999999998</v>
          </cell>
          <cell r="S29">
            <v>18.675360000000001</v>
          </cell>
          <cell r="T29">
            <v>35.758800000000008</v>
          </cell>
          <cell r="U29">
            <v>15.562800000000001</v>
          </cell>
          <cell r="V29">
            <v>15.871680000000001</v>
          </cell>
          <cell r="W29">
            <v>28.298160000000003</v>
          </cell>
          <cell r="X29">
            <v>21.479039999999998</v>
          </cell>
          <cell r="Y29">
            <v>47.092320000000008</v>
          </cell>
          <cell r="AC29"/>
          <cell r="AD29"/>
          <cell r="AE29"/>
          <cell r="AF29"/>
          <cell r="AG29"/>
          <cell r="AH29"/>
          <cell r="AI29"/>
          <cell r="AJ29"/>
          <cell r="AM29"/>
          <cell r="AN29"/>
          <cell r="AO29"/>
          <cell r="AP29"/>
          <cell r="AQ29"/>
          <cell r="AR29"/>
          <cell r="AS29"/>
          <cell r="AT29"/>
          <cell r="AW29"/>
          <cell r="AX29"/>
        </row>
        <row r="30">
          <cell r="A30">
            <v>500000</v>
          </cell>
          <cell r="B30">
            <v>12.806639999999996</v>
          </cell>
          <cell r="C30">
            <v>21.407759999999996</v>
          </cell>
          <cell r="D30">
            <v>17.701199999999993</v>
          </cell>
          <cell r="E30">
            <v>45.33408</v>
          </cell>
          <cell r="F30">
            <v>11.048399999999997</v>
          </cell>
          <cell r="G30" t="str">
            <v>NA</v>
          </cell>
          <cell r="H30">
            <v>13.947119999999996</v>
          </cell>
          <cell r="I30">
            <v>16.964640000000003</v>
          </cell>
          <cell r="J30" t="str">
            <v>NA</v>
          </cell>
          <cell r="K30" t="str">
            <v>NA</v>
          </cell>
          <cell r="L30" t="str">
            <v>NA</v>
          </cell>
          <cell r="M30">
            <v>40.463280000000012</v>
          </cell>
          <cell r="N30">
            <v>15.847920000000002</v>
          </cell>
          <cell r="O30">
            <v>28.274400000000007</v>
          </cell>
          <cell r="P30">
            <v>21.455280000000002</v>
          </cell>
          <cell r="S30">
            <v>18.651600000000002</v>
          </cell>
          <cell r="T30">
            <v>35.735040000000005</v>
          </cell>
          <cell r="U30">
            <v>15.539040000000004</v>
          </cell>
          <cell r="V30">
            <v>15.847920000000002</v>
          </cell>
          <cell r="W30">
            <v>28.274400000000007</v>
          </cell>
          <cell r="X30">
            <v>21.455280000000002</v>
          </cell>
          <cell r="Y30">
            <v>47.068560000000005</v>
          </cell>
          <cell r="AC30"/>
          <cell r="AD30"/>
          <cell r="AE30"/>
          <cell r="AF30"/>
          <cell r="AG30"/>
          <cell r="AH30"/>
          <cell r="AI30"/>
          <cell r="AJ30"/>
          <cell r="AM30"/>
          <cell r="AN30"/>
          <cell r="AO30"/>
          <cell r="AP30"/>
          <cell r="AQ30"/>
          <cell r="AR30"/>
          <cell r="AS30"/>
          <cell r="AT30"/>
          <cell r="AW30"/>
          <cell r="AX30"/>
        </row>
        <row r="31">
          <cell r="A31">
            <v>750000</v>
          </cell>
          <cell r="B31">
            <v>12.806640000000003</v>
          </cell>
          <cell r="C31">
            <v>21.407760000000007</v>
          </cell>
          <cell r="D31">
            <v>17.7012</v>
          </cell>
          <cell r="E31">
            <v>45.334080000000007</v>
          </cell>
          <cell r="F31">
            <v>11.048399999999997</v>
          </cell>
          <cell r="G31" t="str">
            <v>NA</v>
          </cell>
          <cell r="H31">
            <v>13.947120000000005</v>
          </cell>
          <cell r="I31">
            <v>16.964639999999996</v>
          </cell>
          <cell r="J31" t="str">
            <v>NA</v>
          </cell>
          <cell r="K31" t="str">
            <v>NA</v>
          </cell>
          <cell r="L31" t="str">
            <v>NA</v>
          </cell>
          <cell r="M31">
            <v>40.463280000000005</v>
          </cell>
          <cell r="N31">
            <v>15.824160000000003</v>
          </cell>
          <cell r="O31">
            <v>28.250640000000008</v>
          </cell>
          <cell r="P31">
            <v>21.407760000000003</v>
          </cell>
          <cell r="S31">
            <v>18.627840000000003</v>
          </cell>
          <cell r="T31">
            <v>35.711280000000002</v>
          </cell>
          <cell r="U31">
            <v>15.49152</v>
          </cell>
          <cell r="V31">
            <v>15.824160000000003</v>
          </cell>
          <cell r="W31">
            <v>28.250640000000008</v>
          </cell>
          <cell r="X31">
            <v>21.407760000000003</v>
          </cell>
          <cell r="Y31">
            <v>47.044800000000002</v>
          </cell>
          <cell r="AC31"/>
          <cell r="AD31"/>
          <cell r="AE31"/>
          <cell r="AF31"/>
          <cell r="AG31"/>
          <cell r="AH31"/>
          <cell r="AI31"/>
          <cell r="AJ31"/>
          <cell r="AM31"/>
          <cell r="AN31"/>
          <cell r="AO31"/>
          <cell r="AP31"/>
          <cell r="AQ31"/>
          <cell r="AR31"/>
          <cell r="AS31"/>
          <cell r="AT31"/>
          <cell r="AW31"/>
          <cell r="AX31"/>
        </row>
        <row r="32">
          <cell r="A32">
            <v>1000000</v>
          </cell>
          <cell r="B32">
            <v>12.806640000000003</v>
          </cell>
          <cell r="C32">
            <v>21.383999999999993</v>
          </cell>
          <cell r="D32">
            <v>17.677440000000008</v>
          </cell>
          <cell r="E32">
            <v>45.310319999999997</v>
          </cell>
          <cell r="F32">
            <v>11.024640000000003</v>
          </cell>
          <cell r="G32" t="str">
            <v>NA</v>
          </cell>
          <cell r="H32">
            <v>13.923360000000001</v>
          </cell>
          <cell r="I32">
            <v>16.964639999999996</v>
          </cell>
          <cell r="J32" t="str">
            <v>NA</v>
          </cell>
          <cell r="K32" t="str">
            <v>NA</v>
          </cell>
          <cell r="L32" t="str">
            <v>NA</v>
          </cell>
          <cell r="M32">
            <v>40.439520000000009</v>
          </cell>
          <cell r="N32">
            <v>15.800400000000003</v>
          </cell>
          <cell r="O32">
            <v>28.226880000000005</v>
          </cell>
          <cell r="P32">
            <v>21.407760000000003</v>
          </cell>
          <cell r="S32">
            <v>18.604080000000003</v>
          </cell>
          <cell r="T32">
            <v>35.687520000000006</v>
          </cell>
          <cell r="U32">
            <v>15.49152</v>
          </cell>
          <cell r="V32">
            <v>15.800400000000003</v>
          </cell>
          <cell r="W32">
            <v>28.226880000000005</v>
          </cell>
          <cell r="X32">
            <v>21.407760000000003</v>
          </cell>
          <cell r="Y32">
            <v>47.021040000000006</v>
          </cell>
          <cell r="AC32"/>
          <cell r="AD32"/>
          <cell r="AE32"/>
          <cell r="AF32"/>
          <cell r="AG32"/>
          <cell r="AH32"/>
          <cell r="AI32"/>
          <cell r="AJ32"/>
          <cell r="AM32"/>
          <cell r="AN32"/>
          <cell r="AO32"/>
          <cell r="AP32"/>
          <cell r="AQ32"/>
          <cell r="AR32"/>
          <cell r="AS32"/>
          <cell r="AT32"/>
          <cell r="AW32"/>
          <cell r="AX32"/>
        </row>
      </sheetData>
      <sheetData sheetId="15">
        <row r="5">
          <cell r="A5">
            <v>500</v>
          </cell>
          <cell r="B5">
            <v>98.46144000000001</v>
          </cell>
          <cell r="C5">
            <v>326.08224000000007</v>
          </cell>
          <cell r="D5">
            <v>326.67624000000006</v>
          </cell>
          <cell r="E5">
            <v>325.13184000000007</v>
          </cell>
          <cell r="F5">
            <v>326.08224000000007</v>
          </cell>
          <cell r="G5">
            <v>326.67624000000006</v>
          </cell>
          <cell r="H5">
            <v>325.13184000000007</v>
          </cell>
          <cell r="J5"/>
          <cell r="K5"/>
          <cell r="L5"/>
          <cell r="M5"/>
          <cell r="N5"/>
          <cell r="O5"/>
          <cell r="P5"/>
        </row>
        <row r="6">
          <cell r="A6">
            <v>1000</v>
          </cell>
          <cell r="B6">
            <v>55.764720000000004</v>
          </cell>
          <cell r="C6">
            <v>164.49048000000002</v>
          </cell>
          <cell r="D6">
            <v>165.55968000000004</v>
          </cell>
          <cell r="E6">
            <v>164.01528000000002</v>
          </cell>
          <cell r="F6">
            <v>164.49048000000002</v>
          </cell>
          <cell r="G6">
            <v>165.55968000000004</v>
          </cell>
          <cell r="H6">
            <v>164.01528000000002</v>
          </cell>
          <cell r="J6"/>
          <cell r="K6"/>
          <cell r="L6"/>
          <cell r="M6"/>
          <cell r="N6"/>
          <cell r="O6"/>
          <cell r="P6"/>
        </row>
        <row r="7">
          <cell r="A7">
            <v>1500</v>
          </cell>
          <cell r="B7">
            <v>44.716320000000003</v>
          </cell>
          <cell r="C7">
            <v>111.33936000000003</v>
          </cell>
          <cell r="D7">
            <v>112.28976000000002</v>
          </cell>
          <cell r="E7">
            <v>110.93544000000001</v>
          </cell>
          <cell r="F7">
            <v>111.33936000000003</v>
          </cell>
          <cell r="G7">
            <v>112.28976000000002</v>
          </cell>
          <cell r="H7">
            <v>110.93544000000001</v>
          </cell>
          <cell r="J7"/>
          <cell r="K7"/>
          <cell r="L7"/>
          <cell r="M7"/>
          <cell r="N7"/>
          <cell r="O7"/>
          <cell r="P7"/>
        </row>
        <row r="8">
          <cell r="A8">
            <v>2000</v>
          </cell>
          <cell r="B8">
            <v>37.659600000000005</v>
          </cell>
          <cell r="C8">
            <v>84.419280000000015</v>
          </cell>
          <cell r="D8">
            <v>85.369680000000017</v>
          </cell>
          <cell r="E8">
            <v>83.967840000000024</v>
          </cell>
          <cell r="F8">
            <v>84.419280000000015</v>
          </cell>
          <cell r="G8">
            <v>85.369680000000017</v>
          </cell>
          <cell r="H8">
            <v>83.967840000000024</v>
          </cell>
          <cell r="J8"/>
          <cell r="K8"/>
          <cell r="L8"/>
          <cell r="M8"/>
          <cell r="N8"/>
          <cell r="O8"/>
          <cell r="P8"/>
        </row>
        <row r="9">
          <cell r="A9">
            <v>2500</v>
          </cell>
          <cell r="B9">
            <v>34.475760000000001</v>
          </cell>
          <cell r="C9">
            <v>68.500080000000011</v>
          </cell>
          <cell r="D9">
            <v>69.450480000000013</v>
          </cell>
          <cell r="E9">
            <v>68.04864000000002</v>
          </cell>
          <cell r="F9">
            <v>68.500080000000011</v>
          </cell>
          <cell r="G9">
            <v>69.450480000000013</v>
          </cell>
          <cell r="H9">
            <v>68.04864000000002</v>
          </cell>
          <cell r="J9"/>
          <cell r="K9"/>
          <cell r="L9"/>
          <cell r="M9"/>
          <cell r="N9"/>
          <cell r="O9"/>
          <cell r="P9"/>
        </row>
        <row r="10">
          <cell r="A10">
            <v>3000</v>
          </cell>
          <cell r="B10">
            <v>32.361120000000007</v>
          </cell>
          <cell r="C10">
            <v>57.879360000000013</v>
          </cell>
          <cell r="D10">
            <v>58.85352000000001</v>
          </cell>
          <cell r="E10">
            <v>57.45168000000001</v>
          </cell>
          <cell r="F10">
            <v>57.879360000000013</v>
          </cell>
          <cell r="G10">
            <v>58.85352000000001</v>
          </cell>
          <cell r="H10">
            <v>57.45168000000001</v>
          </cell>
          <cell r="J10"/>
          <cell r="K10"/>
          <cell r="L10"/>
          <cell r="M10"/>
          <cell r="N10"/>
          <cell r="O10"/>
          <cell r="P10"/>
        </row>
        <row r="11">
          <cell r="A11">
            <v>3500</v>
          </cell>
          <cell r="B11">
            <v>30.412800000000004</v>
          </cell>
          <cell r="C11">
            <v>50.20488000000001</v>
          </cell>
          <cell r="D11">
            <v>51.107760000000013</v>
          </cell>
          <cell r="E11">
            <v>49.777200000000008</v>
          </cell>
          <cell r="F11">
            <v>50.20488000000001</v>
          </cell>
          <cell r="G11">
            <v>51.107760000000013</v>
          </cell>
          <cell r="H11">
            <v>49.777200000000008</v>
          </cell>
          <cell r="J11"/>
          <cell r="K11"/>
          <cell r="L11"/>
          <cell r="M11"/>
          <cell r="N11"/>
          <cell r="O11"/>
          <cell r="P11"/>
        </row>
        <row r="12">
          <cell r="A12">
            <v>4000</v>
          </cell>
          <cell r="B12">
            <v>28.3932</v>
          </cell>
          <cell r="C12">
            <v>44.336160000000007</v>
          </cell>
          <cell r="D12">
            <v>45.239040000000003</v>
          </cell>
          <cell r="E12">
            <v>43.93224</v>
          </cell>
          <cell r="F12">
            <v>44.336160000000007</v>
          </cell>
          <cell r="G12">
            <v>45.239040000000003</v>
          </cell>
          <cell r="H12">
            <v>43.93224</v>
          </cell>
          <cell r="J12"/>
          <cell r="K12"/>
          <cell r="L12"/>
          <cell r="M12"/>
          <cell r="N12"/>
          <cell r="O12"/>
          <cell r="P12"/>
        </row>
        <row r="13">
          <cell r="A13">
            <v>4500</v>
          </cell>
          <cell r="B13">
            <v>27.300240000000006</v>
          </cell>
          <cell r="C13">
            <v>39.845520000000008</v>
          </cell>
          <cell r="D13">
            <v>40.772160000000007</v>
          </cell>
          <cell r="E13">
            <v>39.465360000000004</v>
          </cell>
          <cell r="F13">
            <v>39.845520000000008</v>
          </cell>
          <cell r="G13">
            <v>40.772160000000007</v>
          </cell>
          <cell r="H13">
            <v>39.465360000000004</v>
          </cell>
          <cell r="J13"/>
          <cell r="K13"/>
          <cell r="L13"/>
          <cell r="M13"/>
          <cell r="N13"/>
          <cell r="O13"/>
          <cell r="P13"/>
        </row>
        <row r="14">
          <cell r="A14">
            <v>5000</v>
          </cell>
          <cell r="B14">
            <v>26.373600000000003</v>
          </cell>
          <cell r="C14">
            <v>36.257760000000005</v>
          </cell>
          <cell r="D14">
            <v>37.136880000000005</v>
          </cell>
          <cell r="E14">
            <v>35.877600000000001</v>
          </cell>
          <cell r="F14">
            <v>36.257760000000005</v>
          </cell>
          <cell r="G14">
            <v>37.136880000000005</v>
          </cell>
          <cell r="H14">
            <v>35.877600000000001</v>
          </cell>
          <cell r="J14"/>
          <cell r="K14"/>
          <cell r="L14"/>
          <cell r="M14"/>
          <cell r="N14"/>
          <cell r="O14"/>
          <cell r="P14"/>
        </row>
        <row r="15">
          <cell r="A15">
            <v>7500</v>
          </cell>
          <cell r="B15">
            <v>23.379840000000002</v>
          </cell>
          <cell r="C15">
            <v>25.470720000000004</v>
          </cell>
          <cell r="D15">
            <v>26.373600000000003</v>
          </cell>
          <cell r="E15">
            <v>25.066800000000008</v>
          </cell>
          <cell r="F15">
            <v>25.470720000000004</v>
          </cell>
          <cell r="G15">
            <v>26.373600000000003</v>
          </cell>
          <cell r="H15">
            <v>25.066800000000008</v>
          </cell>
          <cell r="J15"/>
          <cell r="K15"/>
          <cell r="L15"/>
          <cell r="M15"/>
          <cell r="N15"/>
          <cell r="O15"/>
          <cell r="P15"/>
        </row>
        <row r="16">
          <cell r="A16">
            <v>10000</v>
          </cell>
          <cell r="B16">
            <v>21.882960000000004</v>
          </cell>
          <cell r="C16">
            <v>20.053440000000002</v>
          </cell>
          <cell r="D16">
            <v>20.932560000000002</v>
          </cell>
          <cell r="E16">
            <v>19.673280000000002</v>
          </cell>
          <cell r="F16">
            <v>20.053440000000002</v>
          </cell>
          <cell r="G16">
            <v>20.932560000000002</v>
          </cell>
          <cell r="H16">
            <v>19.673280000000002</v>
          </cell>
          <cell r="J16"/>
          <cell r="K16"/>
          <cell r="L16"/>
          <cell r="M16"/>
          <cell r="N16"/>
          <cell r="O16"/>
          <cell r="P16"/>
        </row>
        <row r="17">
          <cell r="A17">
            <v>15000</v>
          </cell>
          <cell r="B17">
            <v>20.813760000000002</v>
          </cell>
          <cell r="C17">
            <v>14.754960000000002</v>
          </cell>
          <cell r="D17">
            <v>15.562800000000001</v>
          </cell>
          <cell r="E17">
            <v>14.374800000000002</v>
          </cell>
          <cell r="F17">
            <v>14.754960000000002</v>
          </cell>
          <cell r="G17">
            <v>15.562800000000001</v>
          </cell>
          <cell r="H17">
            <v>14.374800000000002</v>
          </cell>
          <cell r="J17"/>
          <cell r="K17"/>
          <cell r="L17"/>
          <cell r="M17"/>
          <cell r="N17"/>
          <cell r="O17"/>
          <cell r="P17"/>
        </row>
        <row r="18">
          <cell r="A18">
            <v>20000</v>
          </cell>
          <cell r="B18">
            <v>19.86336</v>
          </cell>
          <cell r="C18">
            <v>11.998800000000003</v>
          </cell>
          <cell r="D18">
            <v>12.877920000000001</v>
          </cell>
          <cell r="E18">
            <v>11.666160000000001</v>
          </cell>
          <cell r="F18">
            <v>11.998800000000003</v>
          </cell>
          <cell r="G18">
            <v>12.877920000000001</v>
          </cell>
          <cell r="H18">
            <v>11.666160000000001</v>
          </cell>
          <cell r="J18"/>
          <cell r="K18"/>
          <cell r="L18"/>
          <cell r="M18"/>
          <cell r="N18"/>
          <cell r="O18"/>
          <cell r="P18"/>
        </row>
        <row r="19">
          <cell r="A19">
            <v>25000</v>
          </cell>
          <cell r="B19">
            <v>19.530720000000006</v>
          </cell>
          <cell r="C19">
            <v>10.406880000000001</v>
          </cell>
          <cell r="D19">
            <v>11.238480000000003</v>
          </cell>
          <cell r="E19">
            <v>10.026720000000001</v>
          </cell>
          <cell r="F19">
            <v>10.406880000000001</v>
          </cell>
          <cell r="G19">
            <v>11.238480000000003</v>
          </cell>
          <cell r="H19">
            <v>10.026720000000001</v>
          </cell>
          <cell r="J19"/>
          <cell r="K19"/>
          <cell r="L19"/>
          <cell r="M19"/>
          <cell r="N19"/>
          <cell r="O19"/>
          <cell r="P19"/>
        </row>
        <row r="20">
          <cell r="A20">
            <v>30000</v>
          </cell>
          <cell r="B20">
            <v>19.316880000000005</v>
          </cell>
          <cell r="C20">
            <v>9.3614400000000018</v>
          </cell>
          <cell r="D20">
            <v>10.169280000000002</v>
          </cell>
          <cell r="E20">
            <v>8.9575200000000006</v>
          </cell>
          <cell r="F20">
            <v>9.3614400000000018</v>
          </cell>
          <cell r="G20">
            <v>10.169280000000002</v>
          </cell>
          <cell r="H20">
            <v>8.9575200000000006</v>
          </cell>
          <cell r="J20"/>
          <cell r="K20"/>
          <cell r="L20"/>
          <cell r="M20"/>
          <cell r="N20"/>
          <cell r="O20"/>
          <cell r="P20"/>
        </row>
        <row r="21">
          <cell r="A21">
            <v>40000</v>
          </cell>
          <cell r="B21">
            <v>18.841680000000004</v>
          </cell>
          <cell r="C21">
            <v>7.9833600000000011</v>
          </cell>
          <cell r="D21">
            <v>8.7912000000000017</v>
          </cell>
          <cell r="E21">
            <v>7.6507200000000024</v>
          </cell>
          <cell r="F21">
            <v>7.9833600000000011</v>
          </cell>
          <cell r="G21">
            <v>8.7912000000000017</v>
          </cell>
          <cell r="H21">
            <v>7.6507200000000024</v>
          </cell>
          <cell r="J21"/>
          <cell r="K21"/>
          <cell r="L21"/>
          <cell r="M21"/>
          <cell r="N21"/>
          <cell r="O21"/>
          <cell r="P21"/>
        </row>
        <row r="22">
          <cell r="A22">
            <v>50000</v>
          </cell>
          <cell r="B22">
            <v>18.675360000000001</v>
          </cell>
          <cell r="C22">
            <v>7.1755200000000015</v>
          </cell>
          <cell r="D22">
            <v>8.0071200000000005</v>
          </cell>
          <cell r="E22">
            <v>6.842880000000001</v>
          </cell>
          <cell r="F22">
            <v>7.1755200000000015</v>
          </cell>
          <cell r="G22">
            <v>8.0071200000000005</v>
          </cell>
          <cell r="H22">
            <v>6.842880000000001</v>
          </cell>
          <cell r="J22"/>
          <cell r="K22"/>
          <cell r="L22"/>
          <cell r="M22"/>
          <cell r="N22"/>
          <cell r="O22"/>
          <cell r="P22"/>
        </row>
        <row r="23">
          <cell r="A23">
            <v>75000</v>
          </cell>
          <cell r="B23">
            <v>18.247680000000003</v>
          </cell>
          <cell r="C23">
            <v>6.0825600000000009</v>
          </cell>
          <cell r="D23">
            <v>6.8904000000000005</v>
          </cell>
          <cell r="E23">
            <v>5.726160000000001</v>
          </cell>
          <cell r="F23">
            <v>6.0825600000000009</v>
          </cell>
          <cell r="G23">
            <v>6.8904000000000005</v>
          </cell>
          <cell r="H23">
            <v>5.726160000000001</v>
          </cell>
          <cell r="J23"/>
          <cell r="K23"/>
          <cell r="L23"/>
          <cell r="M23"/>
          <cell r="N23"/>
          <cell r="O23"/>
          <cell r="P23"/>
        </row>
        <row r="24">
          <cell r="A24">
            <v>100000</v>
          </cell>
          <cell r="B24">
            <v>18.152640000000002</v>
          </cell>
          <cell r="C24">
            <v>5.536080000000001</v>
          </cell>
          <cell r="D24">
            <v>6.3201600000000013</v>
          </cell>
          <cell r="E24">
            <v>5.1559200000000001</v>
          </cell>
          <cell r="F24">
            <v>5.536080000000001</v>
          </cell>
          <cell r="G24">
            <v>6.3201600000000013</v>
          </cell>
          <cell r="H24">
            <v>5.1559200000000001</v>
          </cell>
          <cell r="J24"/>
          <cell r="K24"/>
          <cell r="L24"/>
          <cell r="M24"/>
          <cell r="N24"/>
          <cell r="O24"/>
          <cell r="P24"/>
        </row>
        <row r="25">
          <cell r="A25">
            <v>150000</v>
          </cell>
          <cell r="B25">
            <v>18.033840000000001</v>
          </cell>
          <cell r="C25">
            <v>5.0133600000000005</v>
          </cell>
          <cell r="D25">
            <v>5.7736800000000015</v>
          </cell>
          <cell r="E25">
            <v>4.6332000000000004</v>
          </cell>
          <cell r="F25">
            <v>5.0133600000000005</v>
          </cell>
          <cell r="G25">
            <v>5.7736800000000015</v>
          </cell>
          <cell r="H25">
            <v>4.6332000000000004</v>
          </cell>
          <cell r="J25"/>
          <cell r="K25"/>
          <cell r="L25"/>
          <cell r="M25"/>
          <cell r="N25"/>
          <cell r="O25"/>
          <cell r="P25"/>
        </row>
        <row r="26">
          <cell r="A26">
            <v>200000</v>
          </cell>
          <cell r="B26">
            <v>17.986320000000006</v>
          </cell>
          <cell r="C26">
            <v>4.7520000000000007</v>
          </cell>
          <cell r="D26">
            <v>5.5123200000000008</v>
          </cell>
          <cell r="E26">
            <v>4.3480800000000013</v>
          </cell>
          <cell r="F26">
            <v>4.7520000000000007</v>
          </cell>
          <cell r="G26">
            <v>5.5123200000000008</v>
          </cell>
          <cell r="H26">
            <v>4.3480800000000013</v>
          </cell>
          <cell r="J26"/>
          <cell r="K26"/>
          <cell r="L26"/>
          <cell r="M26"/>
          <cell r="N26"/>
          <cell r="O26"/>
          <cell r="P26"/>
        </row>
        <row r="27">
          <cell r="A27">
            <v>250000</v>
          </cell>
          <cell r="B27">
            <v>17.962560000000003</v>
          </cell>
          <cell r="C27">
            <v>4.5856800000000009</v>
          </cell>
          <cell r="D27">
            <v>5.346000000000001</v>
          </cell>
          <cell r="E27">
            <v>4.2055200000000008</v>
          </cell>
          <cell r="F27">
            <v>4.5856800000000009</v>
          </cell>
          <cell r="G27">
            <v>5.346000000000001</v>
          </cell>
          <cell r="H27">
            <v>4.2055200000000008</v>
          </cell>
          <cell r="J27"/>
          <cell r="K27"/>
          <cell r="L27"/>
          <cell r="M27"/>
          <cell r="N27"/>
          <cell r="O27"/>
          <cell r="P27"/>
        </row>
        <row r="28">
          <cell r="A28">
            <v>300000</v>
          </cell>
          <cell r="B28">
            <v>17.938800000000001</v>
          </cell>
          <cell r="C28">
            <v>4.4906400000000009</v>
          </cell>
          <cell r="D28">
            <v>5.2509600000000001</v>
          </cell>
          <cell r="E28">
            <v>4.0867200000000006</v>
          </cell>
          <cell r="F28">
            <v>4.4906400000000009</v>
          </cell>
          <cell r="G28">
            <v>5.2509600000000001</v>
          </cell>
          <cell r="H28">
            <v>4.0867200000000006</v>
          </cell>
          <cell r="J28"/>
          <cell r="K28"/>
          <cell r="L28"/>
          <cell r="M28"/>
          <cell r="N28"/>
          <cell r="O28"/>
          <cell r="P28"/>
        </row>
        <row r="29">
          <cell r="A29">
            <v>400000</v>
          </cell>
          <cell r="B29">
            <v>17.915040000000001</v>
          </cell>
          <cell r="C29">
            <v>4.3480800000000013</v>
          </cell>
          <cell r="D29">
            <v>5.1084000000000005</v>
          </cell>
          <cell r="E29">
            <v>3.9679200000000003</v>
          </cell>
          <cell r="F29">
            <v>4.3480800000000013</v>
          </cell>
          <cell r="G29">
            <v>5.1084000000000005</v>
          </cell>
          <cell r="H29">
            <v>3.9679200000000003</v>
          </cell>
          <cell r="J29"/>
          <cell r="K29"/>
          <cell r="L29"/>
          <cell r="M29"/>
          <cell r="N29"/>
          <cell r="O29"/>
          <cell r="P29"/>
        </row>
        <row r="30">
          <cell r="A30">
            <v>500000</v>
          </cell>
          <cell r="B30">
            <v>17.891280000000005</v>
          </cell>
          <cell r="C30">
            <v>4.2768000000000006</v>
          </cell>
          <cell r="D30">
            <v>5.0371200000000007</v>
          </cell>
          <cell r="E30">
            <v>3.8728799999999999</v>
          </cell>
          <cell r="F30">
            <v>4.2768000000000006</v>
          </cell>
          <cell r="G30">
            <v>5.0371200000000007</v>
          </cell>
          <cell r="H30">
            <v>3.8728799999999999</v>
          </cell>
          <cell r="J30"/>
          <cell r="K30"/>
          <cell r="L30"/>
          <cell r="M30"/>
          <cell r="N30"/>
          <cell r="O30"/>
          <cell r="P30"/>
        </row>
        <row r="31">
          <cell r="A31">
            <v>750000</v>
          </cell>
          <cell r="B31">
            <v>17.867520000000003</v>
          </cell>
          <cell r="C31">
            <v>4.1580000000000013</v>
          </cell>
          <cell r="D31">
            <v>4.9420800000000007</v>
          </cell>
          <cell r="E31">
            <v>3.7778400000000008</v>
          </cell>
          <cell r="F31">
            <v>4.1580000000000013</v>
          </cell>
          <cell r="G31">
            <v>4.9420800000000007</v>
          </cell>
          <cell r="H31">
            <v>3.7778400000000008</v>
          </cell>
          <cell r="J31"/>
          <cell r="K31"/>
          <cell r="L31"/>
          <cell r="M31"/>
          <cell r="N31"/>
          <cell r="O31"/>
          <cell r="P31"/>
        </row>
        <row r="32">
          <cell r="A32">
            <v>1000000</v>
          </cell>
          <cell r="B32">
            <v>17.867520000000003</v>
          </cell>
          <cell r="C32">
            <v>4.1104799999999999</v>
          </cell>
          <cell r="D32">
            <v>4.8708</v>
          </cell>
          <cell r="E32">
            <v>3.7303200000000007</v>
          </cell>
          <cell r="F32">
            <v>4.1104799999999999</v>
          </cell>
          <cell r="G32">
            <v>4.8708</v>
          </cell>
          <cell r="H32">
            <v>3.7303200000000007</v>
          </cell>
          <cell r="J32"/>
          <cell r="K32"/>
          <cell r="L32"/>
          <cell r="M32"/>
          <cell r="N32"/>
          <cell r="O32"/>
          <cell r="P32"/>
        </row>
      </sheetData>
      <sheetData sheetId="16">
        <row r="5">
          <cell r="A5">
            <v>500</v>
          </cell>
          <cell r="B5">
            <v>177.24960000000002</v>
          </cell>
          <cell r="C5">
            <v>20.956320000000019</v>
          </cell>
          <cell r="D5">
            <v>344.0685600000001</v>
          </cell>
          <cell r="E5">
            <v>346.08816000000002</v>
          </cell>
          <cell r="F5">
            <v>382.53600000000006</v>
          </cell>
          <cell r="G5">
            <v>185.89824000000002</v>
          </cell>
          <cell r="H5">
            <v>229.92552000000003</v>
          </cell>
          <cell r="I5">
            <v>193.26384000000004</v>
          </cell>
          <cell r="J5">
            <v>248.79096000000001</v>
          </cell>
          <cell r="L5"/>
          <cell r="M5"/>
          <cell r="N5"/>
          <cell r="O5"/>
          <cell r="P5"/>
          <cell r="S5"/>
          <cell r="T5"/>
          <cell r="U5"/>
        </row>
        <row r="6">
          <cell r="A6">
            <v>1000</v>
          </cell>
          <cell r="B6">
            <v>114.76080000000002</v>
          </cell>
          <cell r="C6">
            <v>20.980080000000015</v>
          </cell>
          <cell r="D6">
            <v>183.40344000000002</v>
          </cell>
          <cell r="E6">
            <v>185.42304000000004</v>
          </cell>
          <cell r="F6">
            <v>221.84712000000002</v>
          </cell>
          <cell r="G6">
            <v>114.47568000000001</v>
          </cell>
          <cell r="H6">
            <v>158.52672000000004</v>
          </cell>
          <cell r="I6">
            <v>121.86504000000002</v>
          </cell>
          <cell r="J6">
            <v>177.36840000000004</v>
          </cell>
          <cell r="L6"/>
          <cell r="M6"/>
          <cell r="N6"/>
          <cell r="O6"/>
          <cell r="P6"/>
          <cell r="S6"/>
          <cell r="T6"/>
        </row>
        <row r="7">
          <cell r="A7">
            <v>1500</v>
          </cell>
          <cell r="B7">
            <v>93.92328000000002</v>
          </cell>
          <cell r="C7">
            <v>20.980080000000001</v>
          </cell>
          <cell r="D7">
            <v>134.57664000000003</v>
          </cell>
          <cell r="E7">
            <v>131.86800000000002</v>
          </cell>
          <cell r="F7">
            <v>168.29208000000003</v>
          </cell>
          <cell r="G7">
            <v>90.66816</v>
          </cell>
          <cell r="H7">
            <v>134.71920000000003</v>
          </cell>
          <cell r="I7">
            <v>98.057520000000025</v>
          </cell>
          <cell r="J7">
            <v>153.56088000000003</v>
          </cell>
          <cell r="L7"/>
          <cell r="M7"/>
          <cell r="N7"/>
          <cell r="O7"/>
          <cell r="P7"/>
          <cell r="S7"/>
          <cell r="T7"/>
        </row>
        <row r="8">
          <cell r="A8">
            <v>2000</v>
          </cell>
          <cell r="B8">
            <v>83.516400000000004</v>
          </cell>
          <cell r="C8">
            <v>20.980080000000001</v>
          </cell>
          <cell r="D8">
            <v>103.04712000000001</v>
          </cell>
          <cell r="E8">
            <v>105.09048</v>
          </cell>
          <cell r="F8">
            <v>141.51456000000002</v>
          </cell>
          <cell r="G8">
            <v>78.764400000000009</v>
          </cell>
          <cell r="H8">
            <v>122.81544000000001</v>
          </cell>
          <cell r="I8">
            <v>86.153760000000005</v>
          </cell>
          <cell r="J8">
            <v>141.65712000000002</v>
          </cell>
          <cell r="L8"/>
          <cell r="M8"/>
          <cell r="N8"/>
          <cell r="O8"/>
          <cell r="P8"/>
          <cell r="S8"/>
          <cell r="T8"/>
        </row>
        <row r="9">
          <cell r="A9">
            <v>2500</v>
          </cell>
          <cell r="B9">
            <v>77.267520000000019</v>
          </cell>
          <cell r="C9">
            <v>20.980080000000001</v>
          </cell>
          <cell r="D9">
            <v>86.985360000000014</v>
          </cell>
          <cell r="E9">
            <v>89.004960000000011</v>
          </cell>
          <cell r="F9">
            <v>125.45280000000001</v>
          </cell>
          <cell r="G9">
            <v>71.636400000000009</v>
          </cell>
          <cell r="H9">
            <v>115.66368000000001</v>
          </cell>
          <cell r="I9">
            <v>79.00200000000001</v>
          </cell>
          <cell r="J9">
            <v>63.249120000000012</v>
          </cell>
          <cell r="L9"/>
          <cell r="M9"/>
          <cell r="N9"/>
          <cell r="O9"/>
          <cell r="P9"/>
          <cell r="S9"/>
          <cell r="T9"/>
        </row>
        <row r="10">
          <cell r="A10">
            <v>3000</v>
          </cell>
          <cell r="B10">
            <v>73.109520000000003</v>
          </cell>
          <cell r="C10">
            <v>20.980080000000008</v>
          </cell>
          <cell r="D10">
            <v>76.269600000000011</v>
          </cell>
          <cell r="E10">
            <v>78.312960000000018</v>
          </cell>
          <cell r="F10">
            <v>114.73704000000002</v>
          </cell>
          <cell r="G10">
            <v>66.860640000000018</v>
          </cell>
          <cell r="H10">
            <v>110.91168000000002</v>
          </cell>
          <cell r="I10">
            <v>74.25</v>
          </cell>
          <cell r="J10">
            <v>129.75336000000001</v>
          </cell>
          <cell r="L10"/>
          <cell r="M10"/>
          <cell r="N10"/>
          <cell r="O10"/>
          <cell r="P10"/>
          <cell r="S10"/>
          <cell r="T10"/>
        </row>
        <row r="11">
          <cell r="A11">
            <v>3500</v>
          </cell>
          <cell r="B11">
            <v>70.115760000000023</v>
          </cell>
          <cell r="C11">
            <v>20.980080000000008</v>
          </cell>
          <cell r="D11">
            <v>68.618880000000004</v>
          </cell>
          <cell r="E11">
            <v>70.662239999999997</v>
          </cell>
          <cell r="F11">
            <v>107.08632000000001</v>
          </cell>
          <cell r="G11">
            <v>63.46296000000001</v>
          </cell>
          <cell r="H11">
            <v>107.51400000000002</v>
          </cell>
          <cell r="I11">
            <v>70.852320000000006</v>
          </cell>
          <cell r="J11">
            <v>126.35568000000002</v>
          </cell>
          <cell r="L11"/>
          <cell r="M11"/>
          <cell r="N11"/>
          <cell r="O11"/>
          <cell r="P11"/>
          <cell r="S11"/>
          <cell r="T11"/>
        </row>
        <row r="12">
          <cell r="A12">
            <v>4000</v>
          </cell>
          <cell r="B12">
            <v>67.906080000000003</v>
          </cell>
          <cell r="C12">
            <v>20.956320000000005</v>
          </cell>
          <cell r="D12">
            <v>62.892720000000004</v>
          </cell>
          <cell r="E12">
            <v>64.912320000000008</v>
          </cell>
          <cell r="F12">
            <v>101.36016000000001</v>
          </cell>
          <cell r="G12">
            <v>60.920640000000013</v>
          </cell>
          <cell r="H12">
            <v>104.97168000000002</v>
          </cell>
          <cell r="I12">
            <v>68.310000000000016</v>
          </cell>
          <cell r="J12">
            <v>123.81336000000002</v>
          </cell>
          <cell r="L12"/>
          <cell r="M12"/>
          <cell r="N12"/>
          <cell r="O12"/>
          <cell r="P12"/>
          <cell r="S12"/>
          <cell r="T12"/>
        </row>
        <row r="13">
          <cell r="A13">
            <v>4500</v>
          </cell>
          <cell r="B13">
            <v>66.171600000000012</v>
          </cell>
          <cell r="C13">
            <v>20.956320000000005</v>
          </cell>
          <cell r="D13">
            <v>58.425840000000008</v>
          </cell>
          <cell r="E13">
            <v>60.445440000000012</v>
          </cell>
          <cell r="F13">
            <v>96.893280000000019</v>
          </cell>
          <cell r="G13">
            <v>58.948560000000008</v>
          </cell>
          <cell r="H13">
            <v>102.97584000000002</v>
          </cell>
          <cell r="I13">
            <v>66.314160000000015</v>
          </cell>
          <cell r="J13">
            <v>121.84128000000003</v>
          </cell>
          <cell r="L13"/>
          <cell r="M13"/>
          <cell r="N13"/>
          <cell r="O13"/>
          <cell r="P13"/>
          <cell r="S13"/>
          <cell r="T13"/>
        </row>
        <row r="14">
          <cell r="A14">
            <v>5000</v>
          </cell>
          <cell r="B14">
            <v>64.769760000000019</v>
          </cell>
          <cell r="C14">
            <v>20.980080000000008</v>
          </cell>
          <cell r="D14">
            <v>52.794720000000005</v>
          </cell>
          <cell r="E14">
            <v>54.624240000000007</v>
          </cell>
          <cell r="F14">
            <v>76.293360000000021</v>
          </cell>
          <cell r="G14">
            <v>57.356640000000006</v>
          </cell>
          <cell r="H14">
            <v>101.38392000000002</v>
          </cell>
          <cell r="I14">
            <v>64.722240000000014</v>
          </cell>
          <cell r="J14">
            <v>120.24936000000002</v>
          </cell>
          <cell r="L14"/>
          <cell r="M14"/>
          <cell r="N14"/>
          <cell r="O14"/>
          <cell r="P14"/>
          <cell r="S14"/>
          <cell r="T14"/>
        </row>
        <row r="15">
          <cell r="A15">
            <v>7500</v>
          </cell>
          <cell r="B15">
            <v>60.611760000000011</v>
          </cell>
          <cell r="C15">
            <v>20.980080000000008</v>
          </cell>
          <cell r="D15">
            <v>42.078960000000009</v>
          </cell>
          <cell r="E15">
            <v>43.908480000000012</v>
          </cell>
          <cell r="F15">
            <v>65.601360000000014</v>
          </cell>
          <cell r="G15">
            <v>52.580880000000001</v>
          </cell>
          <cell r="H15">
            <v>96.631920000000022</v>
          </cell>
          <cell r="I15">
            <v>59.970240000000004</v>
          </cell>
          <cell r="J15">
            <v>115.47360000000002</v>
          </cell>
          <cell r="L15"/>
          <cell r="M15"/>
          <cell r="N15"/>
          <cell r="O15"/>
          <cell r="P15"/>
          <cell r="S15"/>
          <cell r="T15"/>
        </row>
        <row r="16">
          <cell r="A16">
            <v>10000</v>
          </cell>
          <cell r="B16">
            <v>58.520880000000005</v>
          </cell>
          <cell r="C16">
            <v>20.980080000000008</v>
          </cell>
          <cell r="D16">
            <v>36.732960000000013</v>
          </cell>
          <cell r="E16">
            <v>38.562480000000008</v>
          </cell>
          <cell r="F16">
            <v>60.231600000000014</v>
          </cell>
          <cell r="G16">
            <v>50.20488000000001</v>
          </cell>
          <cell r="H16">
            <v>94.255920000000017</v>
          </cell>
          <cell r="I16">
            <v>57.594240000000006</v>
          </cell>
          <cell r="J16">
            <v>113.09760000000003</v>
          </cell>
          <cell r="L16"/>
          <cell r="M16"/>
          <cell r="N16"/>
          <cell r="O16"/>
          <cell r="P16"/>
          <cell r="S16"/>
          <cell r="T16"/>
        </row>
        <row r="17">
          <cell r="A17">
            <v>15000</v>
          </cell>
          <cell r="B17">
            <v>56.430000000000014</v>
          </cell>
          <cell r="C17">
            <v>20.980080000000001</v>
          </cell>
          <cell r="D17">
            <v>31.363200000000003</v>
          </cell>
          <cell r="E17">
            <v>33.216480000000004</v>
          </cell>
          <cell r="F17">
            <v>54.885600000000011</v>
          </cell>
          <cell r="G17">
            <v>47.828880000000005</v>
          </cell>
          <cell r="H17">
            <v>91.879920000000013</v>
          </cell>
          <cell r="I17">
            <v>55.218240000000002</v>
          </cell>
          <cell r="J17">
            <v>110.72160000000002</v>
          </cell>
          <cell r="L17"/>
          <cell r="M17"/>
          <cell r="N17"/>
          <cell r="O17"/>
          <cell r="P17"/>
          <cell r="S17"/>
          <cell r="T17"/>
        </row>
        <row r="18">
          <cell r="A18">
            <v>20000</v>
          </cell>
          <cell r="B18">
            <v>55.408320000000003</v>
          </cell>
          <cell r="C18">
            <v>20.956320000000005</v>
          </cell>
          <cell r="D18">
            <v>28.678320000000003</v>
          </cell>
          <cell r="E18">
            <v>30.531600000000005</v>
          </cell>
          <cell r="F18">
            <v>52.200720000000004</v>
          </cell>
          <cell r="G18">
            <v>46.640880000000003</v>
          </cell>
          <cell r="H18">
            <v>90.69192000000001</v>
          </cell>
          <cell r="I18">
            <v>54.030239999999999</v>
          </cell>
          <cell r="J18">
            <v>109.53360000000002</v>
          </cell>
          <cell r="L18"/>
          <cell r="M18"/>
          <cell r="N18"/>
          <cell r="O18"/>
          <cell r="P18"/>
          <cell r="S18"/>
          <cell r="T18"/>
        </row>
        <row r="19">
          <cell r="A19">
            <v>25000</v>
          </cell>
          <cell r="B19">
            <v>54.766800000000011</v>
          </cell>
          <cell r="C19">
            <v>20.980080000000001</v>
          </cell>
          <cell r="D19">
            <v>27.086400000000005</v>
          </cell>
          <cell r="E19">
            <v>28.915920000000003</v>
          </cell>
          <cell r="F19">
            <v>50.608800000000009</v>
          </cell>
          <cell r="G19">
            <v>45.928080000000001</v>
          </cell>
          <cell r="H19">
            <v>89.955360000000013</v>
          </cell>
          <cell r="I19">
            <v>53.317440000000012</v>
          </cell>
          <cell r="J19">
            <v>108.82080000000002</v>
          </cell>
          <cell r="L19"/>
          <cell r="M19"/>
          <cell r="N19"/>
          <cell r="O19"/>
          <cell r="P19"/>
          <cell r="S19"/>
          <cell r="T19"/>
        </row>
        <row r="20">
          <cell r="A20">
            <v>30000</v>
          </cell>
          <cell r="B20">
            <v>54.362880000000004</v>
          </cell>
          <cell r="C20">
            <v>20.980080000000008</v>
          </cell>
          <cell r="D20">
            <v>26.017200000000003</v>
          </cell>
          <cell r="E20">
            <v>27.846720000000005</v>
          </cell>
          <cell r="F20">
            <v>49.515840000000011</v>
          </cell>
          <cell r="G20">
            <v>45.45288</v>
          </cell>
          <cell r="H20">
            <v>89.480160000000012</v>
          </cell>
          <cell r="I20">
            <v>52.818480000000008</v>
          </cell>
          <cell r="J20">
            <v>108.34560000000002</v>
          </cell>
          <cell r="L20"/>
          <cell r="M20"/>
          <cell r="N20"/>
          <cell r="O20"/>
          <cell r="P20"/>
          <cell r="S20"/>
          <cell r="T20"/>
        </row>
        <row r="21">
          <cell r="A21">
            <v>40000</v>
          </cell>
          <cell r="B21">
            <v>53.840160000000004</v>
          </cell>
          <cell r="C21">
            <v>20.980080000000001</v>
          </cell>
          <cell r="D21">
            <v>24.662880000000005</v>
          </cell>
          <cell r="E21">
            <v>26.516160000000006</v>
          </cell>
          <cell r="F21">
            <v>48.185280000000013</v>
          </cell>
          <cell r="G21">
            <v>44.858880000000006</v>
          </cell>
          <cell r="H21">
            <v>88.886160000000004</v>
          </cell>
          <cell r="I21">
            <v>52.224480000000007</v>
          </cell>
          <cell r="J21">
            <v>107.75160000000002</v>
          </cell>
          <cell r="L21"/>
          <cell r="M21"/>
          <cell r="N21"/>
          <cell r="O21"/>
          <cell r="P21"/>
          <cell r="S21"/>
          <cell r="T21"/>
        </row>
        <row r="22">
          <cell r="A22">
            <v>50000</v>
          </cell>
          <cell r="B22">
            <v>53.531280000000017</v>
          </cell>
          <cell r="C22">
            <v>20.980080000000001</v>
          </cell>
          <cell r="D22">
            <v>23.878800000000005</v>
          </cell>
          <cell r="E22">
            <v>25.708320000000004</v>
          </cell>
          <cell r="F22">
            <v>47.377440000000014</v>
          </cell>
          <cell r="G22">
            <v>44.502480000000006</v>
          </cell>
          <cell r="H22">
            <v>88.52976000000001</v>
          </cell>
          <cell r="I22">
            <v>51.868080000000006</v>
          </cell>
          <cell r="J22">
            <v>107.39520000000002</v>
          </cell>
          <cell r="L22"/>
          <cell r="M22"/>
          <cell r="N22"/>
          <cell r="O22"/>
          <cell r="P22"/>
          <cell r="S22"/>
          <cell r="T22"/>
        </row>
        <row r="23">
          <cell r="A23">
            <v>75000</v>
          </cell>
          <cell r="B23">
            <v>53.103600000000014</v>
          </cell>
          <cell r="C23">
            <v>20.980080000000001</v>
          </cell>
          <cell r="D23">
            <v>22.809600000000003</v>
          </cell>
          <cell r="E23">
            <v>24.639120000000002</v>
          </cell>
          <cell r="F23">
            <v>46.308240000000005</v>
          </cell>
          <cell r="G23">
            <v>44.027280000000012</v>
          </cell>
          <cell r="H23">
            <v>88.054560000000023</v>
          </cell>
          <cell r="I23">
            <v>51.392880000000005</v>
          </cell>
          <cell r="J23">
            <v>106.92000000000002</v>
          </cell>
          <cell r="L23"/>
          <cell r="M23"/>
          <cell r="N23"/>
          <cell r="O23"/>
          <cell r="P23"/>
          <cell r="S23"/>
          <cell r="T23"/>
        </row>
        <row r="24">
          <cell r="A24">
            <v>100000</v>
          </cell>
          <cell r="B24">
            <v>52.88976000000001</v>
          </cell>
          <cell r="C24">
            <v>20.980080000000001</v>
          </cell>
          <cell r="D24">
            <v>22.263120000000001</v>
          </cell>
          <cell r="E24">
            <v>24.092640000000006</v>
          </cell>
          <cell r="F24">
            <v>45.785520000000012</v>
          </cell>
          <cell r="G24">
            <v>43.789680000000004</v>
          </cell>
          <cell r="H24">
            <v>87.816960000000023</v>
          </cell>
          <cell r="I24">
            <v>51.155280000000012</v>
          </cell>
          <cell r="J24">
            <v>106.6824</v>
          </cell>
          <cell r="L24"/>
          <cell r="M24"/>
          <cell r="N24"/>
          <cell r="O24"/>
          <cell r="P24"/>
          <cell r="S24"/>
          <cell r="T24"/>
        </row>
        <row r="25">
          <cell r="A25">
            <v>150000</v>
          </cell>
          <cell r="B25">
            <v>52.699680000000008</v>
          </cell>
          <cell r="C25">
            <v>20.956320000000005</v>
          </cell>
          <cell r="D25">
            <v>21.716640000000005</v>
          </cell>
          <cell r="E25">
            <v>23.569920000000003</v>
          </cell>
          <cell r="F25">
            <v>45.239040000000003</v>
          </cell>
          <cell r="G25">
            <v>43.552080000000004</v>
          </cell>
          <cell r="H25">
            <v>87.579360000000008</v>
          </cell>
          <cell r="I25">
            <v>50.917680000000004</v>
          </cell>
          <cell r="J25">
            <v>106.44480000000001</v>
          </cell>
          <cell r="L25"/>
          <cell r="M25"/>
          <cell r="N25"/>
          <cell r="O25"/>
          <cell r="P25"/>
          <cell r="S25"/>
          <cell r="T25"/>
        </row>
        <row r="26">
          <cell r="A26">
            <v>200000</v>
          </cell>
          <cell r="B26">
            <v>52.580880000000001</v>
          </cell>
          <cell r="C26">
            <v>20.980080000000008</v>
          </cell>
          <cell r="D26">
            <v>21.455280000000002</v>
          </cell>
          <cell r="E26">
            <v>23.308560000000007</v>
          </cell>
          <cell r="F26">
            <v>44.977680000000007</v>
          </cell>
          <cell r="G26">
            <v>43.433280000000011</v>
          </cell>
          <cell r="H26">
            <v>87.460560000000015</v>
          </cell>
          <cell r="I26">
            <v>50.798880000000004</v>
          </cell>
          <cell r="J26">
            <v>106.32600000000001</v>
          </cell>
          <cell r="L26"/>
          <cell r="M26"/>
          <cell r="N26"/>
          <cell r="O26"/>
          <cell r="P26"/>
          <cell r="S26"/>
          <cell r="T26"/>
        </row>
        <row r="27">
          <cell r="A27">
            <v>250000</v>
          </cell>
          <cell r="B27">
            <v>52.533360000000009</v>
          </cell>
          <cell r="C27">
            <v>20.956320000000005</v>
          </cell>
          <cell r="D27">
            <v>21.288960000000007</v>
          </cell>
          <cell r="E27">
            <v>23.142240000000001</v>
          </cell>
          <cell r="F27">
            <v>44.811360000000008</v>
          </cell>
          <cell r="G27">
            <v>43.362000000000009</v>
          </cell>
          <cell r="H27">
            <v>87.389280000000014</v>
          </cell>
          <cell r="I27">
            <v>50.72760000000001</v>
          </cell>
          <cell r="J27">
            <v>106.25472000000001</v>
          </cell>
          <cell r="L27"/>
          <cell r="M27"/>
          <cell r="N27"/>
          <cell r="O27"/>
          <cell r="P27"/>
          <cell r="S27"/>
          <cell r="T27"/>
        </row>
        <row r="28">
          <cell r="A28">
            <v>300000</v>
          </cell>
          <cell r="B28">
            <v>52.48584000000001</v>
          </cell>
          <cell r="C28">
            <v>20.980080000000008</v>
          </cell>
          <cell r="D28">
            <v>21.193920000000006</v>
          </cell>
          <cell r="E28">
            <v>23.023440000000004</v>
          </cell>
          <cell r="F28">
            <v>44.716320000000003</v>
          </cell>
          <cell r="G28">
            <v>43.314480000000003</v>
          </cell>
          <cell r="H28">
            <v>87.341760000000008</v>
          </cell>
          <cell r="I28">
            <v>50.680080000000004</v>
          </cell>
          <cell r="J28">
            <v>106.20720000000003</v>
          </cell>
          <cell r="L28"/>
          <cell r="M28"/>
          <cell r="N28"/>
          <cell r="O28"/>
          <cell r="P28"/>
          <cell r="S28"/>
          <cell r="T28"/>
        </row>
        <row r="29">
          <cell r="A29">
            <v>400000</v>
          </cell>
          <cell r="B29">
            <v>52.438320000000004</v>
          </cell>
          <cell r="C29">
            <v>20.980080000000001</v>
          </cell>
          <cell r="D29">
            <v>21.051360000000003</v>
          </cell>
          <cell r="E29">
            <v>22.904640000000004</v>
          </cell>
          <cell r="F29">
            <v>44.573760000000007</v>
          </cell>
          <cell r="G29">
            <v>43.243200000000002</v>
          </cell>
          <cell r="H29">
            <v>87.29424000000003</v>
          </cell>
          <cell r="I29">
            <v>50.632559999999998</v>
          </cell>
          <cell r="J29">
            <v>106.13592000000003</v>
          </cell>
          <cell r="L29"/>
          <cell r="M29"/>
          <cell r="N29"/>
          <cell r="O29"/>
          <cell r="P29"/>
          <cell r="S29"/>
          <cell r="T29"/>
        </row>
        <row r="30">
          <cell r="A30">
            <v>500000</v>
          </cell>
          <cell r="B30">
            <v>52.390800000000006</v>
          </cell>
          <cell r="C30">
            <v>20.980080000000001</v>
          </cell>
          <cell r="D30">
            <v>20.980080000000005</v>
          </cell>
          <cell r="E30">
            <v>22.809600000000003</v>
          </cell>
          <cell r="F30">
            <v>44.502480000000006</v>
          </cell>
          <cell r="G30">
            <v>43.219440000000013</v>
          </cell>
          <cell r="H30">
            <v>87.24672000000001</v>
          </cell>
          <cell r="I30">
            <v>50.585040000000006</v>
          </cell>
          <cell r="J30">
            <v>106.11216</v>
          </cell>
          <cell r="L30"/>
          <cell r="M30"/>
          <cell r="N30"/>
          <cell r="O30"/>
          <cell r="P30"/>
          <cell r="S30"/>
          <cell r="T30"/>
        </row>
        <row r="31">
          <cell r="A31">
            <v>750000</v>
          </cell>
          <cell r="B31">
            <v>52.367040000000003</v>
          </cell>
          <cell r="C31">
            <v>20.956320000000005</v>
          </cell>
          <cell r="D31">
            <v>20.861280000000001</v>
          </cell>
          <cell r="E31">
            <v>22.714560000000006</v>
          </cell>
          <cell r="F31">
            <v>44.383680000000005</v>
          </cell>
          <cell r="G31">
            <v>43.171920000000007</v>
          </cell>
          <cell r="H31">
            <v>87.199200000000019</v>
          </cell>
          <cell r="I31">
            <v>50.537520000000008</v>
          </cell>
          <cell r="J31">
            <v>106.06464000000003</v>
          </cell>
          <cell r="L31"/>
          <cell r="M31"/>
          <cell r="N31"/>
          <cell r="O31"/>
          <cell r="P31"/>
          <cell r="S31"/>
          <cell r="T31"/>
        </row>
        <row r="32">
          <cell r="A32">
            <v>1000000</v>
          </cell>
          <cell r="B32">
            <v>52.343280000000014</v>
          </cell>
          <cell r="C32">
            <v>20.980080000000001</v>
          </cell>
          <cell r="D32">
            <v>20.813760000000002</v>
          </cell>
          <cell r="E32">
            <v>22.66704</v>
          </cell>
          <cell r="F32">
            <v>44.336160000000007</v>
          </cell>
          <cell r="G32">
            <v>43.148160000000011</v>
          </cell>
          <cell r="H32">
            <v>87.175440000000009</v>
          </cell>
          <cell r="I32">
            <v>50.513760000000012</v>
          </cell>
          <cell r="J32">
            <v>106.04088000000002</v>
          </cell>
          <cell r="L32"/>
          <cell r="M32"/>
          <cell r="N32"/>
          <cell r="O32"/>
          <cell r="P32"/>
          <cell r="S32"/>
          <cell r="T32"/>
        </row>
      </sheetData>
      <sheetData sheetId="17">
        <row r="5">
          <cell r="A5">
            <v>500</v>
          </cell>
          <cell r="B5">
            <v>5.6311200000000117</v>
          </cell>
          <cell r="C5">
            <v>6.2964000000000002</v>
          </cell>
          <cell r="D5">
            <v>12.141360000000001</v>
          </cell>
          <cell r="E5">
            <v>0.47520000000000007</v>
          </cell>
          <cell r="F5">
            <v>139.92264000000003</v>
          </cell>
          <cell r="G5">
            <v>114.49944000000001</v>
          </cell>
          <cell r="I5"/>
          <cell r="J5"/>
          <cell r="K5"/>
          <cell r="L5"/>
          <cell r="M5"/>
          <cell r="N5"/>
          <cell r="O5"/>
          <cell r="P5"/>
        </row>
        <row r="6">
          <cell r="A6">
            <v>1000</v>
          </cell>
          <cell r="B6">
            <v>5.6311200000000117</v>
          </cell>
          <cell r="C6">
            <v>6.2963999999999976</v>
          </cell>
          <cell r="D6">
            <v>12.141360000000001</v>
          </cell>
          <cell r="E6">
            <v>0.47520000000000007</v>
          </cell>
          <cell r="F6">
            <v>77.433840000000018</v>
          </cell>
          <cell r="G6">
            <v>66.74184000000001</v>
          </cell>
          <cell r="I6"/>
          <cell r="J6"/>
          <cell r="K6"/>
          <cell r="L6"/>
          <cell r="M6"/>
          <cell r="N6"/>
        </row>
        <row r="7">
          <cell r="A7">
            <v>1500</v>
          </cell>
          <cell r="B7">
            <v>5.6548799999999897</v>
          </cell>
          <cell r="C7">
            <v>6.2964000000000153</v>
          </cell>
          <cell r="D7">
            <v>12.141360000000017</v>
          </cell>
          <cell r="E7">
            <v>0.47520000000000007</v>
          </cell>
          <cell r="F7">
            <v>56.596320000000006</v>
          </cell>
          <cell r="G7">
            <v>50.822640000000014</v>
          </cell>
          <cell r="I7"/>
          <cell r="J7"/>
          <cell r="K7"/>
          <cell r="L7"/>
          <cell r="M7"/>
          <cell r="N7"/>
        </row>
        <row r="8">
          <cell r="A8">
            <v>2000</v>
          </cell>
          <cell r="B8">
            <v>5.6311200000000117</v>
          </cell>
          <cell r="C8">
            <v>6.2963999999999976</v>
          </cell>
          <cell r="D8">
            <v>12.141360000000001</v>
          </cell>
          <cell r="E8">
            <v>0.47520000000000007</v>
          </cell>
          <cell r="F8">
            <v>46.189440000000012</v>
          </cell>
          <cell r="G8">
            <v>42.863040000000005</v>
          </cell>
          <cell r="I8"/>
          <cell r="J8"/>
          <cell r="K8"/>
          <cell r="L8"/>
          <cell r="M8"/>
          <cell r="N8"/>
        </row>
        <row r="9">
          <cell r="A9">
            <v>2500</v>
          </cell>
          <cell r="B9">
            <v>5.6311199999999948</v>
          </cell>
          <cell r="C9">
            <v>6.2964000000000002</v>
          </cell>
          <cell r="D9">
            <v>12.141360000000001</v>
          </cell>
          <cell r="E9">
            <v>0.47520000000000007</v>
          </cell>
          <cell r="F9">
            <v>39.940560000000005</v>
          </cell>
          <cell r="G9">
            <v>38.087280000000007</v>
          </cell>
          <cell r="I9"/>
          <cell r="J9"/>
          <cell r="K9"/>
          <cell r="L9"/>
          <cell r="M9"/>
          <cell r="N9"/>
        </row>
        <row r="10">
          <cell r="A10">
            <v>3000</v>
          </cell>
          <cell r="B10">
            <v>5.6311200000000028</v>
          </cell>
          <cell r="C10">
            <v>6.2963999999999976</v>
          </cell>
          <cell r="D10">
            <v>12.141360000000002</v>
          </cell>
          <cell r="E10">
            <v>0.47520000000000007</v>
          </cell>
          <cell r="F10">
            <v>35.782560000000011</v>
          </cell>
          <cell r="G10">
            <v>34.90344000000001</v>
          </cell>
          <cell r="I10"/>
          <cell r="J10"/>
          <cell r="K10"/>
          <cell r="L10"/>
          <cell r="M10"/>
          <cell r="N10"/>
        </row>
        <row r="11">
          <cell r="A11">
            <v>3500</v>
          </cell>
          <cell r="B11">
            <v>5.6548799999999986</v>
          </cell>
          <cell r="C11">
            <v>6.2963999999999976</v>
          </cell>
          <cell r="D11">
            <v>12.141360000000001</v>
          </cell>
          <cell r="E11">
            <v>0.47520000000000007</v>
          </cell>
          <cell r="F11">
            <v>32.812560000000005</v>
          </cell>
          <cell r="G11">
            <v>32.622480000000003</v>
          </cell>
          <cell r="I11"/>
          <cell r="J11"/>
          <cell r="K11"/>
          <cell r="L11"/>
          <cell r="M11"/>
          <cell r="N11"/>
        </row>
        <row r="12">
          <cell r="A12">
            <v>4000</v>
          </cell>
          <cell r="B12">
            <v>5.6311200000000028</v>
          </cell>
          <cell r="C12">
            <v>6.2964000000000002</v>
          </cell>
          <cell r="D12">
            <v>12.141360000000001</v>
          </cell>
          <cell r="E12">
            <v>0.47520000000000007</v>
          </cell>
          <cell r="F12">
            <v>30.579120000000003</v>
          </cell>
          <cell r="G12">
            <v>30.911760000000005</v>
          </cell>
          <cell r="I12"/>
          <cell r="J12"/>
          <cell r="K12"/>
          <cell r="L12"/>
          <cell r="M12"/>
          <cell r="N12"/>
        </row>
        <row r="13">
          <cell r="A13">
            <v>4500</v>
          </cell>
          <cell r="B13">
            <v>5.6311199999999948</v>
          </cell>
          <cell r="C13">
            <v>6.2964000000000002</v>
          </cell>
          <cell r="D13">
            <v>12.141360000000009</v>
          </cell>
          <cell r="E13">
            <v>0.47520000000000007</v>
          </cell>
          <cell r="F13">
            <v>28.844640000000005</v>
          </cell>
          <cell r="G13">
            <v>29.604960000000005</v>
          </cell>
          <cell r="I13"/>
          <cell r="J13"/>
          <cell r="K13"/>
          <cell r="L13"/>
          <cell r="M13"/>
          <cell r="N13"/>
        </row>
        <row r="14">
          <cell r="A14">
            <v>5000</v>
          </cell>
          <cell r="B14">
            <v>5.6311199999999948</v>
          </cell>
          <cell r="C14">
            <v>6.2964000000000002</v>
          </cell>
          <cell r="D14">
            <v>12.141360000000001</v>
          </cell>
          <cell r="E14">
            <v>0.47520000000000007</v>
          </cell>
          <cell r="F14">
            <v>27.442800000000005</v>
          </cell>
          <cell r="G14">
            <v>28.535760000000003</v>
          </cell>
          <cell r="I14"/>
          <cell r="J14"/>
          <cell r="K14"/>
          <cell r="L14"/>
          <cell r="M14"/>
          <cell r="N14"/>
        </row>
        <row r="15">
          <cell r="A15">
            <v>7500</v>
          </cell>
          <cell r="B15">
            <v>5.6311199999999948</v>
          </cell>
          <cell r="C15">
            <v>6.2964000000000064</v>
          </cell>
          <cell r="D15">
            <v>12.141360000000001</v>
          </cell>
          <cell r="E15">
            <v>0.47520000000000007</v>
          </cell>
          <cell r="F15">
            <v>23.261040000000001</v>
          </cell>
          <cell r="G15">
            <v>25.351920000000003</v>
          </cell>
          <cell r="I15"/>
          <cell r="J15"/>
          <cell r="K15"/>
          <cell r="L15"/>
          <cell r="M15"/>
          <cell r="N15"/>
        </row>
        <row r="16">
          <cell r="A16">
            <v>10000</v>
          </cell>
          <cell r="B16">
            <v>5.6311200000000028</v>
          </cell>
          <cell r="C16">
            <v>6.2964000000000064</v>
          </cell>
          <cell r="D16">
            <v>12.141360000000001</v>
          </cell>
          <cell r="E16">
            <v>0.47520000000000007</v>
          </cell>
          <cell r="F16">
            <v>19.673280000000002</v>
          </cell>
          <cell r="G16">
            <v>23.76</v>
          </cell>
          <cell r="I16"/>
          <cell r="J16"/>
          <cell r="K16"/>
          <cell r="L16"/>
          <cell r="M16"/>
          <cell r="N16"/>
        </row>
        <row r="17">
          <cell r="A17">
            <v>15000</v>
          </cell>
          <cell r="B17">
            <v>5.6548799999999986</v>
          </cell>
          <cell r="C17">
            <v>6.2964000000000002</v>
          </cell>
          <cell r="D17">
            <v>12.141360000000001</v>
          </cell>
          <cell r="E17">
            <v>0.47520000000000007</v>
          </cell>
          <cell r="F17">
            <v>16.109280000000002</v>
          </cell>
          <cell r="G17">
            <v>22.168080000000003</v>
          </cell>
          <cell r="I17"/>
          <cell r="J17"/>
          <cell r="K17"/>
          <cell r="L17"/>
          <cell r="M17"/>
          <cell r="N17"/>
        </row>
        <row r="18">
          <cell r="A18">
            <v>20000</v>
          </cell>
          <cell r="B18">
            <v>5.6311200000000028</v>
          </cell>
          <cell r="C18">
            <v>6.2964000000000002</v>
          </cell>
          <cell r="D18">
            <v>12.141360000000002</v>
          </cell>
          <cell r="E18">
            <v>0.47520000000000007</v>
          </cell>
          <cell r="F18">
            <v>14.327280000000004</v>
          </cell>
          <cell r="G18">
            <v>21.360240000000005</v>
          </cell>
          <cell r="I18"/>
          <cell r="J18"/>
          <cell r="K18"/>
          <cell r="L18"/>
          <cell r="M18"/>
          <cell r="N18"/>
        </row>
        <row r="19">
          <cell r="A19">
            <v>25000</v>
          </cell>
          <cell r="B19">
            <v>5.6548799999999986</v>
          </cell>
          <cell r="C19">
            <v>6.2964000000000002</v>
          </cell>
          <cell r="D19">
            <v>12.141360000000002</v>
          </cell>
          <cell r="E19">
            <v>0.47520000000000007</v>
          </cell>
          <cell r="F19">
            <v>13.258080000000003</v>
          </cell>
          <cell r="G19">
            <v>20.885040000000004</v>
          </cell>
          <cell r="I19"/>
          <cell r="J19"/>
          <cell r="K19"/>
          <cell r="L19"/>
          <cell r="M19"/>
          <cell r="N19"/>
        </row>
        <row r="20">
          <cell r="A20">
            <v>30000</v>
          </cell>
          <cell r="B20">
            <v>5.6311200000000028</v>
          </cell>
          <cell r="C20">
            <v>6.2964000000000002</v>
          </cell>
          <cell r="D20">
            <v>12.141360000000002</v>
          </cell>
          <cell r="E20">
            <v>0.47520000000000007</v>
          </cell>
          <cell r="F20">
            <v>12.545280000000002</v>
          </cell>
          <cell r="G20">
            <v>20.576160000000005</v>
          </cell>
          <cell r="I20"/>
          <cell r="J20"/>
          <cell r="K20"/>
          <cell r="L20"/>
          <cell r="M20"/>
          <cell r="N20"/>
        </row>
        <row r="21">
          <cell r="A21">
            <v>40000</v>
          </cell>
          <cell r="B21">
            <v>5.6311200000000028</v>
          </cell>
          <cell r="C21">
            <v>6.2964000000000002</v>
          </cell>
          <cell r="D21">
            <v>12.141360000000002</v>
          </cell>
          <cell r="E21">
            <v>0.47520000000000007</v>
          </cell>
          <cell r="F21">
            <v>11.642400000000002</v>
          </cell>
          <cell r="G21">
            <v>20.172240000000002</v>
          </cell>
          <cell r="I21"/>
          <cell r="J21"/>
          <cell r="K21"/>
          <cell r="L21"/>
          <cell r="M21"/>
          <cell r="N21"/>
        </row>
        <row r="22">
          <cell r="A22">
            <v>50000</v>
          </cell>
          <cell r="B22">
            <v>5.6311199999999948</v>
          </cell>
          <cell r="C22">
            <v>6.2964000000000002</v>
          </cell>
          <cell r="D22">
            <v>12.141360000000002</v>
          </cell>
          <cell r="E22">
            <v>0.47520000000000007</v>
          </cell>
          <cell r="F22">
            <v>11.119680000000001</v>
          </cell>
          <cell r="G22">
            <v>19.934640000000002</v>
          </cell>
          <cell r="I22"/>
          <cell r="J22"/>
          <cell r="K22"/>
          <cell r="L22"/>
          <cell r="M22"/>
          <cell r="N22"/>
        </row>
        <row r="23">
          <cell r="A23">
            <v>75000</v>
          </cell>
          <cell r="B23">
            <v>5.6548799999999986</v>
          </cell>
          <cell r="C23">
            <v>6.2964000000000002</v>
          </cell>
          <cell r="D23">
            <v>12.141360000000002</v>
          </cell>
          <cell r="E23">
            <v>0.47520000000000007</v>
          </cell>
          <cell r="F23">
            <v>10.406880000000001</v>
          </cell>
          <cell r="G23">
            <v>19.625760000000003</v>
          </cell>
          <cell r="I23"/>
          <cell r="J23"/>
          <cell r="K23"/>
          <cell r="L23"/>
          <cell r="M23"/>
          <cell r="N23"/>
        </row>
        <row r="24">
          <cell r="A24">
            <v>100000</v>
          </cell>
          <cell r="B24">
            <v>5.6548799999999986</v>
          </cell>
          <cell r="C24">
            <v>6.2964000000000002</v>
          </cell>
          <cell r="D24">
            <v>12.141360000000002</v>
          </cell>
          <cell r="E24">
            <v>0.47520000000000007</v>
          </cell>
          <cell r="F24">
            <v>10.050480000000002</v>
          </cell>
          <cell r="G24">
            <v>19.459440000000001</v>
          </cell>
          <cell r="I24"/>
          <cell r="J24"/>
          <cell r="K24"/>
          <cell r="L24"/>
          <cell r="M24"/>
          <cell r="N24"/>
        </row>
        <row r="25">
          <cell r="A25">
            <v>150000</v>
          </cell>
          <cell r="B25">
            <v>5.6311200000000028</v>
          </cell>
          <cell r="C25">
            <v>6.2964000000000002</v>
          </cell>
          <cell r="D25">
            <v>12.141360000000002</v>
          </cell>
          <cell r="E25">
            <v>0.47520000000000007</v>
          </cell>
          <cell r="F25">
            <v>9.6940800000000014</v>
          </cell>
          <cell r="G25">
            <v>19.293120000000002</v>
          </cell>
          <cell r="I25"/>
          <cell r="J25"/>
          <cell r="K25"/>
          <cell r="L25"/>
          <cell r="M25"/>
          <cell r="N25"/>
        </row>
        <row r="26">
          <cell r="A26">
            <v>200000</v>
          </cell>
          <cell r="B26">
            <v>5.6548800000000066</v>
          </cell>
          <cell r="C26">
            <v>6.2964000000000002</v>
          </cell>
          <cell r="D26">
            <v>12.141360000000002</v>
          </cell>
          <cell r="E26">
            <v>0.47520000000000007</v>
          </cell>
          <cell r="F26">
            <v>9.5040000000000013</v>
          </cell>
          <cell r="G26">
            <v>19.221840000000004</v>
          </cell>
          <cell r="I26"/>
          <cell r="J26"/>
          <cell r="K26"/>
          <cell r="L26"/>
          <cell r="M26"/>
          <cell r="N26"/>
        </row>
        <row r="27">
          <cell r="A27">
            <v>250000</v>
          </cell>
          <cell r="B27">
            <v>5.6311200000000028</v>
          </cell>
          <cell r="C27">
            <v>6.2964000000000002</v>
          </cell>
          <cell r="D27">
            <v>12.141360000000002</v>
          </cell>
          <cell r="E27">
            <v>0.47520000000000007</v>
          </cell>
          <cell r="F27">
            <v>9.4089600000000004</v>
          </cell>
          <cell r="G27">
            <v>19.174320000000002</v>
          </cell>
          <cell r="I27"/>
          <cell r="J27"/>
          <cell r="K27"/>
          <cell r="L27"/>
          <cell r="M27"/>
          <cell r="N27"/>
        </row>
        <row r="28">
          <cell r="A28">
            <v>300000</v>
          </cell>
          <cell r="B28">
            <v>5.6311200000000028</v>
          </cell>
          <cell r="C28">
            <v>6.2964000000000002</v>
          </cell>
          <cell r="D28">
            <v>12.141360000000002</v>
          </cell>
          <cell r="E28">
            <v>0.47520000000000007</v>
          </cell>
          <cell r="F28">
            <v>9.3376800000000006</v>
          </cell>
          <cell r="G28">
            <v>19.150560000000006</v>
          </cell>
          <cell r="I28"/>
          <cell r="J28"/>
          <cell r="K28"/>
          <cell r="L28"/>
          <cell r="M28"/>
          <cell r="N28"/>
        </row>
        <row r="29">
          <cell r="A29">
            <v>400000</v>
          </cell>
          <cell r="B29">
            <v>5.6311200000000028</v>
          </cell>
          <cell r="C29">
            <v>6.2964000000000002</v>
          </cell>
          <cell r="D29">
            <v>12.141360000000002</v>
          </cell>
          <cell r="E29">
            <v>0.47520000000000007</v>
          </cell>
          <cell r="F29">
            <v>9.2426400000000015</v>
          </cell>
          <cell r="G29">
            <v>19.10304</v>
          </cell>
          <cell r="I29"/>
          <cell r="J29"/>
          <cell r="K29"/>
          <cell r="L29"/>
          <cell r="M29"/>
          <cell r="N29"/>
        </row>
        <row r="30">
          <cell r="A30">
            <v>500000</v>
          </cell>
          <cell r="B30">
            <v>5.6548799999999986</v>
          </cell>
          <cell r="C30">
            <v>6.2964000000000002</v>
          </cell>
          <cell r="D30">
            <v>12.141360000000002</v>
          </cell>
          <cell r="E30">
            <v>0.47520000000000007</v>
          </cell>
          <cell r="F30">
            <v>9.1951200000000011</v>
          </cell>
          <cell r="G30">
            <v>19.079280000000001</v>
          </cell>
          <cell r="I30"/>
          <cell r="J30"/>
          <cell r="K30"/>
          <cell r="L30"/>
          <cell r="M30"/>
          <cell r="N30"/>
        </row>
        <row r="31">
          <cell r="A31">
            <v>750000</v>
          </cell>
          <cell r="B31">
            <v>5.6311200000000028</v>
          </cell>
          <cell r="C31">
            <v>6.2964000000000002</v>
          </cell>
          <cell r="D31">
            <v>12.141360000000002</v>
          </cell>
          <cell r="E31">
            <v>0.47520000000000007</v>
          </cell>
          <cell r="F31">
            <v>9.1238400000000013</v>
          </cell>
          <cell r="G31">
            <v>19.055520000000005</v>
          </cell>
          <cell r="I31"/>
          <cell r="J31"/>
          <cell r="K31"/>
          <cell r="L31"/>
          <cell r="M31"/>
          <cell r="N31"/>
        </row>
        <row r="32">
          <cell r="A32">
            <v>1000000</v>
          </cell>
          <cell r="B32">
            <v>5.6311199999999948</v>
          </cell>
          <cell r="C32">
            <v>6.2964000000000002</v>
          </cell>
          <cell r="D32">
            <v>12.141360000000002</v>
          </cell>
          <cell r="E32">
            <v>0.47520000000000007</v>
          </cell>
          <cell r="F32">
            <v>9.0763200000000008</v>
          </cell>
          <cell r="G32">
            <v>19.031760000000002</v>
          </cell>
          <cell r="I32"/>
          <cell r="J32"/>
          <cell r="K32"/>
          <cell r="L32"/>
          <cell r="M32"/>
          <cell r="N32"/>
        </row>
      </sheetData>
      <sheetData sheetId="18">
        <row r="5">
          <cell r="A5">
            <v>500</v>
          </cell>
          <cell r="B5">
            <v>3.8728799999999999</v>
          </cell>
          <cell r="C5">
            <v>5.631120000000001</v>
          </cell>
          <cell r="D5">
            <v>8.5298400000000019</v>
          </cell>
          <cell r="E5">
            <v>8.743680000000003</v>
          </cell>
          <cell r="F5">
            <v>17.796240000000004</v>
          </cell>
          <cell r="G5">
            <v>156.48336000000003</v>
          </cell>
          <cell r="H5">
            <v>30.555360000000004</v>
          </cell>
          <cell r="J5"/>
          <cell r="K5"/>
          <cell r="L5"/>
          <cell r="M5"/>
          <cell r="N5"/>
          <cell r="O5"/>
          <cell r="P5"/>
        </row>
        <row r="6">
          <cell r="A6">
            <v>1000</v>
          </cell>
          <cell r="B6">
            <v>3.8728799999999999</v>
          </cell>
          <cell r="C6">
            <v>5.631120000000001</v>
          </cell>
          <cell r="D6">
            <v>8.5298400000000019</v>
          </cell>
          <cell r="E6">
            <v>8.743680000000003</v>
          </cell>
          <cell r="F6">
            <v>17.796240000000004</v>
          </cell>
          <cell r="G6">
            <v>89.670240000000007</v>
          </cell>
          <cell r="H6">
            <v>21.00384</v>
          </cell>
          <cell r="J6"/>
          <cell r="K6"/>
          <cell r="L6"/>
          <cell r="M6"/>
          <cell r="N6"/>
          <cell r="O6"/>
          <cell r="P6"/>
        </row>
        <row r="7">
          <cell r="A7">
            <v>1500</v>
          </cell>
          <cell r="B7">
            <v>3.8728799999999999</v>
          </cell>
          <cell r="C7">
            <v>5.631120000000001</v>
          </cell>
          <cell r="D7">
            <v>8.5298400000000019</v>
          </cell>
          <cell r="E7">
            <v>8.743680000000003</v>
          </cell>
          <cell r="F7">
            <v>17.796240000000004</v>
          </cell>
          <cell r="G7">
            <v>80.213760000000008</v>
          </cell>
          <cell r="H7">
            <v>20.62368</v>
          </cell>
          <cell r="J7"/>
          <cell r="K7"/>
          <cell r="L7"/>
          <cell r="M7"/>
          <cell r="N7"/>
          <cell r="O7"/>
          <cell r="P7"/>
        </row>
        <row r="8">
          <cell r="A8">
            <v>2000</v>
          </cell>
          <cell r="B8">
            <v>3.8728799999999999</v>
          </cell>
          <cell r="C8">
            <v>5.631120000000001</v>
          </cell>
          <cell r="D8">
            <v>8.5298400000000019</v>
          </cell>
          <cell r="E8">
            <v>8.743680000000003</v>
          </cell>
          <cell r="F8">
            <v>17.796240000000004</v>
          </cell>
          <cell r="G8">
            <v>61.989840000000008</v>
          </cell>
          <cell r="H8">
            <v>19.10304</v>
          </cell>
          <cell r="J8"/>
          <cell r="K8"/>
          <cell r="L8"/>
          <cell r="M8"/>
          <cell r="N8"/>
          <cell r="O8"/>
          <cell r="P8"/>
        </row>
        <row r="9">
          <cell r="A9">
            <v>2500</v>
          </cell>
          <cell r="B9">
            <v>3.8728799999999999</v>
          </cell>
          <cell r="C9">
            <v>5.631120000000001</v>
          </cell>
          <cell r="D9">
            <v>8.5298400000000019</v>
          </cell>
          <cell r="E9">
            <v>8.743680000000003</v>
          </cell>
          <cell r="F9">
            <v>17.796240000000004</v>
          </cell>
          <cell r="G9">
            <v>57.214080000000003</v>
          </cell>
          <cell r="H9">
            <v>19.10304</v>
          </cell>
          <cell r="J9"/>
          <cell r="K9"/>
          <cell r="L9"/>
          <cell r="M9"/>
          <cell r="N9"/>
          <cell r="O9"/>
          <cell r="P9"/>
        </row>
        <row r="10">
          <cell r="A10">
            <v>3000</v>
          </cell>
          <cell r="B10">
            <v>3.8728799999999999</v>
          </cell>
          <cell r="C10">
            <v>5.631120000000001</v>
          </cell>
          <cell r="D10">
            <v>8.5298400000000019</v>
          </cell>
          <cell r="E10">
            <v>8.743680000000003</v>
          </cell>
          <cell r="F10">
            <v>17.796240000000004</v>
          </cell>
          <cell r="G10">
            <v>54.030239999999999</v>
          </cell>
          <cell r="H10">
            <v>19.10304</v>
          </cell>
          <cell r="J10"/>
          <cell r="K10"/>
          <cell r="L10"/>
          <cell r="M10"/>
          <cell r="N10"/>
          <cell r="O10"/>
          <cell r="P10"/>
        </row>
        <row r="11">
          <cell r="A11">
            <v>3500</v>
          </cell>
          <cell r="B11">
            <v>3.8728799999999999</v>
          </cell>
          <cell r="C11">
            <v>5.631120000000001</v>
          </cell>
          <cell r="D11">
            <v>8.5298400000000019</v>
          </cell>
          <cell r="E11">
            <v>8.743680000000003</v>
          </cell>
          <cell r="F11">
            <v>17.796240000000004</v>
          </cell>
          <cell r="G11">
            <v>50.988960000000006</v>
          </cell>
          <cell r="H11">
            <v>18.722880000000004</v>
          </cell>
          <cell r="J11"/>
          <cell r="K11"/>
          <cell r="L11"/>
          <cell r="M11"/>
          <cell r="N11"/>
          <cell r="O11"/>
          <cell r="P11"/>
        </row>
        <row r="12">
          <cell r="A12">
            <v>4000</v>
          </cell>
          <cell r="B12">
            <v>3.8728799999999999</v>
          </cell>
          <cell r="C12">
            <v>5.631120000000001</v>
          </cell>
          <cell r="D12">
            <v>8.5298400000000019</v>
          </cell>
          <cell r="E12">
            <v>8.743680000000003</v>
          </cell>
          <cell r="F12">
            <v>17.796240000000004</v>
          </cell>
          <cell r="G12">
            <v>47.757600000000011</v>
          </cell>
          <cell r="H12">
            <v>17.962560000000003</v>
          </cell>
          <cell r="J12"/>
          <cell r="K12"/>
          <cell r="L12"/>
          <cell r="M12"/>
          <cell r="N12"/>
          <cell r="O12"/>
          <cell r="P12"/>
        </row>
        <row r="13">
          <cell r="A13">
            <v>4500</v>
          </cell>
          <cell r="B13">
            <v>3.8728799999999999</v>
          </cell>
          <cell r="C13">
            <v>5.631120000000001</v>
          </cell>
          <cell r="D13">
            <v>8.5298400000000019</v>
          </cell>
          <cell r="E13">
            <v>8.743680000000003</v>
          </cell>
          <cell r="F13">
            <v>17.796240000000004</v>
          </cell>
          <cell r="G13">
            <v>46.046880000000009</v>
          </cell>
          <cell r="H13">
            <v>17.772480000000005</v>
          </cell>
          <cell r="J13"/>
          <cell r="K13"/>
          <cell r="L13"/>
          <cell r="M13"/>
          <cell r="N13"/>
          <cell r="O13"/>
          <cell r="P13"/>
        </row>
        <row r="14">
          <cell r="A14">
            <v>5000</v>
          </cell>
          <cell r="B14">
            <v>3.8728799999999999</v>
          </cell>
          <cell r="C14">
            <v>5.631120000000001</v>
          </cell>
          <cell r="D14">
            <v>8.5298400000000019</v>
          </cell>
          <cell r="E14">
            <v>8.743680000000003</v>
          </cell>
          <cell r="F14">
            <v>17.796240000000004</v>
          </cell>
          <cell r="G14">
            <v>44.621280000000006</v>
          </cell>
          <cell r="H14">
            <v>17.582400000000003</v>
          </cell>
          <cell r="J14"/>
          <cell r="K14"/>
          <cell r="L14"/>
          <cell r="M14"/>
          <cell r="N14"/>
          <cell r="O14"/>
          <cell r="P14"/>
        </row>
        <row r="15">
          <cell r="A15">
            <v>7500</v>
          </cell>
          <cell r="B15">
            <v>3.8728799999999999</v>
          </cell>
          <cell r="C15">
            <v>5.631120000000001</v>
          </cell>
          <cell r="D15">
            <v>8.5298400000000019</v>
          </cell>
          <cell r="E15">
            <v>8.743680000000003</v>
          </cell>
          <cell r="F15">
            <v>17.796240000000004</v>
          </cell>
          <cell r="G15">
            <v>39.893040000000006</v>
          </cell>
          <cell r="H15">
            <v>12.497760000000001</v>
          </cell>
          <cell r="J15"/>
          <cell r="K15"/>
          <cell r="L15"/>
          <cell r="M15"/>
          <cell r="N15"/>
          <cell r="O15"/>
          <cell r="P15"/>
        </row>
        <row r="16">
          <cell r="A16">
            <v>10000</v>
          </cell>
          <cell r="B16">
            <v>3.8728799999999999</v>
          </cell>
          <cell r="C16">
            <v>5.631120000000001</v>
          </cell>
          <cell r="D16">
            <v>8.5298400000000019</v>
          </cell>
          <cell r="E16">
            <v>8.743680000000003</v>
          </cell>
          <cell r="F16">
            <v>17.796240000000004</v>
          </cell>
          <cell r="G16">
            <v>37.540800000000011</v>
          </cell>
          <cell r="H16">
            <v>10.288080000000003</v>
          </cell>
          <cell r="J16"/>
          <cell r="K16"/>
          <cell r="L16"/>
          <cell r="M16"/>
          <cell r="N16"/>
          <cell r="O16"/>
          <cell r="P16"/>
        </row>
        <row r="17">
          <cell r="A17">
            <v>15000</v>
          </cell>
          <cell r="B17">
            <v>3.8728799999999999</v>
          </cell>
          <cell r="C17">
            <v>5.631120000000001</v>
          </cell>
          <cell r="D17">
            <v>8.5298400000000019</v>
          </cell>
          <cell r="E17">
            <v>8.743680000000003</v>
          </cell>
          <cell r="F17">
            <v>17.796240000000004</v>
          </cell>
          <cell r="G17">
            <v>35.948880000000003</v>
          </cell>
          <cell r="H17">
            <v>8.1496800000000018</v>
          </cell>
          <cell r="J17"/>
          <cell r="K17"/>
          <cell r="L17"/>
          <cell r="M17"/>
          <cell r="N17"/>
          <cell r="O17"/>
          <cell r="P17"/>
        </row>
        <row r="18">
          <cell r="A18">
            <v>20000</v>
          </cell>
          <cell r="B18">
            <v>3.8728799999999999</v>
          </cell>
          <cell r="C18">
            <v>5.631120000000001</v>
          </cell>
          <cell r="D18">
            <v>8.5298400000000019</v>
          </cell>
          <cell r="E18">
            <v>8.743680000000003</v>
          </cell>
          <cell r="F18">
            <v>17.796240000000004</v>
          </cell>
          <cell r="G18">
            <v>34.404480000000007</v>
          </cell>
          <cell r="H18">
            <v>7.0092000000000017</v>
          </cell>
          <cell r="J18"/>
          <cell r="K18"/>
          <cell r="L18"/>
          <cell r="M18"/>
          <cell r="N18"/>
          <cell r="O18"/>
          <cell r="P18"/>
        </row>
        <row r="19">
          <cell r="A19">
            <v>25000</v>
          </cell>
          <cell r="B19">
            <v>3.8728799999999999</v>
          </cell>
          <cell r="C19">
            <v>5.631120000000001</v>
          </cell>
          <cell r="D19">
            <v>8.5298400000000019</v>
          </cell>
          <cell r="E19">
            <v>8.743680000000003</v>
          </cell>
          <cell r="F19">
            <v>17.796240000000004</v>
          </cell>
          <cell r="G19">
            <v>33.929280000000006</v>
          </cell>
          <cell r="H19">
            <v>6.3676800000000009</v>
          </cell>
          <cell r="J19"/>
          <cell r="K19"/>
          <cell r="L19"/>
          <cell r="M19"/>
          <cell r="N19"/>
          <cell r="O19"/>
          <cell r="P19"/>
        </row>
        <row r="20">
          <cell r="A20">
            <v>30000</v>
          </cell>
          <cell r="B20">
            <v>3.8728799999999999</v>
          </cell>
          <cell r="C20">
            <v>5.631120000000001</v>
          </cell>
          <cell r="D20">
            <v>8.5298400000000019</v>
          </cell>
          <cell r="E20">
            <v>8.743680000000003</v>
          </cell>
          <cell r="F20">
            <v>17.796240000000004</v>
          </cell>
          <cell r="G20">
            <v>33.596640000000008</v>
          </cell>
          <cell r="H20">
            <v>5.94</v>
          </cell>
          <cell r="J20"/>
          <cell r="K20"/>
          <cell r="L20"/>
          <cell r="M20"/>
          <cell r="N20"/>
          <cell r="O20"/>
          <cell r="P20"/>
        </row>
        <row r="21">
          <cell r="A21">
            <v>40000</v>
          </cell>
          <cell r="B21">
            <v>3.8728799999999999</v>
          </cell>
          <cell r="C21">
            <v>5.631120000000001</v>
          </cell>
          <cell r="D21">
            <v>8.5298400000000019</v>
          </cell>
          <cell r="E21">
            <v>8.743680000000003</v>
          </cell>
          <cell r="F21">
            <v>17.796240000000004</v>
          </cell>
          <cell r="G21">
            <v>32.812560000000005</v>
          </cell>
          <cell r="H21">
            <v>5.3697599999999994</v>
          </cell>
          <cell r="J21"/>
          <cell r="K21"/>
          <cell r="L21"/>
          <cell r="M21"/>
          <cell r="N21"/>
          <cell r="O21"/>
          <cell r="P21"/>
        </row>
        <row r="22">
          <cell r="A22">
            <v>50000</v>
          </cell>
          <cell r="B22">
            <v>3.8728799999999999</v>
          </cell>
          <cell r="C22">
            <v>5.631120000000001</v>
          </cell>
          <cell r="D22">
            <v>8.5298400000000019</v>
          </cell>
          <cell r="E22">
            <v>8.743680000000003</v>
          </cell>
          <cell r="F22">
            <v>17.796240000000004</v>
          </cell>
          <cell r="G22">
            <v>32.574960000000004</v>
          </cell>
          <cell r="H22">
            <v>5.0371200000000007</v>
          </cell>
          <cell r="J22"/>
          <cell r="K22"/>
          <cell r="L22"/>
          <cell r="M22"/>
          <cell r="N22"/>
          <cell r="O22"/>
          <cell r="P22"/>
        </row>
        <row r="23">
          <cell r="A23">
            <v>75000</v>
          </cell>
          <cell r="B23">
            <v>3.8728799999999999</v>
          </cell>
          <cell r="C23">
            <v>5.631120000000001</v>
          </cell>
          <cell r="D23">
            <v>8.5298400000000019</v>
          </cell>
          <cell r="E23">
            <v>8.743680000000003</v>
          </cell>
          <cell r="F23">
            <v>17.796240000000004</v>
          </cell>
          <cell r="G23">
            <v>31.885920000000002</v>
          </cell>
          <cell r="H23">
            <v>4.5856800000000009</v>
          </cell>
          <cell r="J23"/>
          <cell r="K23"/>
          <cell r="L23"/>
          <cell r="M23"/>
          <cell r="N23"/>
          <cell r="O23"/>
          <cell r="P23"/>
        </row>
        <row r="24">
          <cell r="A24">
            <v>100000</v>
          </cell>
          <cell r="B24">
            <v>3.8728799999999999</v>
          </cell>
          <cell r="C24">
            <v>5.631120000000001</v>
          </cell>
          <cell r="D24">
            <v>8.5298400000000019</v>
          </cell>
          <cell r="E24">
            <v>8.743680000000003</v>
          </cell>
          <cell r="F24">
            <v>17.796240000000004</v>
          </cell>
          <cell r="G24">
            <v>31.719600000000003</v>
          </cell>
          <cell r="H24">
            <v>4.3718400000000015</v>
          </cell>
          <cell r="J24"/>
          <cell r="K24"/>
          <cell r="L24"/>
          <cell r="M24"/>
          <cell r="N24"/>
          <cell r="O24"/>
          <cell r="P24"/>
        </row>
        <row r="25">
          <cell r="A25">
            <v>150000</v>
          </cell>
          <cell r="B25">
            <v>3.8728799999999999</v>
          </cell>
          <cell r="C25">
            <v>5.631120000000001</v>
          </cell>
          <cell r="D25">
            <v>8.5298400000000019</v>
          </cell>
          <cell r="E25">
            <v>8.743680000000003</v>
          </cell>
          <cell r="F25">
            <v>17.796240000000004</v>
          </cell>
          <cell r="G25">
            <v>31.57704</v>
          </cell>
          <cell r="H25">
            <v>4.1580000000000013</v>
          </cell>
          <cell r="J25"/>
          <cell r="K25"/>
          <cell r="L25"/>
          <cell r="M25"/>
          <cell r="N25"/>
          <cell r="O25"/>
          <cell r="P25"/>
        </row>
        <row r="26">
          <cell r="A26">
            <v>200000</v>
          </cell>
          <cell r="B26">
            <v>3.8728799999999999</v>
          </cell>
          <cell r="C26">
            <v>5.631120000000001</v>
          </cell>
          <cell r="D26">
            <v>8.5298400000000019</v>
          </cell>
          <cell r="E26">
            <v>8.743680000000003</v>
          </cell>
          <cell r="F26">
            <v>17.796240000000004</v>
          </cell>
          <cell r="G26">
            <v>31.482000000000003</v>
          </cell>
          <cell r="H26">
            <v>4.0392000000000001</v>
          </cell>
          <cell r="J26"/>
          <cell r="K26"/>
          <cell r="L26"/>
          <cell r="M26"/>
          <cell r="N26"/>
          <cell r="O26"/>
          <cell r="P26"/>
        </row>
        <row r="27">
          <cell r="A27">
            <v>250000</v>
          </cell>
          <cell r="B27">
            <v>3.8728799999999999</v>
          </cell>
          <cell r="C27">
            <v>5.631120000000001</v>
          </cell>
          <cell r="D27">
            <v>8.5298400000000019</v>
          </cell>
          <cell r="E27">
            <v>8.743680000000003</v>
          </cell>
          <cell r="F27">
            <v>17.796240000000004</v>
          </cell>
          <cell r="G27">
            <v>31.434480000000004</v>
          </cell>
          <cell r="H27">
            <v>3.9916800000000006</v>
          </cell>
          <cell r="J27"/>
          <cell r="K27"/>
          <cell r="L27"/>
          <cell r="M27"/>
          <cell r="N27"/>
          <cell r="O27"/>
          <cell r="P27"/>
        </row>
        <row r="28">
          <cell r="A28">
            <v>300000</v>
          </cell>
          <cell r="B28">
            <v>3.8728799999999999</v>
          </cell>
          <cell r="C28">
            <v>5.631120000000001</v>
          </cell>
          <cell r="D28">
            <v>8.5298400000000019</v>
          </cell>
          <cell r="E28">
            <v>8.743680000000003</v>
          </cell>
          <cell r="F28">
            <v>17.796240000000004</v>
          </cell>
          <cell r="G28">
            <v>31.410720000000005</v>
          </cell>
          <cell r="H28">
            <v>3.9441600000000006</v>
          </cell>
          <cell r="J28"/>
          <cell r="K28"/>
          <cell r="L28"/>
          <cell r="M28"/>
          <cell r="N28"/>
          <cell r="O28"/>
          <cell r="P28"/>
        </row>
        <row r="29">
          <cell r="A29">
            <v>400000</v>
          </cell>
          <cell r="B29">
            <v>3.8728799999999999</v>
          </cell>
          <cell r="C29">
            <v>5.631120000000001</v>
          </cell>
          <cell r="D29">
            <v>8.5298400000000019</v>
          </cell>
          <cell r="E29">
            <v>8.743680000000003</v>
          </cell>
          <cell r="F29">
            <v>17.796240000000004</v>
          </cell>
          <cell r="G29">
            <v>31.363200000000003</v>
          </cell>
          <cell r="H29">
            <v>3.8966400000000005</v>
          </cell>
          <cell r="J29"/>
          <cell r="K29"/>
          <cell r="L29"/>
          <cell r="M29"/>
          <cell r="N29"/>
          <cell r="O29"/>
          <cell r="P29"/>
        </row>
        <row r="30">
          <cell r="A30">
            <v>500000</v>
          </cell>
          <cell r="B30">
            <v>3.8728799999999999</v>
          </cell>
          <cell r="C30">
            <v>5.631120000000001</v>
          </cell>
          <cell r="D30">
            <v>8.5298400000000019</v>
          </cell>
          <cell r="E30">
            <v>8.743680000000003</v>
          </cell>
          <cell r="F30">
            <v>17.796240000000004</v>
          </cell>
          <cell r="G30">
            <v>31.339440000000003</v>
          </cell>
          <cell r="H30">
            <v>3.849120000000001</v>
          </cell>
          <cell r="J30"/>
          <cell r="K30"/>
          <cell r="L30"/>
          <cell r="M30"/>
          <cell r="N30"/>
          <cell r="O30"/>
          <cell r="P30"/>
        </row>
        <row r="31">
          <cell r="A31">
            <v>750000</v>
          </cell>
          <cell r="B31">
            <v>3.8728799999999999</v>
          </cell>
          <cell r="C31">
            <v>5.631120000000001</v>
          </cell>
          <cell r="D31">
            <v>8.5298400000000019</v>
          </cell>
          <cell r="E31">
            <v>8.743680000000003</v>
          </cell>
          <cell r="F31">
            <v>17.796240000000004</v>
          </cell>
          <cell r="G31">
            <v>31.315680000000004</v>
          </cell>
          <cell r="H31">
            <v>3.8253600000000012</v>
          </cell>
          <cell r="J31"/>
          <cell r="K31"/>
          <cell r="L31"/>
          <cell r="M31"/>
          <cell r="N31"/>
          <cell r="O31"/>
          <cell r="P31"/>
        </row>
        <row r="32">
          <cell r="A32">
            <v>1000000</v>
          </cell>
          <cell r="B32">
            <v>3.8728799999999999</v>
          </cell>
          <cell r="C32">
            <v>5.631120000000001</v>
          </cell>
          <cell r="D32">
            <v>8.5298400000000019</v>
          </cell>
          <cell r="E32">
            <v>8.743680000000003</v>
          </cell>
          <cell r="F32">
            <v>17.796240000000004</v>
          </cell>
          <cell r="G32">
            <v>31.291920000000005</v>
          </cell>
          <cell r="H32">
            <v>3.8016000000000005</v>
          </cell>
          <cell r="J32"/>
          <cell r="K32"/>
          <cell r="L32"/>
          <cell r="M32"/>
          <cell r="N32"/>
          <cell r="O32"/>
          <cell r="P32"/>
        </row>
      </sheetData>
      <sheetData sheetId="19"/>
      <sheetData sheetId="20">
        <row r="5">
          <cell r="A5">
            <v>500</v>
          </cell>
          <cell r="B5">
            <v>30.555360000000004</v>
          </cell>
          <cell r="C5" t="str">
            <v>NA</v>
          </cell>
          <cell r="D5">
            <v>29.700000000000006</v>
          </cell>
          <cell r="E5">
            <v>59.400000000000013</v>
          </cell>
          <cell r="F5"/>
          <cell r="G5"/>
          <cell r="H5"/>
          <cell r="I5"/>
          <cell r="J5"/>
          <cell r="M5"/>
          <cell r="N5"/>
          <cell r="O5"/>
          <cell r="P5"/>
        </row>
        <row r="6">
          <cell r="A6">
            <v>1000</v>
          </cell>
          <cell r="B6">
            <v>21.00384</v>
          </cell>
          <cell r="C6" t="str">
            <v>NA</v>
          </cell>
          <cell r="D6">
            <v>29.700000000000006</v>
          </cell>
          <cell r="E6">
            <v>59.400000000000013</v>
          </cell>
          <cell r="F6"/>
          <cell r="G6"/>
          <cell r="H6"/>
          <cell r="I6"/>
          <cell r="J6"/>
          <cell r="K6"/>
          <cell r="L6"/>
          <cell r="M6"/>
          <cell r="N6"/>
          <cell r="O6"/>
          <cell r="P6"/>
          <cell r="S6"/>
          <cell r="T6"/>
        </row>
        <row r="7">
          <cell r="A7">
            <v>1500</v>
          </cell>
          <cell r="B7">
            <v>20.62368</v>
          </cell>
          <cell r="C7" t="str">
            <v>NA</v>
          </cell>
          <cell r="D7">
            <v>29.700000000000006</v>
          </cell>
          <cell r="E7">
            <v>59.400000000000013</v>
          </cell>
          <cell r="F7"/>
          <cell r="G7"/>
          <cell r="H7"/>
          <cell r="I7"/>
          <cell r="J7"/>
          <cell r="K7"/>
          <cell r="L7"/>
          <cell r="M7"/>
          <cell r="N7"/>
          <cell r="O7"/>
          <cell r="P7"/>
          <cell r="S7"/>
          <cell r="T7"/>
        </row>
        <row r="8">
          <cell r="A8">
            <v>2000</v>
          </cell>
          <cell r="B8">
            <v>19.10304</v>
          </cell>
          <cell r="C8" t="str">
            <v>NA</v>
          </cell>
          <cell r="D8">
            <v>29.700000000000006</v>
          </cell>
          <cell r="E8">
            <v>59.400000000000013</v>
          </cell>
          <cell r="F8"/>
          <cell r="G8"/>
          <cell r="H8"/>
          <cell r="I8"/>
          <cell r="J8"/>
          <cell r="K8"/>
          <cell r="L8"/>
          <cell r="M8"/>
          <cell r="N8"/>
          <cell r="O8"/>
          <cell r="P8"/>
          <cell r="S8"/>
          <cell r="T8"/>
        </row>
        <row r="9">
          <cell r="A9">
            <v>2500</v>
          </cell>
          <cell r="B9">
            <v>19.10304</v>
          </cell>
          <cell r="C9" t="str">
            <v>NA</v>
          </cell>
          <cell r="D9">
            <v>29.700000000000006</v>
          </cell>
          <cell r="E9">
            <v>59.400000000000013</v>
          </cell>
          <cell r="F9"/>
          <cell r="G9"/>
          <cell r="H9"/>
          <cell r="I9"/>
          <cell r="J9"/>
          <cell r="K9"/>
          <cell r="L9"/>
          <cell r="M9"/>
          <cell r="N9"/>
          <cell r="O9"/>
          <cell r="P9"/>
          <cell r="S9"/>
          <cell r="T9"/>
        </row>
        <row r="10">
          <cell r="A10">
            <v>3000</v>
          </cell>
          <cell r="B10">
            <v>19.10304</v>
          </cell>
          <cell r="C10" t="str">
            <v>NA</v>
          </cell>
          <cell r="D10">
            <v>29.700000000000006</v>
          </cell>
          <cell r="E10">
            <v>59.400000000000013</v>
          </cell>
          <cell r="F10"/>
          <cell r="G10"/>
          <cell r="H10"/>
          <cell r="I10"/>
          <cell r="J10"/>
          <cell r="K10"/>
          <cell r="L10"/>
          <cell r="M10"/>
          <cell r="N10"/>
          <cell r="O10"/>
          <cell r="P10"/>
          <cell r="S10"/>
          <cell r="T10"/>
        </row>
        <row r="11">
          <cell r="A11">
            <v>3500</v>
          </cell>
          <cell r="B11">
            <v>18.722880000000004</v>
          </cell>
          <cell r="C11" t="str">
            <v>NA</v>
          </cell>
          <cell r="D11">
            <v>29.700000000000006</v>
          </cell>
          <cell r="E11">
            <v>59.400000000000013</v>
          </cell>
          <cell r="F11"/>
          <cell r="G11"/>
          <cell r="H11"/>
          <cell r="I11"/>
          <cell r="J11"/>
          <cell r="K11"/>
          <cell r="L11"/>
          <cell r="M11"/>
          <cell r="N11"/>
          <cell r="O11"/>
          <cell r="P11"/>
          <cell r="S11"/>
          <cell r="T11"/>
        </row>
        <row r="12">
          <cell r="A12">
            <v>4000</v>
          </cell>
          <cell r="B12">
            <v>17.962560000000003</v>
          </cell>
          <cell r="C12" t="str">
            <v>NA</v>
          </cell>
          <cell r="D12">
            <v>29.700000000000006</v>
          </cell>
          <cell r="E12">
            <v>59.400000000000013</v>
          </cell>
          <cell r="F12"/>
          <cell r="G12"/>
          <cell r="H12"/>
          <cell r="I12"/>
          <cell r="J12"/>
          <cell r="K12"/>
          <cell r="L12"/>
          <cell r="M12"/>
          <cell r="N12"/>
          <cell r="O12"/>
          <cell r="P12"/>
          <cell r="S12"/>
          <cell r="T12"/>
        </row>
        <row r="13">
          <cell r="A13">
            <v>4500</v>
          </cell>
          <cell r="B13">
            <v>17.772480000000005</v>
          </cell>
          <cell r="C13" t="str">
            <v>NA</v>
          </cell>
          <cell r="D13">
            <v>29.700000000000006</v>
          </cell>
          <cell r="E13">
            <v>59.400000000000013</v>
          </cell>
          <cell r="F13"/>
          <cell r="G13"/>
          <cell r="H13"/>
          <cell r="I13"/>
          <cell r="J13"/>
          <cell r="K13"/>
          <cell r="L13"/>
          <cell r="M13"/>
          <cell r="N13"/>
          <cell r="O13"/>
          <cell r="P13"/>
          <cell r="S13"/>
          <cell r="T13"/>
        </row>
        <row r="14">
          <cell r="A14">
            <v>5000</v>
          </cell>
          <cell r="B14">
            <v>17.582400000000003</v>
          </cell>
          <cell r="C14" t="str">
            <v>NA</v>
          </cell>
          <cell r="D14">
            <v>29.700000000000006</v>
          </cell>
          <cell r="E14">
            <v>59.400000000000013</v>
          </cell>
          <cell r="F14"/>
          <cell r="G14"/>
          <cell r="H14"/>
          <cell r="I14"/>
          <cell r="J14"/>
          <cell r="K14"/>
          <cell r="L14"/>
          <cell r="M14"/>
          <cell r="N14"/>
          <cell r="O14"/>
          <cell r="P14"/>
          <cell r="S14"/>
          <cell r="T14"/>
        </row>
        <row r="15">
          <cell r="A15">
            <v>7500</v>
          </cell>
          <cell r="B15">
            <v>12.497760000000001</v>
          </cell>
          <cell r="C15" t="str">
            <v>NA</v>
          </cell>
          <cell r="D15">
            <v>29.700000000000006</v>
          </cell>
          <cell r="E15">
            <v>59.400000000000013</v>
          </cell>
          <cell r="F15"/>
          <cell r="G15"/>
          <cell r="H15"/>
          <cell r="I15"/>
          <cell r="J15"/>
          <cell r="K15"/>
          <cell r="L15"/>
          <cell r="M15"/>
          <cell r="N15"/>
          <cell r="O15"/>
          <cell r="P15"/>
          <cell r="S15"/>
          <cell r="T15"/>
        </row>
        <row r="16">
          <cell r="A16">
            <v>10000</v>
          </cell>
          <cell r="B16">
            <v>10.288080000000003</v>
          </cell>
          <cell r="C16" t="str">
            <v>NA</v>
          </cell>
          <cell r="D16">
            <v>29.700000000000006</v>
          </cell>
          <cell r="E16">
            <v>59.400000000000013</v>
          </cell>
          <cell r="F16"/>
          <cell r="G16"/>
          <cell r="H16"/>
          <cell r="I16"/>
          <cell r="J16"/>
          <cell r="K16"/>
          <cell r="L16"/>
          <cell r="M16"/>
          <cell r="N16"/>
          <cell r="O16"/>
          <cell r="P16"/>
          <cell r="S16"/>
          <cell r="T16"/>
        </row>
        <row r="17">
          <cell r="A17">
            <v>15000</v>
          </cell>
          <cell r="B17">
            <v>8.1496800000000018</v>
          </cell>
          <cell r="C17" t="str">
            <v>NA</v>
          </cell>
          <cell r="D17">
            <v>29.700000000000006</v>
          </cell>
          <cell r="E17">
            <v>59.400000000000013</v>
          </cell>
          <cell r="F17"/>
          <cell r="G17"/>
          <cell r="H17"/>
          <cell r="I17"/>
          <cell r="J17"/>
          <cell r="K17"/>
          <cell r="L17"/>
          <cell r="M17"/>
          <cell r="N17"/>
          <cell r="O17"/>
          <cell r="P17"/>
          <cell r="S17"/>
          <cell r="T17"/>
        </row>
        <row r="18">
          <cell r="A18">
            <v>20000</v>
          </cell>
          <cell r="B18">
            <v>7.0092000000000017</v>
          </cell>
          <cell r="C18" t="str">
            <v>NA</v>
          </cell>
          <cell r="D18">
            <v>29.700000000000006</v>
          </cell>
          <cell r="E18">
            <v>59.400000000000013</v>
          </cell>
          <cell r="F18"/>
          <cell r="G18"/>
          <cell r="H18"/>
          <cell r="I18"/>
          <cell r="J18"/>
          <cell r="K18"/>
          <cell r="L18"/>
          <cell r="M18"/>
          <cell r="N18"/>
          <cell r="O18"/>
          <cell r="P18"/>
          <cell r="S18"/>
          <cell r="T18"/>
        </row>
        <row r="19">
          <cell r="A19">
            <v>25000</v>
          </cell>
          <cell r="B19">
            <v>6.3676800000000009</v>
          </cell>
          <cell r="C19" t="str">
            <v>NA</v>
          </cell>
          <cell r="D19">
            <v>29.700000000000006</v>
          </cell>
          <cell r="E19">
            <v>59.400000000000013</v>
          </cell>
          <cell r="F19"/>
          <cell r="G19"/>
          <cell r="H19"/>
          <cell r="I19"/>
          <cell r="J19"/>
          <cell r="K19"/>
          <cell r="L19"/>
          <cell r="M19"/>
          <cell r="N19"/>
          <cell r="O19"/>
          <cell r="P19"/>
          <cell r="S19"/>
          <cell r="T19"/>
        </row>
        <row r="20">
          <cell r="A20">
            <v>30000</v>
          </cell>
          <cell r="B20">
            <v>5.94</v>
          </cell>
          <cell r="C20" t="str">
            <v>NA</v>
          </cell>
          <cell r="D20">
            <v>29.700000000000006</v>
          </cell>
          <cell r="E20">
            <v>59.400000000000013</v>
          </cell>
          <cell r="F20"/>
          <cell r="G20"/>
          <cell r="H20"/>
          <cell r="I20"/>
          <cell r="J20"/>
          <cell r="K20"/>
          <cell r="L20"/>
          <cell r="M20"/>
          <cell r="N20"/>
          <cell r="O20"/>
          <cell r="P20"/>
          <cell r="S20"/>
          <cell r="T20"/>
        </row>
        <row r="21">
          <cell r="A21">
            <v>40000</v>
          </cell>
          <cell r="B21">
            <v>5.3697599999999994</v>
          </cell>
          <cell r="C21" t="str">
            <v>NA</v>
          </cell>
          <cell r="D21">
            <v>29.700000000000006</v>
          </cell>
          <cell r="E21">
            <v>59.400000000000013</v>
          </cell>
          <cell r="F21"/>
          <cell r="G21"/>
          <cell r="H21"/>
          <cell r="I21"/>
          <cell r="J21"/>
          <cell r="K21"/>
          <cell r="L21"/>
          <cell r="M21"/>
          <cell r="N21"/>
          <cell r="O21"/>
          <cell r="P21"/>
          <cell r="S21"/>
          <cell r="T21"/>
        </row>
        <row r="22">
          <cell r="A22">
            <v>50000</v>
          </cell>
          <cell r="B22">
            <v>5.0371200000000007</v>
          </cell>
          <cell r="C22" t="str">
            <v>NA</v>
          </cell>
          <cell r="D22">
            <v>29.700000000000006</v>
          </cell>
          <cell r="E22">
            <v>59.400000000000013</v>
          </cell>
          <cell r="F22"/>
          <cell r="G22"/>
          <cell r="H22"/>
          <cell r="I22"/>
          <cell r="J22"/>
          <cell r="K22"/>
          <cell r="L22"/>
          <cell r="M22"/>
          <cell r="N22"/>
          <cell r="O22"/>
          <cell r="P22"/>
          <cell r="S22"/>
          <cell r="T22"/>
        </row>
        <row r="23">
          <cell r="A23">
            <v>75000</v>
          </cell>
          <cell r="B23">
            <v>4.5856800000000009</v>
          </cell>
          <cell r="C23" t="str">
            <v>NA</v>
          </cell>
          <cell r="D23">
            <v>29.700000000000006</v>
          </cell>
          <cell r="E23">
            <v>59.400000000000013</v>
          </cell>
          <cell r="F23"/>
          <cell r="G23"/>
          <cell r="H23"/>
          <cell r="I23"/>
          <cell r="J23"/>
          <cell r="K23"/>
          <cell r="L23"/>
          <cell r="M23"/>
          <cell r="N23"/>
          <cell r="O23"/>
          <cell r="P23"/>
          <cell r="S23"/>
          <cell r="T23"/>
        </row>
        <row r="24">
          <cell r="A24">
            <v>100000</v>
          </cell>
          <cell r="B24">
            <v>4.3718400000000015</v>
          </cell>
          <cell r="C24" t="str">
            <v>NA</v>
          </cell>
          <cell r="D24">
            <v>29.700000000000006</v>
          </cell>
          <cell r="E24">
            <v>59.400000000000013</v>
          </cell>
          <cell r="F24"/>
          <cell r="G24"/>
          <cell r="H24"/>
          <cell r="I24"/>
          <cell r="J24"/>
          <cell r="K24"/>
          <cell r="L24"/>
          <cell r="M24"/>
          <cell r="N24"/>
          <cell r="O24"/>
          <cell r="P24"/>
          <cell r="S24"/>
          <cell r="T24"/>
        </row>
        <row r="25">
          <cell r="A25">
            <v>150000</v>
          </cell>
          <cell r="B25">
            <v>4.1580000000000013</v>
          </cell>
          <cell r="C25" t="str">
            <v>NA</v>
          </cell>
          <cell r="D25">
            <v>29.700000000000006</v>
          </cell>
          <cell r="E25">
            <v>59.400000000000013</v>
          </cell>
          <cell r="F25"/>
          <cell r="G25"/>
          <cell r="H25"/>
          <cell r="I25"/>
          <cell r="J25"/>
          <cell r="K25"/>
          <cell r="L25"/>
          <cell r="M25"/>
          <cell r="N25"/>
          <cell r="O25"/>
          <cell r="P25"/>
          <cell r="S25"/>
          <cell r="T25"/>
        </row>
        <row r="26">
          <cell r="A26">
            <v>200000</v>
          </cell>
          <cell r="B26">
            <v>4.0392000000000001</v>
          </cell>
          <cell r="C26" t="str">
            <v>NA</v>
          </cell>
          <cell r="D26">
            <v>29.700000000000006</v>
          </cell>
          <cell r="E26">
            <v>59.400000000000013</v>
          </cell>
          <cell r="F26"/>
          <cell r="G26"/>
          <cell r="H26"/>
          <cell r="I26"/>
          <cell r="J26"/>
          <cell r="K26"/>
          <cell r="L26"/>
          <cell r="M26"/>
          <cell r="N26"/>
          <cell r="O26"/>
          <cell r="P26"/>
          <cell r="S26"/>
          <cell r="T26"/>
        </row>
        <row r="27">
          <cell r="A27">
            <v>250000</v>
          </cell>
          <cell r="B27">
            <v>3.9916800000000006</v>
          </cell>
          <cell r="C27" t="str">
            <v>NA</v>
          </cell>
          <cell r="D27">
            <v>29.700000000000006</v>
          </cell>
          <cell r="E27">
            <v>59.400000000000013</v>
          </cell>
          <cell r="F27"/>
          <cell r="G27"/>
          <cell r="H27"/>
          <cell r="I27"/>
          <cell r="J27"/>
          <cell r="K27"/>
          <cell r="L27"/>
          <cell r="M27"/>
          <cell r="N27"/>
          <cell r="O27"/>
          <cell r="P27"/>
          <cell r="S27"/>
          <cell r="T27"/>
        </row>
        <row r="28">
          <cell r="A28">
            <v>300000</v>
          </cell>
          <cell r="B28">
            <v>3.9441600000000006</v>
          </cell>
          <cell r="C28" t="str">
            <v>NA</v>
          </cell>
          <cell r="D28">
            <v>29.700000000000006</v>
          </cell>
          <cell r="E28">
            <v>59.400000000000013</v>
          </cell>
          <cell r="F28"/>
          <cell r="G28"/>
          <cell r="H28"/>
          <cell r="I28"/>
          <cell r="J28"/>
          <cell r="K28"/>
          <cell r="L28"/>
          <cell r="M28"/>
          <cell r="N28"/>
          <cell r="O28"/>
          <cell r="P28"/>
          <cell r="S28"/>
          <cell r="T28"/>
        </row>
        <row r="29">
          <cell r="A29">
            <v>400000</v>
          </cell>
          <cell r="B29">
            <v>3.8966400000000005</v>
          </cell>
          <cell r="C29" t="str">
            <v>NA</v>
          </cell>
          <cell r="D29">
            <v>29.700000000000006</v>
          </cell>
          <cell r="E29">
            <v>59.400000000000013</v>
          </cell>
          <cell r="F29"/>
          <cell r="G29"/>
          <cell r="H29"/>
          <cell r="I29"/>
          <cell r="J29"/>
          <cell r="K29"/>
          <cell r="L29"/>
          <cell r="M29"/>
          <cell r="N29"/>
          <cell r="O29"/>
          <cell r="P29"/>
          <cell r="S29"/>
          <cell r="T29"/>
        </row>
        <row r="30">
          <cell r="A30">
            <v>500000</v>
          </cell>
          <cell r="B30">
            <v>3.849120000000001</v>
          </cell>
          <cell r="C30" t="str">
            <v>NA</v>
          </cell>
          <cell r="D30">
            <v>29.700000000000006</v>
          </cell>
          <cell r="E30">
            <v>59.400000000000013</v>
          </cell>
          <cell r="F30"/>
          <cell r="G30"/>
          <cell r="H30"/>
          <cell r="I30"/>
          <cell r="J30"/>
          <cell r="K30"/>
          <cell r="L30"/>
          <cell r="M30"/>
          <cell r="N30"/>
          <cell r="O30"/>
          <cell r="P30"/>
          <cell r="S30"/>
          <cell r="T30"/>
        </row>
        <row r="31">
          <cell r="A31">
            <v>750000</v>
          </cell>
          <cell r="B31">
            <v>3.8253600000000012</v>
          </cell>
          <cell r="C31" t="str">
            <v>NA</v>
          </cell>
          <cell r="D31">
            <v>29.700000000000006</v>
          </cell>
          <cell r="E31">
            <v>59.400000000000013</v>
          </cell>
          <cell r="F31"/>
          <cell r="G31"/>
          <cell r="H31"/>
          <cell r="I31"/>
          <cell r="J31"/>
          <cell r="K31"/>
          <cell r="L31"/>
          <cell r="M31"/>
          <cell r="N31"/>
          <cell r="O31"/>
          <cell r="P31"/>
          <cell r="S31"/>
          <cell r="T31"/>
        </row>
        <row r="32">
          <cell r="A32">
            <v>1000000</v>
          </cell>
          <cell r="B32">
            <v>3.8016000000000005</v>
          </cell>
          <cell r="C32" t="str">
            <v>NA</v>
          </cell>
          <cell r="D32">
            <v>29.700000000000006</v>
          </cell>
          <cell r="E32">
            <v>59.400000000000013</v>
          </cell>
          <cell r="F32"/>
          <cell r="G32"/>
          <cell r="H32"/>
          <cell r="I32"/>
          <cell r="J32"/>
          <cell r="K32"/>
          <cell r="L32"/>
          <cell r="M32"/>
          <cell r="N32"/>
          <cell r="O32"/>
          <cell r="P32"/>
          <cell r="S32"/>
          <cell r="T32"/>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F123"/>
  <sheetViews>
    <sheetView tabSelected="1" topLeftCell="A10" zoomScale="115" zoomScaleNormal="115" zoomScaleSheetLayoutView="85" workbookViewId="0">
      <selection activeCell="H13" sqref="H13:J13"/>
    </sheetView>
  </sheetViews>
  <sheetFormatPr defaultRowHeight="15"/>
  <cols>
    <col min="1" max="1" width="6.42578125" style="86" customWidth="1"/>
    <col min="2" max="2" width="21.5703125" style="127" customWidth="1"/>
    <col min="3" max="3" width="9.42578125" style="86" customWidth="1"/>
    <col min="4" max="4" width="13.5703125" style="86" customWidth="1"/>
    <col min="5" max="5" width="10.28515625" style="86" customWidth="1"/>
    <col min="6" max="6" width="10.7109375" style="86" customWidth="1"/>
    <col min="7" max="7" width="9.140625" style="86" customWidth="1"/>
    <col min="8" max="8" width="10.42578125" style="86" customWidth="1"/>
    <col min="9" max="9" width="15.140625" style="86" bestFit="1" customWidth="1"/>
    <col min="10" max="10" width="15.7109375" style="122" bestFit="1" customWidth="1"/>
    <col min="11" max="11" width="13.28515625" style="86" hidden="1" customWidth="1"/>
    <col min="12" max="12" width="36.7109375" style="1" bestFit="1" customWidth="1"/>
    <col min="13" max="17" width="7.42578125" style="1" bestFit="1" customWidth="1"/>
    <col min="18" max="18" width="6.5703125" style="1" bestFit="1" customWidth="1"/>
    <col min="19" max="19" width="9.140625" style="1" hidden="1" customWidth="1"/>
    <col min="20" max="20" width="34.140625" style="2" bestFit="1" customWidth="1"/>
    <col min="21" max="22" width="6.7109375" style="2" bestFit="1" customWidth="1"/>
    <col min="23" max="23" width="13.7109375" style="2" bestFit="1" customWidth="1"/>
    <col min="24" max="24" width="5.85546875" style="2" bestFit="1" customWidth="1"/>
    <col min="25" max="25" width="5" style="2" bestFit="1" customWidth="1"/>
    <col min="26" max="26" width="5.85546875" style="2" bestFit="1" customWidth="1"/>
    <col min="27" max="27" width="8" style="2" bestFit="1" customWidth="1"/>
    <col min="28" max="28" width="16.28515625" style="2" bestFit="1" customWidth="1"/>
    <col min="29" max="29" width="9.140625" style="1" hidden="1" customWidth="1"/>
    <col min="30" max="30" width="34.140625" style="1" bestFit="1" customWidth="1"/>
    <col min="31" max="32" width="5.85546875" style="1" bestFit="1" customWidth="1"/>
    <col min="33" max="33" width="13.7109375" style="1" bestFit="1" customWidth="1"/>
    <col min="34" max="34" width="5.85546875" style="1" bestFit="1" customWidth="1"/>
    <col min="35" max="35" width="5" style="1" bestFit="1" customWidth="1"/>
    <col min="36" max="36" width="5.85546875" style="1" bestFit="1" customWidth="1"/>
    <col min="37" max="37" width="8" style="1" bestFit="1" customWidth="1"/>
    <col min="38" max="38" width="16.28515625" style="1" bestFit="1" customWidth="1"/>
    <col min="39" max="39" width="9.140625" style="1" hidden="1" customWidth="1"/>
    <col min="40" max="40" width="34.140625" style="1" bestFit="1" customWidth="1"/>
    <col min="41" max="42" width="5.85546875" style="1" bestFit="1" customWidth="1"/>
    <col min="43" max="43" width="13.7109375" style="1" bestFit="1" customWidth="1"/>
    <col min="44" max="44" width="5.85546875" style="1" bestFit="1" customWidth="1"/>
    <col min="45" max="45" width="5" style="1" bestFit="1" customWidth="1"/>
    <col min="46" max="46" width="5.85546875" style="1" bestFit="1" customWidth="1"/>
    <col min="47" max="47" width="8" style="1" bestFit="1" customWidth="1"/>
    <col min="48" max="48" width="16.28515625" style="1" bestFit="1" customWidth="1"/>
    <col min="49" max="49" width="9.140625" style="1" hidden="1" customWidth="1"/>
    <col min="50" max="50" width="34.140625" style="1" bestFit="1" customWidth="1"/>
    <col min="51" max="52" width="5.85546875" style="1" bestFit="1" customWidth="1"/>
    <col min="53" max="53" width="13.7109375" style="1" bestFit="1" customWidth="1"/>
    <col min="54" max="54" width="5.85546875" style="1" bestFit="1" customWidth="1"/>
    <col min="55" max="55" width="5" style="1" bestFit="1" customWidth="1"/>
    <col min="56" max="56" width="5.85546875" style="1" bestFit="1" customWidth="1"/>
    <col min="57" max="57" width="8" style="1" bestFit="1" customWidth="1"/>
    <col min="58" max="58" width="16.28515625" style="1" bestFit="1" customWidth="1"/>
    <col min="59" max="230" width="9.140625" style="86" customWidth="1"/>
    <col min="231" max="16384" width="9.140625" style="86"/>
  </cols>
  <sheetData>
    <row r="1" spans="1:58">
      <c r="A1" s="163"/>
      <c r="B1" s="163"/>
      <c r="C1" s="163"/>
      <c r="D1" s="163"/>
      <c r="E1" s="163"/>
      <c r="F1" s="163"/>
      <c r="G1" s="163"/>
      <c r="H1" s="183"/>
      <c r="I1" s="183"/>
      <c r="J1" s="183"/>
    </row>
    <row r="2" spans="1:58">
      <c r="A2" s="163"/>
      <c r="B2" s="163"/>
      <c r="C2" s="163"/>
      <c r="D2" s="163"/>
      <c r="E2" s="163"/>
      <c r="F2" s="163"/>
      <c r="G2" s="163"/>
      <c r="H2" s="190" t="s">
        <v>222</v>
      </c>
      <c r="I2" s="190"/>
      <c r="J2" s="190"/>
    </row>
    <row r="3" spans="1:58">
      <c r="A3" s="163"/>
      <c r="B3" s="163"/>
      <c r="C3" s="163"/>
      <c r="D3" s="163"/>
      <c r="E3" s="163"/>
      <c r="F3" s="163"/>
      <c r="G3" s="163"/>
      <c r="H3" s="116" t="s">
        <v>46</v>
      </c>
      <c r="I3" s="116" t="s">
        <v>69</v>
      </c>
      <c r="J3" s="30"/>
    </row>
    <row r="4" spans="1:58">
      <c r="A4" s="163"/>
      <c r="B4" s="163"/>
      <c r="C4" s="163"/>
      <c r="D4" s="163"/>
      <c r="E4" s="163"/>
      <c r="F4" s="163"/>
      <c r="G4" s="163"/>
      <c r="H4" s="116" t="s">
        <v>47</v>
      </c>
      <c r="I4" s="195" t="s">
        <v>70</v>
      </c>
      <c r="J4" s="195"/>
    </row>
    <row r="5" spans="1:58">
      <c r="A5" s="163"/>
      <c r="B5" s="163"/>
      <c r="C5" s="163"/>
      <c r="D5" s="163"/>
      <c r="E5" s="163"/>
      <c r="F5" s="163"/>
      <c r="G5" s="163"/>
      <c r="H5" s="50"/>
      <c r="I5" s="50"/>
      <c r="J5" s="114" t="s">
        <v>225</v>
      </c>
    </row>
    <row r="6" spans="1:58" ht="33.75" customHeight="1">
      <c r="A6" s="178" t="s">
        <v>52</v>
      </c>
      <c r="B6" s="178"/>
      <c r="C6" s="178"/>
      <c r="D6" s="178"/>
      <c r="E6" s="178"/>
      <c r="F6" s="178"/>
      <c r="G6" s="178"/>
      <c r="H6" s="178"/>
      <c r="I6" s="31"/>
      <c r="J6" s="80"/>
    </row>
    <row r="7" spans="1:58" ht="18.75">
      <c r="A7" s="32" t="s">
        <v>10</v>
      </c>
      <c r="B7" s="181"/>
      <c r="C7" s="181"/>
      <c r="D7" s="181"/>
      <c r="E7" s="181"/>
      <c r="F7" s="181"/>
      <c r="G7" s="33" t="s">
        <v>45</v>
      </c>
      <c r="H7" s="81">
        <f ca="1">TODAY()</f>
        <v>45147</v>
      </c>
      <c r="I7" s="31" t="s">
        <v>63</v>
      </c>
      <c r="J7" s="84"/>
    </row>
    <row r="8" spans="1:58" ht="19.5" thickBot="1">
      <c r="A8" s="32" t="s">
        <v>11</v>
      </c>
      <c r="B8" s="181"/>
      <c r="C8" s="181"/>
      <c r="D8" s="181"/>
      <c r="E8" s="181"/>
      <c r="F8" s="181"/>
      <c r="G8" s="33" t="s">
        <v>44</v>
      </c>
      <c r="H8" s="82">
        <f ca="1">NOW()</f>
        <v>45147.770132060185</v>
      </c>
      <c r="I8" s="33" t="s">
        <v>57</v>
      </c>
      <c r="J8" s="34"/>
      <c r="T8" s="3"/>
      <c r="U8" s="3"/>
      <c r="V8" s="3"/>
      <c r="W8" s="4" t="s">
        <v>14</v>
      </c>
      <c r="X8" s="4"/>
      <c r="Y8" s="3"/>
      <c r="Z8" s="3"/>
      <c r="AA8" s="3"/>
      <c r="AB8" s="3"/>
      <c r="AD8" s="3"/>
      <c r="AE8" s="3"/>
      <c r="AF8" s="3"/>
      <c r="AG8" s="4" t="s">
        <v>18</v>
      </c>
      <c r="AH8" s="4"/>
      <c r="AI8" s="3"/>
      <c r="AJ8" s="3"/>
      <c r="AK8" s="3"/>
      <c r="AL8" s="3"/>
      <c r="AN8" s="3"/>
      <c r="AO8" s="3"/>
      <c r="AP8" s="3"/>
      <c r="AQ8" s="4" t="s">
        <v>19</v>
      </c>
      <c r="AR8" s="4"/>
      <c r="AS8" s="3"/>
      <c r="AT8" s="3"/>
      <c r="AU8" s="3"/>
      <c r="AV8" s="3"/>
      <c r="AX8" s="3"/>
      <c r="AY8" s="3"/>
      <c r="AZ8" s="3"/>
      <c r="BA8" s="4" t="s">
        <v>23</v>
      </c>
      <c r="BB8" s="4"/>
      <c r="BC8" s="3"/>
      <c r="BD8" s="3"/>
      <c r="BE8" s="3"/>
      <c r="BF8" s="3"/>
    </row>
    <row r="9" spans="1:58" ht="18.75">
      <c r="A9" s="186" t="s">
        <v>43</v>
      </c>
      <c r="B9" s="186"/>
      <c r="C9" s="186"/>
      <c r="D9" s="186"/>
      <c r="E9" s="186"/>
      <c r="F9" s="186"/>
      <c r="G9" s="33" t="s">
        <v>62</v>
      </c>
      <c r="H9" s="83"/>
      <c r="I9" s="33" t="s">
        <v>58</v>
      </c>
      <c r="J9" s="85" t="s">
        <v>226</v>
      </c>
      <c r="AD9" s="2"/>
      <c r="AE9" s="2"/>
      <c r="AF9" s="2"/>
      <c r="AG9" s="2"/>
      <c r="AH9" s="2"/>
      <c r="AI9" s="2"/>
      <c r="AJ9" s="2"/>
      <c r="AK9" s="2"/>
      <c r="AL9" s="2"/>
      <c r="AN9" s="2"/>
      <c r="AO9" s="2"/>
      <c r="AP9" s="2"/>
      <c r="AQ9" s="2"/>
      <c r="AR9" s="2"/>
      <c r="AS9" s="2"/>
      <c r="AT9" s="2"/>
      <c r="AU9" s="2"/>
      <c r="AV9" s="2"/>
      <c r="AX9" s="2"/>
      <c r="AY9" s="2"/>
      <c r="AZ9" s="2"/>
      <c r="BA9" s="2"/>
      <c r="BB9" s="2"/>
      <c r="BC9" s="2"/>
      <c r="BD9" s="2"/>
      <c r="BE9" s="2"/>
      <c r="BF9" s="2"/>
    </row>
    <row r="10" spans="1:58" ht="19.5" thickBot="1">
      <c r="B10" s="181"/>
      <c r="C10" s="181"/>
      <c r="D10" s="181"/>
      <c r="E10" s="181"/>
      <c r="F10" s="181"/>
      <c r="G10" s="181"/>
      <c r="H10" s="181"/>
      <c r="I10" s="181"/>
      <c r="J10" s="181"/>
      <c r="L10" s="5" t="s">
        <v>12</v>
      </c>
      <c r="M10" s="6"/>
      <c r="N10" s="6"/>
      <c r="O10" s="6"/>
      <c r="P10" s="6"/>
      <c r="Q10" s="6"/>
      <c r="R10" s="6"/>
      <c r="T10" s="7" t="s">
        <v>16</v>
      </c>
      <c r="U10" s="3"/>
      <c r="V10" s="3"/>
      <c r="W10" s="3"/>
      <c r="X10" s="3"/>
      <c r="Y10" s="3"/>
      <c r="Z10" s="3"/>
      <c r="AB10" s="8" t="s">
        <v>13</v>
      </c>
      <c r="AD10" s="7" t="s">
        <v>16</v>
      </c>
      <c r="AE10" s="3"/>
      <c r="AF10" s="3"/>
      <c r="AG10" s="3"/>
      <c r="AH10" s="3"/>
      <c r="AI10" s="3"/>
      <c r="AJ10" s="3"/>
      <c r="AK10" s="2"/>
      <c r="AL10" s="8" t="s">
        <v>13</v>
      </c>
      <c r="AN10" s="7" t="s">
        <v>16</v>
      </c>
      <c r="AO10" s="3"/>
      <c r="AP10" s="3"/>
      <c r="AQ10" s="3"/>
      <c r="AR10" s="3"/>
      <c r="AS10" s="3"/>
      <c r="AT10" s="3"/>
      <c r="AU10" s="2"/>
      <c r="AV10" s="8" t="s">
        <v>13</v>
      </c>
      <c r="AX10" s="7" t="s">
        <v>16</v>
      </c>
      <c r="AY10" s="3"/>
      <c r="AZ10" s="3"/>
      <c r="BA10" s="3"/>
      <c r="BB10" s="3"/>
      <c r="BC10" s="3"/>
      <c r="BD10" s="3"/>
      <c r="BE10" s="2"/>
      <c r="BF10" s="8" t="s">
        <v>13</v>
      </c>
    </row>
    <row r="11" spans="1:58" ht="18.75">
      <c r="B11" s="182"/>
      <c r="C11" s="182"/>
      <c r="D11" s="182"/>
      <c r="E11" s="182"/>
      <c r="F11" s="182"/>
      <c r="G11" s="182"/>
      <c r="H11" s="182"/>
      <c r="I11" s="182"/>
      <c r="J11" s="182"/>
      <c r="L11" s="9"/>
      <c r="T11" s="10"/>
      <c r="AB11" s="11"/>
      <c r="AD11" s="10"/>
      <c r="AE11" s="2"/>
      <c r="AF11" s="2"/>
      <c r="AG11" s="2"/>
      <c r="AH11" s="2"/>
      <c r="AI11" s="2"/>
      <c r="AJ11" s="2"/>
      <c r="AK11" s="2"/>
      <c r="AL11" s="11"/>
      <c r="AN11" s="10"/>
      <c r="AO11" s="2"/>
      <c r="AP11" s="2"/>
      <c r="AQ11" s="2"/>
      <c r="AR11" s="2"/>
      <c r="AS11" s="2"/>
      <c r="AT11" s="2"/>
      <c r="AU11" s="2"/>
      <c r="AV11" s="11"/>
      <c r="AX11" s="10"/>
      <c r="AY11" s="2"/>
      <c r="AZ11" s="2"/>
      <c r="BA11" s="2"/>
      <c r="BB11" s="2"/>
      <c r="BC11" s="2"/>
      <c r="BD11" s="2"/>
      <c r="BE11" s="2"/>
      <c r="BF11" s="11"/>
    </row>
    <row r="12" spans="1:58" ht="7.5" customHeight="1">
      <c r="B12" s="86"/>
      <c r="J12" s="86"/>
      <c r="T12" s="12"/>
      <c r="U12" s="12"/>
      <c r="V12" s="12"/>
      <c r="W12" s="12"/>
      <c r="X12" s="12"/>
      <c r="Y12" s="12"/>
      <c r="Z12" s="12"/>
      <c r="AA12" s="12"/>
      <c r="AB12" s="12"/>
      <c r="AD12" s="12"/>
      <c r="AE12" s="12"/>
      <c r="AF12" s="12"/>
      <c r="AG12" s="12"/>
      <c r="AH12" s="12"/>
      <c r="AI12" s="12"/>
      <c r="AJ12" s="12"/>
      <c r="AK12" s="12"/>
      <c r="AL12" s="12"/>
      <c r="AN12" s="12"/>
      <c r="AO12" s="12"/>
      <c r="AP12" s="12"/>
      <c r="AQ12" s="12"/>
      <c r="AR12" s="12"/>
      <c r="AS12" s="12"/>
      <c r="AT12" s="12"/>
      <c r="AU12" s="12"/>
      <c r="AV12" s="12"/>
      <c r="AX12" s="12"/>
      <c r="AY12" s="12"/>
      <c r="AZ12" s="12"/>
      <c r="BA12" s="12"/>
      <c r="BB12" s="12"/>
      <c r="BC12" s="12"/>
      <c r="BD12" s="12"/>
      <c r="BE12" s="12"/>
      <c r="BF12" s="12"/>
    </row>
    <row r="13" spans="1:58" ht="15" customHeight="1">
      <c r="B13" s="136" t="s">
        <v>0</v>
      </c>
      <c r="C13" s="88"/>
      <c r="D13" s="88"/>
      <c r="E13" s="88"/>
      <c r="F13" s="88"/>
      <c r="G13" s="88"/>
      <c r="H13" s="179" t="s">
        <v>216</v>
      </c>
      <c r="I13" s="179"/>
      <c r="J13" s="180"/>
      <c r="L13" s="1" t="b">
        <v>0</v>
      </c>
      <c r="M13" s="1" t="b">
        <v>0</v>
      </c>
      <c r="N13" s="1" t="b">
        <v>0</v>
      </c>
      <c r="T13" s="22">
        <f>IF($L$13,IF(OR($L$15,$M$15,$N$15),VLOOKUP($C$39,[1]Size!Table,2),IF(OR($O$15,$P$15,$Q$15),VLOOKUP($C$39,[1]Size!Table,3),0)),0)</f>
        <v>0</v>
      </c>
      <c r="U13" s="22">
        <f>IF($M$13,IF($I$22&lt;&gt;"Roll-on",VLOOKUP($C$39,[1]Size!Table,4),VLOOKUP($C$39,[1]Size!Table,5)),0)</f>
        <v>0</v>
      </c>
      <c r="V13" s="12"/>
      <c r="W13" s="22"/>
      <c r="X13" s="12"/>
      <c r="Y13" s="12"/>
      <c r="Z13" s="12"/>
      <c r="AA13" s="12"/>
      <c r="AB13" s="12">
        <f t="shared" ref="AB13:AB30" si="0">IF(OR(T13="NA",U13="NA",V13="NA",W13="NA",X13="NA",Y13="NA",Z13="NA"),-999999999,SUM(T13:Z13))</f>
        <v>0</v>
      </c>
      <c r="AD13" s="22">
        <f>IF($L$13,IF(OR($L$15,$M$15,$N$15),VLOOKUP($E$39,[1]Size!Table,2),IF(OR($O$15,$P$15,$Q$15),VLOOKUP($E$39,[1]Size!Table,3),0)),0)</f>
        <v>0</v>
      </c>
      <c r="AE13" s="22">
        <f>IF($M$13,IF($I$22&lt;&gt;"Roll-on",VLOOKUP($E$39,[1]Size!Table,4),VLOOKUP($E$39,[1]Size!Table,5)),0)</f>
        <v>0</v>
      </c>
      <c r="AF13" s="12"/>
      <c r="AG13" s="12"/>
      <c r="AH13" s="12"/>
      <c r="AI13" s="12"/>
      <c r="AJ13" s="12"/>
      <c r="AK13" s="12"/>
      <c r="AL13" s="12">
        <f t="shared" ref="AL13:AL30" si="1">IF(OR(AD13="NA",AE13="NA",AF13="NA",AG13="NA",AH13="NA",AI13="NA",AJ13="NA"),-999999999,SUM(AD13:AJ13))</f>
        <v>0</v>
      </c>
      <c r="AN13" s="22">
        <f>IF($L$13,IF(OR($L$15,$M$15,$N$15),VLOOKUP($G$39,[1]Size!Table,2),IF(OR($O$15,$P$15,$Q$15),VLOOKUP($G$39,[1]Size!Table,3),0)),0)</f>
        <v>0</v>
      </c>
      <c r="AO13" s="22">
        <f>IF($M$13,IF($I$22&lt;&gt;"Roll-on",VLOOKUP($G$39,[1]Size!Table,4),VLOOKUP($G$39,[1]Size!Table,5)),0)</f>
        <v>0</v>
      </c>
      <c r="AP13" s="12"/>
      <c r="AQ13" s="12"/>
      <c r="AR13" s="12"/>
      <c r="AS13" s="12"/>
      <c r="AT13" s="12"/>
      <c r="AU13" s="12"/>
      <c r="AV13" s="12">
        <f t="shared" ref="AV13:AV30" si="2">IF(OR(AN13="NA",AO13="NA",AP13="NA",AQ13="NA",AR13="NA",AS13="NA",AT13="NA"),-999999999,SUM(AN13:AT13))</f>
        <v>0</v>
      </c>
      <c r="AX13" s="22">
        <f>IF($L$13,IF(OR($L$15,$M$15,$N$15),VLOOKUP($I$39,[1]Size!Table,2),IF(OR($O$15,$P$15,$Q$15),VLOOKUP($I$39,[1]Size!Table,3),0)),0)</f>
        <v>0</v>
      </c>
      <c r="AY13" s="22">
        <f>IF($M$13,IF($I$22&lt;&gt;"Roll-on",VLOOKUP($I$39,[1]Size!Table,4),VLOOKUP($I$39,[1]Size!Table,5)),0)</f>
        <v>0</v>
      </c>
      <c r="AZ13" s="12"/>
      <c r="BA13" s="12"/>
      <c r="BB13" s="12"/>
      <c r="BC13" s="12"/>
      <c r="BD13" s="12"/>
      <c r="BE13" s="12"/>
      <c r="BF13" s="12">
        <f t="shared" ref="BF13:BF30" si="3">IF(OR(AX13="NA",AY13="NA",AZ13="NA",BA13="NA",BB13="NA",BC13="NA",BD13="NA"),-999999999,SUM(AX13:BD13))</f>
        <v>0</v>
      </c>
    </row>
    <row r="14" spans="1:58" ht="15" customHeight="1">
      <c r="B14" s="115" t="s">
        <v>1</v>
      </c>
      <c r="C14" s="88"/>
      <c r="D14" s="88"/>
      <c r="E14" s="88"/>
      <c r="F14" s="88"/>
      <c r="G14" s="88"/>
      <c r="H14" s="88"/>
      <c r="I14" s="88"/>
      <c r="J14" s="89"/>
      <c r="L14" s="1" t="b">
        <v>0</v>
      </c>
      <c r="M14" s="1" t="b">
        <v>0</v>
      </c>
      <c r="N14" s="1" t="b">
        <v>0</v>
      </c>
      <c r="O14" s="1" t="b">
        <v>1</v>
      </c>
      <c r="T14" s="12">
        <f>IF($L$14,VLOOKUP($C$39,[1]Material!Table,2),0)</f>
        <v>0</v>
      </c>
      <c r="U14" s="12">
        <f>IF($M$14,VLOOKUP($C$39,[1]Material!Table,3),0)</f>
        <v>0</v>
      </c>
      <c r="V14" s="12">
        <f>IF($N$14,VLOOKUP($C$39,[1]Material!Table,4),0)</f>
        <v>0</v>
      </c>
      <c r="W14" s="26" t="e">
        <f>IF($O$14,VLOOKUP($C$39,[1]Material!Table,5),0)</f>
        <v>#N/A</v>
      </c>
      <c r="X14" s="12"/>
      <c r="Y14" s="12"/>
      <c r="Z14" s="12"/>
      <c r="AA14" s="12"/>
      <c r="AB14" s="12" t="e">
        <f t="shared" si="0"/>
        <v>#N/A</v>
      </c>
      <c r="AD14" s="12">
        <f>IF($L$14,VLOOKUP($E$39,[1]Material!Table,2),0)</f>
        <v>0</v>
      </c>
      <c r="AE14" s="12">
        <f>IF($M$14,VLOOKUP($E$39,[1]Material!Table,3),0)</f>
        <v>0</v>
      </c>
      <c r="AF14" s="12">
        <f>IF($N$14,VLOOKUP($E$39,[1]Material!Table,4),0)</f>
        <v>0</v>
      </c>
      <c r="AG14" s="26" t="e">
        <f>IF($O$14,VLOOKUP($E$39,[1]Material!Table,5),0)</f>
        <v>#N/A</v>
      </c>
      <c r="AH14" s="12"/>
      <c r="AI14" s="12"/>
      <c r="AJ14" s="12"/>
      <c r="AK14" s="12"/>
      <c r="AL14" s="12" t="e">
        <f t="shared" si="1"/>
        <v>#N/A</v>
      </c>
      <c r="AN14" s="12">
        <f>IF($L$14,VLOOKUP($G$39,[1]Material!Table,2),0)</f>
        <v>0</v>
      </c>
      <c r="AO14" s="12">
        <f>IF($M$14,VLOOKUP($G$39,[1]Material!Table,3),0)</f>
        <v>0</v>
      </c>
      <c r="AP14" s="12">
        <f>IF($N$14,VLOOKUP($G$39,[1]Material!Table,4),0)</f>
        <v>0</v>
      </c>
      <c r="AQ14" s="26" t="e">
        <f>IF($O$14,VLOOKUP($G$39,[1]Material!Table,5),0)</f>
        <v>#N/A</v>
      </c>
      <c r="AR14" s="12"/>
      <c r="AS14" s="12"/>
      <c r="AT14" s="12"/>
      <c r="AU14" s="12"/>
      <c r="AV14" s="12" t="e">
        <f t="shared" si="2"/>
        <v>#N/A</v>
      </c>
      <c r="AX14" s="12">
        <f>IF($L$14,VLOOKUP($I$39,[1]Material!Table,2),0)</f>
        <v>0</v>
      </c>
      <c r="AY14" s="12">
        <f>IF($M$14,VLOOKUP($I$39,[1]Material!Table,3),0)</f>
        <v>0</v>
      </c>
      <c r="AZ14" s="12">
        <f>IF($N$14,VLOOKUP($I$39,[1]Material!Table,4),0)</f>
        <v>0</v>
      </c>
      <c r="BA14" s="26" t="e">
        <f>IF($O$14,VLOOKUP($I$39,[1]Material!Table,5),0)</f>
        <v>#N/A</v>
      </c>
      <c r="BB14" s="12"/>
      <c r="BC14" s="12"/>
      <c r="BD14" s="12"/>
      <c r="BE14" s="12"/>
      <c r="BF14" s="12" t="e">
        <f t="shared" si="3"/>
        <v>#N/A</v>
      </c>
    </row>
    <row r="15" spans="1:58" ht="15" customHeight="1">
      <c r="B15" s="115" t="s">
        <v>48</v>
      </c>
      <c r="C15" s="88"/>
      <c r="D15" s="88"/>
      <c r="E15" s="88"/>
      <c r="F15" s="88"/>
      <c r="G15" s="88"/>
      <c r="H15" s="88"/>
      <c r="I15" s="88"/>
      <c r="J15" s="29"/>
      <c r="L15" s="1" t="b">
        <v>0</v>
      </c>
      <c r="M15" s="1" t="b">
        <v>0</v>
      </c>
      <c r="N15" s="1" t="b">
        <v>0</v>
      </c>
      <c r="O15" s="1" t="b">
        <v>0</v>
      </c>
      <c r="P15" s="1" t="b">
        <v>0</v>
      </c>
      <c r="Q15" s="1" t="b">
        <v>0</v>
      </c>
      <c r="R15" s="1" t="b">
        <v>0</v>
      </c>
      <c r="T15" s="12">
        <f>IF($L$13,IF($L$15,VLOOKUP($C$39,'[1]Final Thickness CR80'!Table,2),0),IF($M$13,IF($L$15,IF($I$22&lt;&gt;"Roll-On",VLOOKUP($C$39,'[1]Final Thickness CR50 Flush'!Table,2),VLOOKUP($C$39,'[1]Final Thickness CR50 Roll-On'!Table,2)),0),0))</f>
        <v>0</v>
      </c>
      <c r="U15" s="12">
        <f>IF($L$13,IF($M$15,VLOOKUP($C$39,'[1]Final Thickness CR80'!Table,3),0),IF($M$13,IF($M$15,IF($I$22&lt;&gt;"Roll-On",VLOOKUP($C$39,'[1]Final Thickness CR50 Flush'!Table,3),VLOOKUP($C$39,'[1]Final Thickness CR50 Roll-On'!Table,3)),0),0))</f>
        <v>0</v>
      </c>
      <c r="V15" s="12">
        <f>IF($L$13,IF($N$15,VLOOKUP($C$39,'[1]Final Thickness CR80'!Table,4),0),IF($M$13,IF($N$15,IF($I$22&lt;&gt;"Roll-On",VLOOKUP($C$39,'[1]Final Thickness CR50 Flush'!Table,4),VLOOKUP($C$39,'[1]Final Thickness CR50 Roll-On'!Table,4)),0),0))</f>
        <v>0</v>
      </c>
      <c r="W15" s="12">
        <f>IF($L$13,IF($O$15,VLOOKUP($C$39,'[1]Final Thickness CR80'!Table,5),0),IF($M$13,IF($O$15,IF($I$22&lt;&gt;"Roll-On",VLOOKUP($C$39,'[1]Final Thickness CR50 Flush'!Table,5),VLOOKUP($C$39,'[1]Final Thickness CR50 Roll-On'!Table,5)),0),0))</f>
        <v>0</v>
      </c>
      <c r="X15" s="12">
        <f>IF($L$13,IF($P$15,VLOOKUP($C$39,'[1]Final Thickness CR80'!Table,6),0),IF($M$13,IF($P$15,IF($I$22&lt;&gt;"Roll-On",VLOOKUP($C$39,'[1]Final Thickness CR50 Flush'!Table,6),VLOOKUP($C$39,'[1]Final Thickness CR50 Roll-On'!Table,6)),0),0))</f>
        <v>0</v>
      </c>
      <c r="Y15" s="12">
        <f>IF($L$13,IF($Q$15,VLOOKUP($C$39,'[1]Final Thickness CR80'!Table,7),0),IF($M$13,IF($Q$15,IF($I$22&lt;&gt;"Roll-On",VLOOKUP($C$39,'[1]Final Thickness CR50 Flush'!Table,7),VLOOKUP($C$39,'[1]Final Thickness CR50 Roll-On'!Table,7)),0),0))</f>
        <v>0</v>
      </c>
      <c r="AA15" s="12"/>
      <c r="AB15" s="12">
        <f t="shared" si="0"/>
        <v>0</v>
      </c>
      <c r="AD15" s="12">
        <f>IF($L$13,IF($L$15,VLOOKUP($E$39,'[1]Final Thickness CR80'!Table,2),0),IF($M$13,IF($L$15,IF($I$22&lt;&gt;"Roll-On",VLOOKUP($E$39,'[1]Final Thickness CR50 Flush'!Table,2),VLOOKUP($E$39,'[1]Final Thickness CR50 Roll-On'!Table,2)),0),0))</f>
        <v>0</v>
      </c>
      <c r="AE15" s="12">
        <f>IF($L$13,IF($M$15,VLOOKUP($E$39,'[1]Final Thickness CR80'!Table,3),0),IF($M$13,IF($M$15,IF($I$22&lt;&gt;"Roll-On",VLOOKUP($E$39,'[1]Final Thickness CR50 Flush'!Table,3),VLOOKUP($E$39,'[1]Final Thickness CR50 Roll-On'!Table,3)),0),0))</f>
        <v>0</v>
      </c>
      <c r="AF15" s="12">
        <f>IF($L$13,IF($N$15,VLOOKUP($E$39,'[1]Final Thickness CR80'!Table,4),0),IF($M$13,IF($N$15,IF($I$22&lt;&gt;"Roll-On",VLOOKUP($E$39,'[1]Final Thickness CR50 Flush'!Table,4),VLOOKUP($E$39,'[1]Final Thickness CR50 Roll-On'!Table,4)),0),0))</f>
        <v>0</v>
      </c>
      <c r="AG15" s="12">
        <f>IF($L$13,IF($O$15,VLOOKUP($E$39,'[1]Final Thickness CR80'!Table,5),0),IF($M$13,IF($O$15,IF($I$22&lt;&gt;"Roll-On",VLOOKUP($E$39,'[1]Final Thickness CR50 Flush'!Table,5),VLOOKUP($E$39,'[1]Final Thickness CR50 Roll-On'!Table,5)),0),0))</f>
        <v>0</v>
      </c>
      <c r="AH15" s="12">
        <f>IF($L$13,IF($P$15,VLOOKUP($E$39,'[1]Final Thickness CR80'!Table,6),0),IF($M$13,IF($P$15,IF($I$22&lt;&gt;"Roll-On",VLOOKUP($E$39,'[1]Final Thickness CR50 Flush'!Table,6),VLOOKUP($E$39,'[1]Final Thickness CR50 Roll-On'!Table,6)),0),0))</f>
        <v>0</v>
      </c>
      <c r="AI15" s="12">
        <f>IF($L$13,IF($Q$15,VLOOKUP($E$39,'[1]Final Thickness CR80'!Table,7),0),IF($M$13,IF($Q$15,IF($I$22&lt;&gt;"Roll-On",VLOOKUP($E$39,'[1]Final Thickness CR50 Flush'!Table,7),VLOOKUP($E$39,'[1]Final Thickness CR50 Roll-On'!Table,7)),0),0))</f>
        <v>0</v>
      </c>
      <c r="AJ15" s="2"/>
      <c r="AK15" s="12"/>
      <c r="AL15" s="12">
        <f t="shared" si="1"/>
        <v>0</v>
      </c>
      <c r="AN15" s="12">
        <f>IF($L$13,IF($L$15,VLOOKUP($G$39,'[1]Final Thickness CR80'!Table,2),0),IF($M$13,IF($L$15,IF($I$22&lt;&gt;"Roll-On",VLOOKUP($G$39,'[1]Final Thickness CR50 Flush'!Table,2),VLOOKUP($G$39,'[1]Final Thickness CR50 Roll-On'!Table,2)),0),0))</f>
        <v>0</v>
      </c>
      <c r="AO15" s="12">
        <f>IF($L$13,IF($M$15,VLOOKUP($G$39,'[1]Final Thickness CR80'!Table,3),0),IF($M$13,IF($M$15,IF($I$22&lt;&gt;"Roll-On",VLOOKUP($G$39,'[1]Final Thickness CR50 Flush'!Table,3),VLOOKUP($G$39,'[1]Final Thickness CR50 Roll-On'!Table,3)),0),0))</f>
        <v>0</v>
      </c>
      <c r="AP15" s="12">
        <f>IF($L$13,IF($N$15,VLOOKUP($G$39,'[1]Final Thickness CR80'!Table,4),0),IF($M$13,IF($N$15,IF($I$22&lt;&gt;"Roll-On",VLOOKUP($G$39,'[1]Final Thickness CR50 Flush'!Table,4),VLOOKUP($G$39,'[1]Final Thickness CR50 Roll-On'!Table,4)),0),0))</f>
        <v>0</v>
      </c>
      <c r="AQ15" s="12">
        <f>IF($L$13,IF($O$15,VLOOKUP($G$39,'[1]Final Thickness CR80'!Table,5),0),IF($M$13,IF($O$15,IF($I$22&lt;&gt;"Roll-On",VLOOKUP($G$39,'[1]Final Thickness CR50 Flush'!Table,5),VLOOKUP($G$39,'[1]Final Thickness CR50 Roll-On'!Table,5)),0),0))</f>
        <v>0</v>
      </c>
      <c r="AR15" s="12">
        <f>IF($L$13,IF($P$15,VLOOKUP($G$39,'[1]Final Thickness CR80'!Table,6),0),IF($M$13,IF($P$15,IF($I$22&lt;&gt;"Roll-On",VLOOKUP($G$39,'[1]Final Thickness CR50 Flush'!Table,6),VLOOKUP($G$39,'[1]Final Thickness CR50 Roll-On'!Table,6)),0),0))</f>
        <v>0</v>
      </c>
      <c r="AS15" s="12">
        <f>IF($L$13,IF($Q$15,VLOOKUP($G$39,'[1]Final Thickness CR80'!Table,7),0),IF($M$13,IF($Q$15,IF($I$22&lt;&gt;"Roll-On",VLOOKUP($G$39,'[1]Final Thickness CR50 Flush'!Table,7),VLOOKUP($G$39,'[1]Final Thickness CR50 Roll-On'!Table,7)),0),0))</f>
        <v>0</v>
      </c>
      <c r="AT15" s="2"/>
      <c r="AU15" s="12"/>
      <c r="AV15" s="12">
        <f t="shared" si="2"/>
        <v>0</v>
      </c>
      <c r="AX15" s="12">
        <f>IF($L$13,IF($L$15,VLOOKUP($I$39,'[1]Final Thickness CR80'!Table,2),0),IF($M$13,IF($L$15,IF($I$22&lt;&gt;"Roll-On",VLOOKUP($I$39,'[1]Final Thickness CR50 Flush'!Table,2),VLOOKUP($I$39,'[1]Final Thickness CR50 Roll-On'!Table,2)),0),0))</f>
        <v>0</v>
      </c>
      <c r="AY15" s="12">
        <f>IF($L$13,IF($M$15,VLOOKUP($I$39,'[1]Final Thickness CR80'!Table,3),0),IF($M$13,IF($M$15,IF($I$22&lt;&gt;"Roll-On",VLOOKUP($I$39,'[1]Final Thickness CR50 Flush'!Table,3),VLOOKUP($I$39,'[1]Final Thickness CR50 Roll-On'!Table,3)),0),0))</f>
        <v>0</v>
      </c>
      <c r="AZ15" s="12">
        <f>IF($L$13,IF($N$15,VLOOKUP($I$39,'[1]Final Thickness CR80'!Table,4),0),IF($M$13,IF($N$15,IF($I$22&lt;&gt;"Roll-On",VLOOKUP($I$39,'[1]Final Thickness CR50 Flush'!Table,4),VLOOKUP($I$39,'[1]Final Thickness CR50 Roll-On'!Table,4)),0),0))</f>
        <v>0</v>
      </c>
      <c r="BA15" s="12">
        <f>IF($L$13,IF($O$15,VLOOKUP($I$39,'[1]Final Thickness CR80'!Table,5),0),IF($M$13,IF($O$15,IF($I$22&lt;&gt;"Roll-On",VLOOKUP($I$39,'[1]Final Thickness CR50 Flush'!Table,5),VLOOKUP($I$39,'[1]Final Thickness CR50 Roll-On'!Table,5)),0),0))</f>
        <v>0</v>
      </c>
      <c r="BB15" s="12">
        <f>IF($L$13,IF($P$15,VLOOKUP($I$39,'[1]Final Thickness CR80'!Table,6),0),IF($M$13,IF($P$15,IF($I$22&lt;&gt;"Roll-On",VLOOKUP($I$39,'[1]Final Thickness CR50 Flush'!Table,6),VLOOKUP($I$39,'[1]Final Thickness CR50 Roll-On'!Table,6)),0),0))</f>
        <v>0</v>
      </c>
      <c r="BC15" s="12">
        <f>IF($L$13,IF($Q$15,VLOOKUP($I$39,'[1]Final Thickness CR80'!Table,7),0),IF($M$13,IF($Q$15,IF($I$22&lt;&gt;"Roll-On",VLOOKUP($I$39,'[1]Final Thickness CR50 Flush'!Table,7),VLOOKUP($I$39,'[1]Final Thickness CR50 Roll-On'!Table,7)),0),0))</f>
        <v>0</v>
      </c>
      <c r="BD15" s="2"/>
      <c r="BE15" s="12"/>
      <c r="BF15" s="12">
        <f t="shared" si="3"/>
        <v>0</v>
      </c>
    </row>
    <row r="16" spans="1:58" ht="15" customHeight="1">
      <c r="B16" s="136" t="s">
        <v>2</v>
      </c>
      <c r="C16" s="88"/>
      <c r="D16" s="88"/>
      <c r="E16" s="88"/>
      <c r="F16" s="88"/>
      <c r="G16" s="90"/>
      <c r="H16" s="28" t="s">
        <v>231</v>
      </c>
      <c r="J16" s="89"/>
      <c r="L16" s="1" t="b">
        <v>0</v>
      </c>
      <c r="M16" s="1" t="b">
        <v>0</v>
      </c>
      <c r="N16" s="1" t="b">
        <v>0</v>
      </c>
      <c r="O16" s="1" t="b">
        <v>0</v>
      </c>
      <c r="P16" s="1" t="b">
        <v>0</v>
      </c>
      <c r="Q16" s="1" t="b">
        <v>0</v>
      </c>
      <c r="T16" s="12">
        <f>IF($L$16,VLOOKUP($C$39,'[1]Core Color'!Table,2),0)</f>
        <v>0</v>
      </c>
      <c r="U16" s="12">
        <f>IF($M$16,VLOOKUP($C$39,'[1]Core Color'!Table,3),0)</f>
        <v>0</v>
      </c>
      <c r="V16" s="12">
        <f>IF($N$16,VLOOKUP($C$39,'[1]Core Color'!Table,4),0)</f>
        <v>0</v>
      </c>
      <c r="W16" s="12">
        <f>IF($O$16,VLOOKUP($C$39,'[1]Core Color'!Table,5),0)</f>
        <v>0</v>
      </c>
      <c r="X16" s="12">
        <f>IF($P$16,VLOOKUP($C$39,'[1]Core Color'!Table,6),0)</f>
        <v>0</v>
      </c>
      <c r="Y16" s="12"/>
      <c r="Z16" s="22">
        <f>IF($Q$16,IF($H$16="Black",VLOOKUP($C$39,'[1]Core Color'!Table,7),IF($H$16="Light Blue",VLOOKUP($C$39,'[1]Core Color'!Table,8),IF($H$16="Hospital Blue",VLOOKUP($C$39,'[1]Core Color'!Table,9),IF($H$16="Dark Blue",VLOOKUP($C$39,'[1]Core Color'!Table,10),IF($H$16="Green",VLOOKUP($C$39,'[1]Core Color'!Table,11),IF($H$16="Orange",VLOOKUP($C$39,'[1]Core Color'!Table,12),IF($H$16="Red",VLOOKUP($C$39,'[1]Core Color'!Table,13),IF($H$16="Tan",VLOOKUP($C$39,'[1]Core Color'!Table,14),IF($H$16="Yellow",VLOOKUP($C$39,'[1]Core Color'!Table,15),IF($H$16="Hyatt Gold",VLOOKUP($C$39,'[1]Core Color'!Table,16),IF($H$16="White/Black/White",VLOOKUP($C$39,'[1]Core Color'!Table,17),0))))))))))),0)</f>
        <v>0</v>
      </c>
      <c r="AA16" s="12"/>
      <c r="AB16" s="12">
        <f t="shared" si="0"/>
        <v>0</v>
      </c>
      <c r="AD16" s="12">
        <f>IF($L$16,VLOOKUP($E$39,'[1]Core Color'!Table,2),0)</f>
        <v>0</v>
      </c>
      <c r="AE16" s="12">
        <f>IF($M$16,VLOOKUP($E$39,'[1]Core Color'!Table,3),0)</f>
        <v>0</v>
      </c>
      <c r="AF16" s="12">
        <f>IF($N$16,VLOOKUP($E$39,'[1]Core Color'!Table,4),0)</f>
        <v>0</v>
      </c>
      <c r="AG16" s="12">
        <f>IF($O$16,VLOOKUP($E$39,'[1]Core Color'!Table,5),0)</f>
        <v>0</v>
      </c>
      <c r="AH16" s="12">
        <f>IF($P$16,VLOOKUP($E$39,'[1]Core Color'!Table,6),0)</f>
        <v>0</v>
      </c>
      <c r="AI16" s="12"/>
      <c r="AJ16" s="22">
        <f>IF($Q$16,IF($H$16="Black",VLOOKUP($E$39,'[1]Core Color'!Table,7),IF($H$16="Light Blue",VLOOKUP($E$39,'[1]Core Color'!Table,8),IF($H$16="Hospital Blue",VLOOKUP($E$39,'[1]Core Color'!Table,9),IF($H$16="Dark Blue",VLOOKUP($E$39,'[1]Core Color'!Table,10),IF($H$16="Green",VLOOKUP($E$39,'[1]Core Color'!Table,11),IF($H$16="Orange",VLOOKUP($E$39,'[1]Core Color'!Table,12),IF($H$16="Red",VLOOKUP($E$39,'[1]Core Color'!Table,13),IF($H$16="Tan",VLOOKUP($E$39,'[1]Core Color'!Table,14),IF($H$16="Yellow",VLOOKUP($E$39,'[1]Core Color'!Table,15),IF($H$16="Hyatt Gold",VLOOKUP($E$39,'[1]Core Color'!Table,16),IF($H$16="White/Black/White",VLOOKUP($E$39,'[1]Core Color'!Table,17),0))))))))))),0)</f>
        <v>0</v>
      </c>
      <c r="AK16" s="12"/>
      <c r="AL16" s="12">
        <f t="shared" si="1"/>
        <v>0</v>
      </c>
      <c r="AN16" s="12">
        <f>IF($L$16,VLOOKUP($G$39,'[1]Core Color'!Table,2),0)</f>
        <v>0</v>
      </c>
      <c r="AO16" s="12">
        <f>IF($M$16,VLOOKUP($G$39,'[1]Core Color'!Table,3),0)</f>
        <v>0</v>
      </c>
      <c r="AP16" s="12">
        <f>IF($N$16,VLOOKUP($G$39,'[1]Core Color'!Table,4),0)</f>
        <v>0</v>
      </c>
      <c r="AQ16" s="12">
        <f>IF($O$16,VLOOKUP($G$39,'[1]Core Color'!Table,5),0)</f>
        <v>0</v>
      </c>
      <c r="AR16" s="12">
        <f>IF($P$16,VLOOKUP($G$39,'[1]Core Color'!Table,6),0)</f>
        <v>0</v>
      </c>
      <c r="AS16" s="12"/>
      <c r="AT16" s="22">
        <f>IF($Q$16,IF($H$16="Black",VLOOKUP($G$39,'[1]Core Color'!Table,7),IF($H$16="Light Blue",VLOOKUP($G$39,'[1]Core Color'!Table,8),IF($H$16="Hospital Blue",VLOOKUP($G$39,'[1]Core Color'!Table,9),IF($H$16="Dark Blue",VLOOKUP($G$39,'[1]Core Color'!Table,10),IF($H$16="Green",VLOOKUP($G$39,'[1]Core Color'!Table,11),IF($H$16="Orange",VLOOKUP($G$39,'[1]Core Color'!Table,12),IF($H$16="Red",VLOOKUP($G$39,'[1]Core Color'!Table,13),IF($H$16="Tan",VLOOKUP($G$39,'[1]Core Color'!Table,14),IF($H$16="Yellow",VLOOKUP($G$39,'[1]Core Color'!Table,15),IF($H$16="Hyatt Gold",VLOOKUP($G$39,'[1]Core Color'!Table,16),IF($H$16="White/Black/White",VLOOKUP($G$39,'[1]Core Color'!Table,17),0))))))))))),0)</f>
        <v>0</v>
      </c>
      <c r="AU16" s="12"/>
      <c r="AV16" s="12">
        <f t="shared" si="2"/>
        <v>0</v>
      </c>
      <c r="AX16" s="12">
        <f>IF($L$16,VLOOKUP($I$39,'[1]Core Color'!Table,2),0)</f>
        <v>0</v>
      </c>
      <c r="AY16" s="12">
        <f>IF($M$16,VLOOKUP($I$39,'[1]Core Color'!Table,3),0)</f>
        <v>0</v>
      </c>
      <c r="AZ16" s="12">
        <f>IF($N$16,VLOOKUP($I$39,'[1]Core Color'!Table,4),0)</f>
        <v>0</v>
      </c>
      <c r="BA16" s="12">
        <f>IF($O$16,VLOOKUP($I$39,'[1]Core Color'!Table,5),0)</f>
        <v>0</v>
      </c>
      <c r="BB16" s="12">
        <f>IF($P$16,VLOOKUP($I$39,'[1]Core Color'!Table,6),0)</f>
        <v>0</v>
      </c>
      <c r="BC16" s="12"/>
      <c r="BD16" s="22">
        <f>IF($Q$16,IF($H$16="Black",VLOOKUP($I$39,'[1]Core Color'!Table,7),IF($H$16="Light Blue",VLOOKUP($I$39,'[1]Core Color'!Table,8),IF($H$16="Hospital Blue",VLOOKUP($I$39,'[1]Core Color'!Table,9),IF($H$16="Dark Blue",VLOOKUP($I$39,'[1]Core Color'!Table,10),IF($H$16="Green",VLOOKUP($I$39,'[1]Core Color'!Table,11),IF($H$16="Orange",VLOOKUP($I$39,'[1]Core Color'!Table,12),IF($H$16="Red",VLOOKUP($I$39,'[1]Core Color'!Table,13),IF($H$16="Tan",VLOOKUP($I$39,'[1]Core Color'!Table,14),IF($H$16="Yellow",VLOOKUP($I$39,'[1]Core Color'!Table,15),IF($H$16="Hyatt Gold",VLOOKUP($I$39,'[1]Core Color'!Table,16),IF($H$16="White/Black/White",VLOOKUP($I$39,'[1]Core Color'!Table,17),0))))))))))),0)</f>
        <v>0</v>
      </c>
      <c r="BE16" s="12"/>
      <c r="BF16" s="12">
        <f t="shared" si="3"/>
        <v>0</v>
      </c>
    </row>
    <row r="17" spans="2:58" ht="15" customHeight="1">
      <c r="B17" s="136" t="s">
        <v>224</v>
      </c>
      <c r="C17" s="92" t="s">
        <v>8</v>
      </c>
      <c r="D17" s="35">
        <f>IF(E17="",IF(F17="",0,VALUE(RIGHT(F17,1))),IF(E17="CMYK: K",IF(F17="",1,1+VALUE(RIGHT(F17,1))),IF(F17="",VALUE(RIGHT(E17,1)),VALUE(RIGHT(E17,1))+VALUE(RIGHT(F17,1)))))</f>
        <v>3</v>
      </c>
      <c r="E17" s="28" t="s">
        <v>227</v>
      </c>
      <c r="F17" s="28" t="s">
        <v>233</v>
      </c>
      <c r="G17" s="92" t="s">
        <v>9</v>
      </c>
      <c r="H17" s="35">
        <f>IF(I17="",IF(J17="",0,VALUE(RIGHT(J17,1))),IF(I17="CMYK: K",IF(J17="",1,1+VALUE(RIGHT(J17,1))),IF(J17="",VALUE(RIGHT(I17,1)),VALUE(RIGHT(I17,1))+VALUE(RIGHT(J17,1)))))</f>
        <v>2</v>
      </c>
      <c r="I17" s="28" t="s">
        <v>227</v>
      </c>
      <c r="J17" s="29" t="s">
        <v>232</v>
      </c>
      <c r="M17" s="36">
        <f>IF(E17&lt;&gt;"",IF(E17="CMYK: K",1,VALUE(RIGHT(E17,1))),0)</f>
        <v>1</v>
      </c>
      <c r="N17" s="37">
        <f>IF(F17&lt;&gt;"",VALUE(RIGHT(F17,1)),0)</f>
        <v>2</v>
      </c>
      <c r="P17" s="36">
        <f>IF(I17&lt;&gt;"",IF(I17="CMYK: K",1,VALUE(RIGHT(I17,1))),0)</f>
        <v>1</v>
      </c>
      <c r="Q17" s="36">
        <f>IF(J17&lt;&gt;"",VALUE(RIGHT(J17,1)),0)</f>
        <v>1</v>
      </c>
      <c r="R17" s="134">
        <f>SUM(M17,N17,P17,Q17)</f>
        <v>5</v>
      </c>
      <c r="T17" s="22">
        <f>IF($L$13,IF($N$17=0,IF($E$17="CMYK: K",IF($M$19=FALSE,IF($I$17="CMYK: K",IF($N$19=FALSE,IF($Q$17=0,VLOOKUP($C$39,'[1]Litho Colors CR80'!Table,2),VLOOKUP($C$39,'[1]Litho Colors CR80'!Table,4)),VLOOKUP($C$39,'[1]Litho Colors CR80'!Table,4)),IF($P$17+$Q$17&lt;&gt;0,VLOOKUP($C$39,'[1]Litho Colors CR80'!Table,4),VLOOKUP($C$39,'[1]Litho Colors CR80'!Table,2))),VLOOKUP($C$39,'[1]Litho Colors CR80'!Table,2)),IF($M$17&lt;&gt;0,VLOOKUP($C$39,'[1]Litho Colors CR80'!Table,2),0)),VLOOKUP($C$39,'[1]Litho Colors CR80'!Table,2)*1.1),IF($M$13,IF($I$22&lt;&gt;"Roll-on",IF($N$17=0,IF($E$17="CMYK: K",IF($M$19=FALSE,IF($I$17="CMYK: K",IF($N$19=FALSE,IF($Q$17=0,VLOOKUP($C$39,'[1]Litho Colors CR50 Flush'!Table,2),VLOOKUP($C$39,'[1]Litho Colors CR50 Flush'!Table,4)),VLOOKUP($C$39,'[1]Litho Colors CR50 Flush'!Table,4)),IF($P$17+$Q$17&lt;&gt;0,VLOOKUP($C$39,'[1]Litho Colors CR50 Flush'!Table,4),VLOOKUP($C$39,'[1]Litho Colors CR50 Flush'!Table,2))),VLOOKUP($C$39,'[1]Litho Colors CR50 Flush'!Table,2)),IF($M$17&lt;&gt;0,VLOOKUP($C$39,'[1]Litho Colors CR50 Flush'!Table,2),0)),VLOOKUP($C$39,'[1]Litho Colors CR50 Flush'!Table,2)*1.1),IF($N$17=0,IF($E$17="CMYK: K",IF($M$19=FALSE,IF($I$17="CMYK: K",IF($N$19=FALSE,IF($Q$17=0,VLOOKUP($C$39,'[1]Litho Colors CR50 Roll-On'!Table,2),VLOOKUP($C$39,'[1]Litho Colors CR50 Roll-On'!Table,4)),VLOOKUP($C$39,'[1]Litho Colors CR50 Roll-On'!Table,4)),IF($P$17+$Q$17&lt;&gt;0,VLOOKUP($C$39,'[1]Litho Colors CR50 Roll-On'!Table,4),VLOOKUP($C$39,'[1]Litho Colors CR50 Roll-On'!Table,2))),VLOOKUP($C$39,'[1]Litho Colors CR50 Roll-On'!Table,2)),IF($M$17&lt;&gt;0,VLOOKUP($C$39,'[1]Litho Colors CR50 Roll-On'!Table,2),0)),VLOOKUP($C$39,'[1]Litho Colors CR50 Roll-On'!Table,2)*1.1)),0))</f>
        <v>0</v>
      </c>
      <c r="U17" s="22">
        <f>IF($L$13,IF($N$17=0,IF($M$17&lt;&gt;0,VLOOKUP($C$39,'[1]Litho Colors CR80'!Table,3)*($M$17-1),0),VLOOKUP($C$39,'[1]Litho Colors CR80'!Table,3)*$M$17),IF($M$13,IF($I$22&lt;&gt;"Roll-on",IF($N$17=0,IF($M$17&lt;&gt;0,VLOOKUP($C$39,'[1]Litho Colors CR50 Flush'!Table,3)*($M$17-1),0),VLOOKUP($C$39,'[1]Litho Colors CR50 Flush'!Table,3)*$M$17),IF($N$17=0,IF($M$17&lt;&gt;0,VLOOKUP($C$39,'[1]Litho Colors CR50 Roll-On'!Table,3)*($M$17-1),0),VLOOKUP($C$39,'[1]Litho Colors CR50 Roll-On'!Table,3)*$M$17)),0))</f>
        <v>0</v>
      </c>
      <c r="V17" s="22">
        <f>IF($L$13,IF($N$17&lt;&gt;0,VLOOKUP($C$39,'[1]Litho Colors CR80'!Table,3)*($N$17-1)*1.1,0),IF($M$13,IF($I$22&lt;&gt;"Roll-on",IF($N$17&lt;&gt;0,VLOOKUP($C$39,'[1]Litho Colors CR50 Flush'!Table,3)*($N$17-1)*1.1,0),IF($N$17&lt;&gt;0,VLOOKUP($C$39,'[1]Litho Colors CR50 Roll-On'!Table,3)*($N$17-1)*1.1,0)),0))</f>
        <v>0</v>
      </c>
      <c r="W17" s="22">
        <f>IF($L$13,IF($Q$17=0,IF($I$17="CMYK: K",IF($N$19=FALSE,IF($E$17="CMYK: K",IF($Q$19=FALSE,VLOOKUP($C$39,'[1]Litho Colors CR80'!Table,4),VLOOKUP($C$39,'[1]Litho Colors CR80'!Table,4)),IF($M$17+$N$17&lt;&gt;0,VLOOKUP($C$39,'[1]Litho Colors CR80'!Table,4),VLOOKUP($C$39,'[1]Litho Colors CR80'!Table,2))),VLOOKUP($C$39,'[1]Litho Colors CR80'!Table,2)),IF($P$17&lt;&gt;0,VLOOKUP($C$39,'[1]Litho Colors CR80'!Table,2),0)),VLOOKUP($C$39,'[1]Litho Colors CR80'!Table,2)*1.1),IF($M$13,IF($I$22&lt;&gt;"Roll-on",IF($Q$17=0,IF($I$17="CMYK: K",IF($N$19=FALSE,IF($E$17="CMYK: K",IF($Q$19=FALSE,VLOOKUP($C$39,'[1]Litho Colors CR50 Flush'!Table,4),VLOOKUP($C$39,'[1]Litho Colors CR50 Flush'!Table,4)),IF($M$17+$N$17&lt;&gt;0,VLOOKUP($C$39,'[1]Litho Colors CR50 Flush'!Table,4),VLOOKUP($C$39,'[1]Litho Colors CR50 Flush'!Table,2))),VLOOKUP($C$39,'[1]Litho Colors CR50 Flush'!Table,2)),IF($P$17&lt;&gt;0,VLOOKUP($C$39,'[1]Litho Colors CR50 Flush'!Table,2),0)),VLOOKUP($C$39,'[1]Litho Colors CR50 Flush'!Table,2)*1.1),IF($Q$17=0,IF($I$17="CMYK: K",IF($N$19=FALSE,IF($E$17="CMYK: K",IF($Q$19=FALSE,VLOOKUP($C$39,'[1]Litho Colors CR50 Roll-On'!Table,4),VLOOKUP($C$39,'[1]Litho Colors CR50 Roll-On'!Table,4)),IF($M$17+$N$17&lt;&gt;0,VLOOKUP($C$39,'[1]Litho Colors CR50 Roll-On'!Table,4),VLOOKUP($C$39,'[1]Litho Colors CR50 Roll-On'!Table,2))),VLOOKUP($C$39,'[1]Litho Colors CR50 Roll-On'!Table,2)),IF($P$17&lt;&gt;0,VLOOKUP($C$39,'[1]Litho Colors CR50 Roll-On'!Table,2),0)),VLOOKUP($C$39,'[1]Litho Colors CR50 Roll-On'!Table,2)*1.1)),0))</f>
        <v>0</v>
      </c>
      <c r="X17" s="22">
        <f>IF($L$13,IF($Q$17=0,IF($P$17&lt;&gt;0,VLOOKUP($C$39,'[1]Litho Colors CR80'!Table,3)*($P$17-1),0),VLOOKUP($C$39,'[1]Litho Colors CR80'!Table,3)*$P$17),IF($M$13,IF($I$22&lt;&gt;"Roll-on",IF($Q$17=0,IF($P$17&lt;&gt;0,VLOOKUP($C$39,'[1]Litho Colors CR50 Flush'!Table,3)*($P$17-1),0),VLOOKUP($C$39,'[1]Litho Colors CR50 Flush'!Table,3)*$P$17),IF($Q$17=0,IF($P$17&lt;&gt;0,VLOOKUP($C$39,'[1]Litho Colors CR50 Roll-On'!Table,3)*($P$17-1),0),VLOOKUP($C$39,'[1]Litho Colors CR50 Roll-On'!Table,3)*$P$17)),0))</f>
        <v>0</v>
      </c>
      <c r="Y17" s="22">
        <f>IF($L$13,IF($Q$17&lt;&gt;0,VLOOKUP($C$39,'[1]Litho Colors CR80'!Table,3)*($Q$17-1)*1.1,0),IF($M$13,IF($I$22&lt;&gt;"Roll-on",IF($Q$17&lt;&gt;0,VLOOKUP($C$39,'[1]Litho Colors CR50 Flush'!Table,3)*($Q$17-1)*1.1,0),IF($Q$17&lt;&gt;0,VLOOKUP($C$39,'[1]Litho Colors CR50 Roll-On'!Table,3)*($Q$17-1)*1.1,0)),0))</f>
        <v>0</v>
      </c>
      <c r="Z17" s="22"/>
      <c r="AA17" s="12"/>
      <c r="AB17" s="12">
        <f t="shared" si="0"/>
        <v>0</v>
      </c>
      <c r="AD17" s="22">
        <f>IF($L$13,IF($N$17=0,IF($E$17="CMYK: K",IF($M$19=FALSE,IF($I$17="CMYK: K",IF($N$19=FALSE,IF($Q$17=0,VLOOKUP($E$39,'[1]Litho Colors CR80'!Table,2),VLOOKUP($E$39,'[1]Litho Colors CR80'!Table,4)),VLOOKUP($E$39,'[1]Litho Colors CR80'!Table,4)),IF($P$17+$Q$17&lt;&gt;0,VLOOKUP($E$39,'[1]Litho Colors CR80'!Table,4),VLOOKUP($E$39,'[1]Litho Colors CR80'!Table,2))),VLOOKUP($E$39,'[1]Litho Colors CR80'!Table,2)),IF($M$17&lt;&gt;0,VLOOKUP($E$39,'[1]Litho Colors CR80'!Table,2),0)),VLOOKUP($E$39,'[1]Litho Colors CR80'!Table,2)*1.1),IF($M$13,IF($I$22&lt;&gt;"Roll-on",IF($N$17=0,IF($E$17="CMYK: K",IF($M$19=FALSE,IF($I$17="CMYK: K",IF($N$19=FALSE,IF($Q$17=0,VLOOKUP($E$39,'[1]Litho Colors CR50 Flush'!Table,2),VLOOKUP($E$39,'[1]Litho Colors CR50 Flush'!Table,4)),VLOOKUP($E$39,'[1]Litho Colors CR50 Flush'!Table,4)),IF($P$17+$Q$17&lt;&gt;0,VLOOKUP($E$39,'[1]Litho Colors CR50 Flush'!Table,4),VLOOKUP($E$39,'[1]Litho Colors CR50 Flush'!Table,2))),VLOOKUP($E$39,'[1]Litho Colors CR50 Flush'!Table,2)),IF($M$17&lt;&gt;0,VLOOKUP($E$39,'[1]Litho Colors CR50 Flush'!Table,2),0)),VLOOKUP($E$39,'[1]Litho Colors CR50 Flush'!Table,2)*1.1),IF($N$17=0,IF($E$17="CMYK: K",IF($M$19=FALSE,IF($I$17="CMYK: K",IF($N$19=FALSE,IF($Q$17=0,VLOOKUP($E$39,'[1]Litho Colors CR50 Roll-On'!Table,2),VLOOKUP($E$39,'[1]Litho Colors CR50 Roll-On'!Table,4)),VLOOKUP($E$39,'[1]Litho Colors CR50 Roll-On'!Table,4)),IF($P$17+$Q$17&lt;&gt;0,VLOOKUP($E$39,'[1]Litho Colors CR50 Roll-On'!Table,4),VLOOKUP($E$39,'[1]Litho Colors CR50 Roll-On'!Table,2))),VLOOKUP($E$39,'[1]Litho Colors CR50 Roll-On'!Table,2)),IF($M$17&lt;&gt;0,VLOOKUP($E$39,'[1]Litho Colors CR50 Roll-On'!Table,2),0)),VLOOKUP($E$39,'[1]Litho Colors CR50 Roll-On'!Table,2)*1.1)),0))</f>
        <v>0</v>
      </c>
      <c r="AE17" s="22">
        <f>IF($L$13,IF($N$17=0,IF($M$17&lt;&gt;0,VLOOKUP($E$39,'[1]Litho Colors CR80'!Table,3)*($M$17-1),0),VLOOKUP($E$39,'[1]Litho Colors CR80'!Table,3)*$M$17),IF($M$13,IF($I$22&lt;&gt;"Roll-on",IF($N$17=0,IF($M$17&lt;&gt;0,VLOOKUP($E$39,'[1]Litho Colors CR50 Flush'!Table,3)*($M$17-1),0),VLOOKUP($E$39,'[1]Litho Colors CR50 Flush'!Table,3)*$M$17),IF($N$17=0,IF($M$17&lt;&gt;0,VLOOKUP($E$39,'[1]Litho Colors CR50 Roll-On'!Table,3)*($M$17-1),0),VLOOKUP($E$39,'[1]Litho Colors CR50 Roll-On'!Table,3)*$M$17)),0))</f>
        <v>0</v>
      </c>
      <c r="AF17" s="22">
        <f>IF($L$13,IF($N$17&lt;&gt;0,VLOOKUP($E$39,'[1]Litho Colors CR80'!Table,3)*($N$17-1)*1.1,0),IF($M$13,IF($I$22&lt;&gt;"Roll-on",IF($N$17&lt;&gt;0,VLOOKUP($E$39,'[1]Litho Colors CR50 Flush'!Table,3)*($N$17-1)*1.1,0),IF($N$17&lt;&gt;0,VLOOKUP($E$39,'[1]Litho Colors CR50 Roll-On'!Table,3)*($N$17-1)*1.1,0)),0))</f>
        <v>0</v>
      </c>
      <c r="AG17" s="22">
        <f>IF($L$13,IF($Q$17=0,IF($I$17="CMYK: K",IF($N$19=FALSE,IF($E$17="CMYK: K",IF($Q$19=FALSE,VLOOKUP($E$39,'[1]Litho Colors CR80'!Table,4),VLOOKUP($E$39,'[1]Litho Colors CR80'!Table,4)),IF($M$17+$N$17&lt;&gt;0,VLOOKUP($E$39,'[1]Litho Colors CR80'!Table,4),VLOOKUP($E$39,'[1]Litho Colors CR80'!Table,2))),VLOOKUP($E$39,'[1]Litho Colors CR80'!Table,2)),IF($P$17&lt;&gt;0,VLOOKUP($E$39,'[1]Litho Colors CR80'!Table,2),0)),VLOOKUP($E$39,'[1]Litho Colors CR80'!Table,2)*1.1),IF($M$13,IF($I$22&lt;&gt;"Roll-on",IF($Q$17=0,IF($I$17="CMYK: K",IF($N$19=FALSE,IF($E$17="CMYK: K",IF($Q$19=FALSE,VLOOKUP($E$39,'[1]Litho Colors CR50 Flush'!Table,4),VLOOKUP($E$39,'[1]Litho Colors CR50 Flush'!Table,4)),IF($M$17+$N$17&lt;&gt;0,VLOOKUP($E$39,'[1]Litho Colors CR50 Flush'!Table,4),VLOOKUP($E$39,'[1]Litho Colors CR50 Flush'!Table,2))),VLOOKUP($E$39,'[1]Litho Colors CR50 Flush'!Table,2)),IF($P$17&lt;&gt;0,VLOOKUP($E$39,'[1]Litho Colors CR50 Flush'!Table,2),0)),VLOOKUP($E$39,'[1]Litho Colors CR50 Flush'!Table,2)*1.1),IF($Q$17=0,IF($I$17="CMYK: K",IF($N$19=FALSE,IF($E$17="CMYK: K",IF($Q$19=FALSE,VLOOKUP($E$39,'[1]Litho Colors CR50 Roll-On'!Table,4),VLOOKUP($E$39,'[1]Litho Colors CR50 Roll-On'!Table,4)),IF($M$17+$N$17&lt;&gt;0,VLOOKUP($E$39,'[1]Litho Colors CR50 Roll-On'!Table,4),VLOOKUP($E$39,'[1]Litho Colors CR50 Roll-On'!Table,2))),VLOOKUP($E$39,'[1]Litho Colors CR50 Roll-On'!Table,2)),IF($P$17&lt;&gt;0,VLOOKUP($E$39,'[1]Litho Colors CR50 Roll-On'!Table,2),0)),VLOOKUP($E$39,'[1]Litho Colors CR50 Roll-On'!Table,2)*1.1)),0))</f>
        <v>0</v>
      </c>
      <c r="AH17" s="22">
        <f>IF($L$13,IF($Q$17=0,IF($P$17&lt;&gt;0,VLOOKUP($E$39,'[1]Litho Colors CR80'!Table,3)*($P$17-1),0),VLOOKUP($E$39,'[1]Litho Colors CR80'!Table,3)*$P$17),IF($M$13,IF($I$22&lt;&gt;"Roll-on",IF($Q$17=0,IF($P$17&lt;&gt;0,VLOOKUP($E$39,'[1]Litho Colors CR50 Flush'!Table,3)*($P$17-1),0),VLOOKUP($E$39,'[1]Litho Colors CR50 Flush'!Table,3)*$P$17),IF($Q$17=0,IF($P$17&lt;&gt;0,VLOOKUP($E$39,'[1]Litho Colors CR50 Roll-On'!Table,3)*($P$17-1),0),VLOOKUP($E$39,'[1]Litho Colors CR50 Roll-On'!Table,3)*$P$17)),0))</f>
        <v>0</v>
      </c>
      <c r="AI17" s="22">
        <f>IF($L$13,IF($Q$17&lt;&gt;0,VLOOKUP($E$39,'[1]Litho Colors CR80'!Table,3)*($Q$17-1)*1.1,0),IF($M$13,IF($I$22&lt;&gt;"Roll-on",IF($Q$17&lt;&gt;0,VLOOKUP($E$39,'[1]Litho Colors CR50 Flush'!Table,3)*($Q$17-1)*1.1,0),IF($Q$17&lt;&gt;0,VLOOKUP($E$39,'[1]Litho Colors CR50 Roll-On'!Table,3)*($Q$17-1)*1.1,0)),0))</f>
        <v>0</v>
      </c>
      <c r="AJ17" s="22"/>
      <c r="AK17" s="12"/>
      <c r="AL17" s="12">
        <f t="shared" si="1"/>
        <v>0</v>
      </c>
      <c r="AN17" s="22">
        <f>IF($L$13,IF($N$17=0,IF($E$17="CMYK: K",IF($M$19=FALSE,IF($I$17="CMYK: K",IF($N$19=FALSE,IF($Q$17=0,VLOOKUP($G$39,'[1]Litho Colors CR80'!Table,2),VLOOKUP($G$39,'[1]Litho Colors CR80'!Table,4)),VLOOKUP($G$39,'[1]Litho Colors CR80'!Table,4)),IF($P$17+$Q$17&lt;&gt;0,VLOOKUP($G$39,'[1]Litho Colors CR80'!Table,4),VLOOKUP($G$39,'[1]Litho Colors CR80'!Table,2))),VLOOKUP($G$39,'[1]Litho Colors CR80'!Table,2)),IF($M$17&lt;&gt;0,VLOOKUP($G$39,'[1]Litho Colors CR80'!Table,2),0)),VLOOKUP($G$39,'[1]Litho Colors CR80'!Table,2)*1.1),IF($M$13,IF($I$22&lt;&gt;"Roll-on",IF($N$17=0,IF($E$17="CMYK: K",IF($M$19=FALSE,IF($I$17="CMYK: K",IF($N$19=FALSE,IF($Q$17=0,VLOOKUP($G$39,'[1]Litho Colors CR50 Flush'!Table,2),VLOOKUP($G$39,'[1]Litho Colors CR50 Flush'!Table,4)),VLOOKUP($G$39,'[1]Litho Colors CR50 Flush'!Table,4)),IF($P$17+$Q$17&lt;&gt;0,VLOOKUP($G$39,'[1]Litho Colors CR50 Flush'!Table,4),VLOOKUP($G$39,'[1]Litho Colors CR50 Flush'!Table,2))),VLOOKUP($G$39,'[1]Litho Colors CR50 Flush'!Table,2)),IF($M$17&lt;&gt;0,VLOOKUP($G$39,'[1]Litho Colors CR50 Flush'!Table,2),0)),VLOOKUP($G$39,'[1]Litho Colors CR50 Flush'!Table,2)*1.1),IF($N$17=0,IF($E$17="CMYK: K",IF($M$19=FALSE,IF($I$17="CMYK: K",IF($N$19=FALSE,IF($Q$17=0,VLOOKUP($G$39,'[1]Litho Colors CR50 Roll-On'!Table,2),VLOOKUP($G$39,'[1]Litho Colors CR50 Roll-On'!Table,4)),VLOOKUP($G$39,'[1]Litho Colors CR50 Roll-On'!Table,4)),IF($P$17+$Q$17&lt;&gt;0,VLOOKUP($G$39,'[1]Litho Colors CR50 Roll-On'!Table,4),VLOOKUP($G$39,'[1]Litho Colors CR50 Roll-On'!Table,2))),VLOOKUP($G$39,'[1]Litho Colors CR50 Roll-On'!Table,2)),IF($M$17&lt;&gt;0,VLOOKUP($G$39,'[1]Litho Colors CR50 Roll-On'!Table,2),0)),VLOOKUP($G$39,'[1]Litho Colors CR50 Roll-On'!Table,2)*1.1)),0))</f>
        <v>0</v>
      </c>
      <c r="AO17" s="22">
        <f>IF($L$13,IF($N$17=0,IF($M$17&lt;&gt;0,VLOOKUP($G$39,'[1]Litho Colors CR80'!Table,3)*($M$17-1),0),VLOOKUP($G$39,'[1]Litho Colors CR80'!Table,3)*$M$17),IF($M$13,IF($I$22&lt;&gt;"Roll-on",IF($N$17=0,IF($M$17&lt;&gt;0,VLOOKUP($G$39,'[1]Litho Colors CR50 Flush'!Table,3)*($M$17-1),0),VLOOKUP($G$39,'[1]Litho Colors CR50 Flush'!Table,3)*$M$17),IF($N$17=0,IF($M$17&lt;&gt;0,VLOOKUP($G$39,'[1]Litho Colors CR50 Roll-On'!Table,3)*($M$17-1),0),VLOOKUP($G$39,'[1]Litho Colors CR50 Roll-On'!Table,3)*$M$17)),0))</f>
        <v>0</v>
      </c>
      <c r="AP17" s="22">
        <f>IF($L$13,IF($N$17&lt;&gt;0,VLOOKUP($G$39,'[1]Litho Colors CR80'!Table,3)*($N$17-1)*1.1,0),IF($M$13,IF($I$22&lt;&gt;"Roll-on",IF($N$17&lt;&gt;0,VLOOKUP($G$39,'[1]Litho Colors CR50 Flush'!Table,3)*($N$17-1)*1.1,0),IF($N$17&lt;&gt;0,VLOOKUP($G$39,'[1]Litho Colors CR50 Roll-On'!Table,3)*($N$17-1)*1.1,0)),0))</f>
        <v>0</v>
      </c>
      <c r="AQ17" s="22">
        <f>IF($L$13,IF($Q$17=0,IF($I$17="CMYK: K",IF($N$19=FALSE,IF($E$17="CMYK: K",IF($Q$19=FALSE,VLOOKUP($G$39,'[1]Litho Colors CR80'!Table,4),VLOOKUP($G$39,'[1]Litho Colors CR80'!Table,4)),IF($M$17+$N$17&lt;&gt;0,VLOOKUP($G$39,'[1]Litho Colors CR80'!Table,4),VLOOKUP($G$39,'[1]Litho Colors CR80'!Table,2))),VLOOKUP($G$39,'[1]Litho Colors CR80'!Table,2)),IF($P$17&lt;&gt;0,VLOOKUP($G$39,'[1]Litho Colors CR80'!Table,2),0)),VLOOKUP($G$39,'[1]Litho Colors CR80'!Table,2)*1.1),IF($M$13,IF($I$22&lt;&gt;"Roll-on",IF($Q$17=0,IF($I$17="CMYK: K",IF($N$19=FALSE,IF($E$17="CMYK: K",IF($Q$19=FALSE,VLOOKUP($G$39,'[1]Litho Colors CR50 Flush'!Table,4),VLOOKUP($G$39,'[1]Litho Colors CR50 Flush'!Table,4)),IF($M$17+$N$17&lt;&gt;0,VLOOKUP($G$39,'[1]Litho Colors CR50 Flush'!Table,4),VLOOKUP($G$39,'[1]Litho Colors CR50 Flush'!Table,2))),VLOOKUP($G$39,'[1]Litho Colors CR50 Flush'!Table,2)),IF($P$17&lt;&gt;0,VLOOKUP($G$39,'[1]Litho Colors CR50 Flush'!Table,2),0)),VLOOKUP($G$39,'[1]Litho Colors CR50 Flush'!Table,2)*1.1),IF($Q$17=0,IF($I$17="CMYK: K",IF($N$19=FALSE,IF($E$17="CMYK: K",IF($Q$19=FALSE,VLOOKUP($G$39,'[1]Litho Colors CR50 Roll-On'!Table,4),VLOOKUP($G$39,'[1]Litho Colors CR50 Roll-On'!Table,4)),IF($M$17+$N$17&lt;&gt;0,VLOOKUP($G$39,'[1]Litho Colors CR50 Roll-On'!Table,4),VLOOKUP($G$39,'[1]Litho Colors CR50 Roll-On'!Table,2))),VLOOKUP($G$39,'[1]Litho Colors CR50 Roll-On'!Table,2)),IF($P$17&lt;&gt;0,VLOOKUP($G$39,'[1]Litho Colors CR50 Roll-On'!Table,2),0)),VLOOKUP($G$39,'[1]Litho Colors CR50 Roll-On'!Table,2)*1.1)),0))</f>
        <v>0</v>
      </c>
      <c r="AR17" s="22">
        <f>IF($L$13,IF($Q$17=0,IF($P$17&lt;&gt;0,VLOOKUP($G$39,'[1]Litho Colors CR80'!Table,3)*($P$17-1),0),VLOOKUP($G$39,'[1]Litho Colors CR80'!Table,3)*$P$17),IF($M$13,IF($I$22&lt;&gt;"Roll-on",IF($Q$17=0,IF($P$17&lt;&gt;0,VLOOKUP($G$39,'[1]Litho Colors CR50 Flush'!Table,3)*($P$17-1),0),VLOOKUP($G$39,'[1]Litho Colors CR50 Flush'!Table,3)*$P$17),IF($Q$17=0,IF($P$17&lt;&gt;0,VLOOKUP($G$39,'[1]Litho Colors CR50 Roll-On'!Table,3)*($P$17-1),0),VLOOKUP($G$39,'[1]Litho Colors CR50 Roll-On'!Table,3)*$P$17)),0))</f>
        <v>0</v>
      </c>
      <c r="AS17" s="22">
        <f>IF($L$13,IF($Q$17&lt;&gt;0,VLOOKUP($G$39,'[1]Litho Colors CR80'!Table,3)*($Q$17-1)*1.1,0),IF($M$13,IF($I$22&lt;&gt;"Roll-on",IF($Q$17&lt;&gt;0,VLOOKUP($G$39,'[1]Litho Colors CR50 Flush'!Table,3)*($Q$17-1)*1.1,0),IF($Q$17&lt;&gt;0,VLOOKUP($G$39,'[1]Litho Colors CR50 Roll-On'!Table,3)*($Q$17-1)*1.1,0)),0))</f>
        <v>0</v>
      </c>
      <c r="AT17" s="22"/>
      <c r="AU17" s="12"/>
      <c r="AV17" s="12">
        <f t="shared" si="2"/>
        <v>0</v>
      </c>
      <c r="AX17" s="22">
        <f>IF($L$13,IF($N$17=0,IF($E$17="CMYK: K",IF($M$19=FALSE,IF($I$17="CMYK: K",IF($N$19=FALSE,IF($Q$17=0,VLOOKUP($I$39,'[1]Litho Colors CR80'!Table,2),VLOOKUP($I$39,'[1]Litho Colors CR80'!Table,4)),VLOOKUP($I$39,'[1]Litho Colors CR80'!Table,4)),IF($P$17+$Q$17&lt;&gt;0,VLOOKUP($I$39,'[1]Litho Colors CR80'!Table,4),VLOOKUP($I$39,'[1]Litho Colors CR80'!Table,2))),VLOOKUP($I$39,'[1]Litho Colors CR80'!Table,2)),IF($M$17&lt;&gt;0,VLOOKUP($I$39,'[1]Litho Colors CR80'!Table,2),0)),VLOOKUP($I$39,'[1]Litho Colors CR80'!Table,2)*1.1),IF($M$13,IF($I$22&lt;&gt;"Roll-on",IF($N$17=0,IF($E$17="CMYK: K",IF($M$19=FALSE,IF($I$17="CMYK: K",IF($N$19=FALSE,IF($Q$17=0,VLOOKUP($I$39,'[1]Litho Colors CR50 Flush'!Table,2),VLOOKUP($I$39,'[1]Litho Colors CR50 Flush'!Table,4)),VLOOKUP($I$39,'[1]Litho Colors CR50 Flush'!Table,4)),IF($P$17+$Q$17&lt;&gt;0,VLOOKUP($I$39,'[1]Litho Colors CR50 Flush'!Table,4),VLOOKUP($I$39,'[1]Litho Colors CR50 Flush'!Table,2))),VLOOKUP($I$39,'[1]Litho Colors CR50 Flush'!Table,2)),IF($M$17&lt;&gt;0,VLOOKUP($I$39,'[1]Litho Colors CR50 Flush'!Table,2),0)),VLOOKUP($I$39,'[1]Litho Colors CR50 Flush'!Table,2)*1.1),IF($N$17=0,IF($E$17="CMYK: K",IF($M$19=FALSE,IF($I$17="CMYK: K",IF($N$19=FALSE,IF($Q$17=0,VLOOKUP($I$39,'[1]Litho Colors CR50 Roll-On'!Table,2),VLOOKUP($I$39,'[1]Litho Colors CR50 Roll-On'!Table,4)),VLOOKUP($I$39,'[1]Litho Colors CR50 Roll-On'!Table,4)),IF($P$17+$Q$17&lt;&gt;0,VLOOKUP($I$39,'[1]Litho Colors CR50 Roll-On'!Table,4),VLOOKUP($I$39,'[1]Litho Colors CR50 Roll-On'!Table,2))),VLOOKUP($I$39,'[1]Litho Colors CR50 Roll-On'!Table,2)),IF($M$17&lt;&gt;0,VLOOKUP($I$39,'[1]Litho Colors CR50 Roll-On'!Table,2),0)),VLOOKUP($I$39,'[1]Litho Colors CR50 Roll-On'!Table,2)*1.1)),0))</f>
        <v>0</v>
      </c>
      <c r="AY17" s="22">
        <f>IF($L$13,IF($N$17=0,IF($M$17&lt;&gt;0,VLOOKUP($I$39,'[1]Litho Colors CR80'!Table,3)*($M$17-1),0),VLOOKUP($I$39,'[1]Litho Colors CR80'!Table,3)*$M$17),IF($M$13,IF($I$22&lt;&gt;"Roll-on",IF($N$17=0,IF($M$17&lt;&gt;0,VLOOKUP($I$39,'[1]Litho Colors CR50 Flush'!Table,3)*($M$17-1),0),VLOOKUP($I$39,'[1]Litho Colors CR50 Flush'!Table,3)*$M$17),IF($N$17=0,IF($M$17&lt;&gt;0,VLOOKUP($I$39,'[1]Litho Colors CR50 Roll-On'!Table,3)*($M$17-1),0),VLOOKUP($I$39,'[1]Litho Colors CR50 Roll-On'!Table,3)*$M$17)),0))</f>
        <v>0</v>
      </c>
      <c r="AZ17" s="22">
        <f>IF($L$13,IF($N$17&lt;&gt;0,VLOOKUP($I$39,'[1]Litho Colors CR80'!Table,3)*($N$17-1)*1.1,0),IF($M$13,IF($I$22&lt;&gt;"Roll-on",IF($N$17&lt;&gt;0,VLOOKUP($I$39,'[1]Litho Colors CR50 Flush'!Table,3)*($N$17-1)*1.1,0),IF($N$17&lt;&gt;0,VLOOKUP($I$39,'[1]Litho Colors CR50 Roll-On'!Table,3)*($N$17-1)*1.1,0)),0))</f>
        <v>0</v>
      </c>
      <c r="BA17" s="22">
        <f>IF($L$13,IF($Q$17=0,IF($I$17="CMYK: K",IF($N$19=FALSE,IF($E$17="CMYK: K",IF($Q$19=FALSE,VLOOKUP($I$39,'[1]Litho Colors CR80'!Table,4),VLOOKUP($I$39,'[1]Litho Colors CR80'!Table,4)),IF($M$17+$N$17&lt;&gt;0,VLOOKUP($I$39,'[1]Litho Colors CR80'!Table,4),VLOOKUP($I$39,'[1]Litho Colors CR80'!Table,2))),VLOOKUP($I$39,'[1]Litho Colors CR80'!Table,2)),IF($P$17&lt;&gt;0,VLOOKUP($I$39,'[1]Litho Colors CR80'!Table,2),0)),VLOOKUP($I$39,'[1]Litho Colors CR80'!Table,2)*1.1),IF($M$13,IF($I$22&lt;&gt;"Roll-on",IF($Q$17=0,IF($I$17="CMYK: K",IF($N$19=FALSE,IF($E$17="CMYK: K",IF($Q$19=FALSE,VLOOKUP($I$39,'[1]Litho Colors CR50 Flush'!Table,4),VLOOKUP($I$39,'[1]Litho Colors CR50 Flush'!Table,4)),IF($M$17+$N$17&lt;&gt;0,VLOOKUP($I$39,'[1]Litho Colors CR50 Flush'!Table,4),VLOOKUP($I$39,'[1]Litho Colors CR50 Flush'!Table,2))),VLOOKUP($I$39,'[1]Litho Colors CR50 Flush'!Table,2)),IF($P$17&lt;&gt;0,VLOOKUP($I$39,'[1]Litho Colors CR50 Flush'!Table,2),0)),VLOOKUP($I$39,'[1]Litho Colors CR50 Flush'!Table,2)*1.1),IF($Q$17=0,IF($I$17="CMYK: K",IF($N$19=FALSE,IF($E$17="CMYK: K",IF($Q$19=FALSE,VLOOKUP($I$39,'[1]Litho Colors CR50 Roll-On'!Table,4),VLOOKUP($I$39,'[1]Litho Colors CR50 Roll-On'!Table,4)),IF($M$17+$N$17&lt;&gt;0,VLOOKUP($I$39,'[1]Litho Colors CR50 Roll-On'!Table,4),VLOOKUP($I$39,'[1]Litho Colors CR50 Roll-On'!Table,2))),VLOOKUP($I$39,'[1]Litho Colors CR50 Roll-On'!Table,2)),IF($P$17&lt;&gt;0,VLOOKUP($I$39,'[1]Litho Colors CR50 Roll-On'!Table,2),0)),VLOOKUP($I$39,'[1]Litho Colors CR50 Roll-On'!Table,2)*1.1)),0))</f>
        <v>0</v>
      </c>
      <c r="BB17" s="22">
        <f>IF($L$13,IF($Q$17=0,IF($P$17&lt;&gt;0,VLOOKUP($I$39,'[1]Litho Colors CR80'!Table,3)*($P$17-1),0),VLOOKUP($I$39,'[1]Litho Colors CR80'!Table,3)*$P$17),IF($M$13,IF($I$22&lt;&gt;"Roll-on",IF($Q$17=0,IF($P$17&lt;&gt;0,VLOOKUP($I$39,'[1]Litho Colors CR50 Flush'!Table,3)*($P$17-1),0),VLOOKUP($I$39,'[1]Litho Colors CR50 Flush'!Table,3)*$P$17),IF($Q$17=0,IF($P$17&lt;&gt;0,VLOOKUP($I$39,'[1]Litho Colors CR50 Roll-On'!Table,3)*($P$17-1),0),VLOOKUP($I$39,'[1]Litho Colors CR50 Roll-On'!Table,3)*$P$17)),0))</f>
        <v>0</v>
      </c>
      <c r="BC17" s="22">
        <f>IF($L$13,IF($Q$17&lt;&gt;0,VLOOKUP($I$39,'[1]Litho Colors CR80'!Table,3)*($Q$17-1)*1.1,0),IF($M$13,IF($I$22&lt;&gt;"Roll-on",IF($Q$17&lt;&gt;0,VLOOKUP($I$39,'[1]Litho Colors CR50 Flush'!Table,3)*($Q$17-1)*1.1,0),IF($Q$17&lt;&gt;0,VLOOKUP($I$39,'[1]Litho Colors CR50 Roll-On'!Table,3)*($Q$17-1)*1.1,0)),0))</f>
        <v>0</v>
      </c>
      <c r="BD17" s="22"/>
      <c r="BE17" s="12"/>
      <c r="BF17" s="12">
        <f t="shared" si="3"/>
        <v>0</v>
      </c>
    </row>
    <row r="18" spans="2:58" ht="15" customHeight="1">
      <c r="B18" s="136" t="s">
        <v>49</v>
      </c>
      <c r="C18" s="92" t="s">
        <v>8</v>
      </c>
      <c r="D18" s="38">
        <f>IF(E18=0,IF(F18&lt;&gt;0,"Use Custom - at Left",0),IF(E18="Custom -",IF(F18&lt;&gt;0,IF(F18&lt;&gt;0,LEN(F18)-LEN(SUBSTITUTE(F18,"/",""))+1,0),"Select SS at Right"),IF(F18&lt;&gt;0,"Remove SS at Right",1)))</f>
        <v>2</v>
      </c>
      <c r="E18" s="39" t="s">
        <v>230</v>
      </c>
      <c r="F18" s="40" t="s">
        <v>81</v>
      </c>
      <c r="G18" s="93" t="s">
        <v>9</v>
      </c>
      <c r="H18" s="38">
        <f>IF(I18=0,IF(J18&lt;&gt;0,"Use Custom - at Left",0),IF(I18="Custom -",IF(J18&lt;&gt;0,IF(J18&lt;&gt;0,LEN(J18)-LEN(SUBSTITUTE(J18,"/",""))+1,0),"Select SS at Right"),IF(J18&lt;&gt;0,"Remove SS at Right",1)))</f>
        <v>2</v>
      </c>
      <c r="I18" s="39" t="s">
        <v>230</v>
      </c>
      <c r="J18" s="29" t="s">
        <v>87</v>
      </c>
      <c r="K18" s="124"/>
      <c r="M18" s="36">
        <f>IF(E18&lt;&gt;0,IF(E18="Custom -",0,IF(F18&lt;&gt;0,0,1)),0)</f>
        <v>0</v>
      </c>
      <c r="N18" s="1">
        <f>IF(E18="Custom -",IF(F18&lt;&gt;0,LEN(F18)-LEN(SUBSTITUTE(F18,"/",""))+1,0),0)</f>
        <v>2</v>
      </c>
      <c r="P18" s="36">
        <f>IF(I18&lt;&gt;0,IF(I18="Custom -",0,IF(J18&lt;&gt;0,0,1)),0)</f>
        <v>0</v>
      </c>
      <c r="Q18" s="1">
        <f>IF(I18="Custom -",IF(J18&lt;&gt;0,LEN(J18)-LEN(SUBSTITUTE(J18,"/",""))+1,0),0)</f>
        <v>2</v>
      </c>
      <c r="R18" s="9">
        <f>SUM(M18,N18,P18,Q18)</f>
        <v>4</v>
      </c>
      <c r="S18" s="2"/>
      <c r="T18" s="22"/>
      <c r="U18" s="22">
        <f>IF($L$13,IF($M$18&lt;&gt;0,IF($E$18="Gold",VLOOKUP($C$39,'[1]Silk Screen Colors CR80'!Table,2),IF($E$18="Silver",VLOOKUP($C$39,'[1]Silk Screen Colors CR80'!Table,3),IF($E$18="Copper",VLOOKUP($C$39,'[1]Silk Screen Colors CR80'!Table,4),IF($E$18="Pearl",MAX(VLOOKUP($C$39,'[1]Silk Screen Colors CR80'!Table,5),VLOOKUP($C$39,'[1]Silk Screen Colors CR80'!Table,6)),IF($E$18="Pearl Under Litho",VLOOKUP($C$39,'[1]Silk Screen Colors CR80'!Table,6),IF($E$18="Pearl Over Litho",VLOOKUP($C$39,'[1]Silk Screen Colors CR80'!Table,5),IF($E$18="White",VLOOKUP($C$39,'[1]Silk Screen Colors CR80'!Table,7),IF($E$18="Clear",VLOOKUP($C$39,'[1]Silk Screen Colors CR80'!Table,8),IF($E$18="Custom",0))))))))),0),IF($M$13,IF($M$18&lt;&gt;0,IF($I$22&lt;&gt;"Roll-On",IF($E$18="Gold",VLOOKUP($C$39,'[1]Silk Screen Colors CR50 Flush'!Table,2),IF($E$18="Silver",VLOOKUP($C$39,'[1]Silk Screen Colors CR50 Flush'!Table,3),IF($E$18="Copper",VLOOKUP($C$39,'[1]Silk Screen Colors CR50 Flush'!Table,4),IF($E$18="Pearl",MAX(VLOOKUP($C$39,'[1]Silk Screen Colors CR50 Flush'!Table,5),VLOOKUP($C$39,'[1]Silk Screen Colors CR50 Flush'!Table,6)),IF($E$18="Pearl Under Litho",VLOOKUP($C$39,'[1]Silk Screen Colors CR50 Flush'!Table,6),IF($E$18="Pearl Over Litho",VLOOKUP($C$39,'[1]Silk Screen Colors CR50 Flush'!Table,5),IF($E$18="White",VLOOKUP($C$39,'[1]Silk Screen Colors CR50 Flush'!Table,7),IF($E$18="Clear",VLOOKUP($C$39,'[1]Silk Screen Colors CR50 Flush'!Table,8),IF($E$18="Custom",0))))))))),IF($E$18="Gold",VLOOKUP($C$39,'[1]Silk Screen Colors CR50 Roll-On'!Table,2),IF($E$18="Silver",VLOOKUP($C$39,'[1]Silk Screen Colors CR50 Roll-On'!Table,3),IF($E$18="Copper",VLOOKUP($C$39,'[1]Silk Screen Colors CR50 Roll-On'!Table,4),IF($E$18="Pearl",MAX(VLOOKUP($C$39,'[1]Silk Screen Colors CR50 Roll-On'!Table,5),VLOOKUP($C$39,'[1]Silk Screen Colors CR50 Roll-On'!Table,6)),IF($E$18="Pearl Under Litho",VLOOKUP($C$39,'[1]Silk Screen Colors CR50 Roll-On'!Table,6),IF($E$18="Pearl Over Litho",VLOOKUP($C$39,'[1]Silk Screen Colors CR50 Roll-On'!Table,5),IF($E$18="White",VLOOKUP($C$39,'[1]Silk Screen Colors CR50 Roll-On'!Table,7),IF($E$18="Clear",VLOOKUP($C$39,'[1]Silk Screen Colors CR50 Roll-On'!Table,8),IF($E$18="Custom",0)))))))))),0),0))</f>
        <v>0</v>
      </c>
      <c r="V18" s="22">
        <f>IF($N$18&lt;&gt;0,IF($L$13,SUM('Silk Screen'!$B$3:$P$3),IF($M$13,IF($I$22&lt;&gt;"Roll-On",SUM('Silk Screen'!$B$5:$P$5),SUM('Silk Screen'!$B$7:$P$7)),0)),0)</f>
        <v>0</v>
      </c>
      <c r="W18" s="22"/>
      <c r="X18" s="22">
        <f>IF($L$13,IF($P$18&lt;&gt;0,IF($I$18="Gold",VLOOKUP($C$39,'[1]Silk Screen Colors CR80'!Table,2),IF($I$18="Silver",VLOOKUP($C$39,'[1]Silk Screen Colors CR80'!Table,3),IF($I$18="Copper",VLOOKUP($C$39,'[1]Silk Screen Colors CR80'!Table,4),IF($I$18="Pearl",MAX(VLOOKUP($C$39,'[1]Silk Screen Colors CR80'!Table,5),VLOOKUP($C$39,'[1]Silk Screen Colors CR80'!Table,6)),IF($I$18="Pearl Under Litho",VLOOKUP($C$39,'[1]Silk Screen Colors CR80'!Table,6),IF($I$18="Pearl Over Litho",VLOOKUP($C$39,'[1]Silk Screen Colors CR80'!Table,5),IF($I$18="White",VLOOKUP($C$39,'[1]Silk Screen Colors CR80'!Table,7),IF($I$18="Clear",VLOOKUP($C$39,'[1]Silk Screen Colors CR80'!Table,8),IF($I$18="Custom",0))))))))),0),IF($M$13,IF($P$18&lt;&gt;0,IF($I$22&lt;&gt;"Roll-On",IF($I$18="Gold",VLOOKUP($C$39,'[1]Silk Screen Colors CR50 Flush'!Table,2),IF($I$18="Silver",VLOOKUP($C$39,'[1]Silk Screen Colors CR50 Flush'!Table,3),IF($I$18="Copper",VLOOKUP($C$39,'[1]Silk Screen Colors CR50 Flush'!Table,4),IF($I$18="Pearl",MAX(VLOOKUP($C$39,'[1]Silk Screen Colors CR50 Flush'!Table,5),VLOOKUP($C$39,'[1]Silk Screen Colors CR50 Flush'!Table,6)),IF($I$18="Pearl Under Litho",VLOOKUP($C$39,'[1]Silk Screen Colors CR50 Flush'!Table,6),IF($I$18="Pearl Over Litho",VLOOKUP($C$39,'[1]Silk Screen Colors CR50 Flush'!Table,5),IF($I$18="White",VLOOKUP($C$39,'[1]Silk Screen Colors CR50 Flush'!Table,7),IF($I$18="Clear",VLOOKUP($C$39,'[1]Silk Screen Colors CR50 Flush'!Table,8),IF($I$18="Custom",0))))))))),IF($I$18="Gold",VLOOKUP($C$39,'[1]Silk Screen Colors CR50 Roll-On'!Table,2),IF($I$18="Silver",VLOOKUP($C$39,'[1]Silk Screen Colors CR50 Roll-On'!Table,3),IF($I$18="Copper",VLOOKUP($C$39,'[1]Silk Screen Colors CR50 Roll-On'!Table,4),IF($I$18="Pearl",MAX(VLOOKUP($C$39,'[1]Silk Screen Colors CR50 Roll-On'!Table,5),VLOOKUP($C$39,'[1]Silk Screen Colors CR50 Roll-On'!Table,6)),IF($I$18="Pearl Under Litho",VLOOKUP($C$39,'[1]Silk Screen Colors CR50 Roll-On'!Table,6),IF($I$18="Pearl Over Litho",VLOOKUP($C$39,'[1]Silk Screen Colors CR50 Roll-On'!Table,5),IF($I$18="White",VLOOKUP($C$39,'[1]Silk Screen Colors CR50 Roll-On'!Table,7),IF($I$18="Clear",VLOOKUP($C$39,'[1]Silk Screen Colors CR50 Roll-On'!Table,8),IF($I$18="Custom",0)))))))))),0),0))</f>
        <v>0</v>
      </c>
      <c r="Y18" s="22">
        <f>IF($Q$18&lt;&gt;0,IF($L$13,SUM('Silk Screen'!$B$4:$P$4),IF($M$13,IF($I$22&lt;&gt;"Roll-On",SUM('Silk Screen'!$B$6:$P$6),SUM('Silk Screen'!$B$8:$P$8)),0)),0)</f>
        <v>0</v>
      </c>
      <c r="Z18" s="22"/>
      <c r="AA18" s="12"/>
      <c r="AB18" s="12">
        <f t="shared" si="0"/>
        <v>0</v>
      </c>
      <c r="AD18" s="22"/>
      <c r="AE18" s="22">
        <f>IF($L$13,IF($M$18&lt;&gt;0,IF($E$18="Gold",VLOOKUP($E$39,'[1]Silk Screen Colors CR80'!Table,2),IF($E$18="Silver",VLOOKUP($E$39,'[1]Silk Screen Colors CR80'!Table,3),IF($E$18="Copper",VLOOKUP($E$39,'[1]Silk Screen Colors CR80'!Table,4),IF($E$18="Pearl",MAX(VLOOKUP($E$39,'[1]Silk Screen Colors CR80'!Table,5),VLOOKUP($E$39,'[1]Silk Screen Colors CR80'!Table,6)),IF($E$18="Pearl Under Litho",VLOOKUP($E$39,'[1]Silk Screen Colors CR80'!Table,6),IF($E$18="Pearl Over Litho",VLOOKUP($E$39,'[1]Silk Screen Colors CR80'!Table,5),IF($E$18="White",VLOOKUP($E$39,'[1]Silk Screen Colors CR80'!Table,7),IF($E$18="Clear",VLOOKUP($E$39,'[1]Silk Screen Colors CR80'!Table,8),IF($E$18="Custom",0))))))))),0),IF($M$13,IF($M$18&lt;&gt;0,IF($I$22&lt;&gt;"Roll-On",IF($E$18="Gold",VLOOKUP($E$39,'[1]Silk Screen Colors CR50 Flush'!Table,2),IF($E$18="Silver",VLOOKUP($E$39,'[1]Silk Screen Colors CR50 Flush'!Table,3),IF($E$18="Copper",VLOOKUP($E$39,'[1]Silk Screen Colors CR50 Flush'!Table,4),IF($E$18="Pearl",MAX(VLOOKUP($E$39,'[1]Silk Screen Colors CR50 Flush'!Table,5),VLOOKUP($E$39,'[1]Silk Screen Colors CR50 Flush'!Table,6)),IF($E$18="Pearl Under Litho",VLOOKUP($E$39,'[1]Silk Screen Colors CR50 Flush'!Table,6),IF($E$18="Pearl Over Litho",VLOOKUP($E$39,'[1]Silk Screen Colors CR50 Flush'!Table,5),IF($E$18="White",VLOOKUP($E$39,'[1]Silk Screen Colors CR50 Flush'!Table,7),IF($E$18="Clear",VLOOKUP($E$39,'[1]Silk Screen Colors CR50 Flush'!Table,8),IF($E$18="Custom",0))))))))),IF($E$18="Gold",VLOOKUP($E$39,'[1]Silk Screen Colors CR50 Roll-On'!Table,2),IF($E$18="Silver",VLOOKUP($E$39,'[1]Silk Screen Colors CR50 Roll-On'!Table,3),IF($E$18="Copper",VLOOKUP($E$39,'[1]Silk Screen Colors CR50 Roll-On'!Table,4),IF($E$18="Pearl",MAX(VLOOKUP($E$39,'[1]Silk Screen Colors CR50 Roll-On'!Table,5),VLOOKUP($E$39,'[1]Silk Screen Colors CR50 Roll-On'!Table,6)),IF($E$18="Pearl Under Litho",VLOOKUP($E$39,'[1]Silk Screen Colors CR50 Roll-On'!Table,6),IF($E$18="Pearl Over Litho",VLOOKUP($E$39,'[1]Silk Screen Colors CR50 Roll-On'!Table,5),IF($E$18="White",VLOOKUP($E$39,'[1]Silk Screen Colors CR50 Roll-On'!Table,7),IF($E$18="Clear",VLOOKUP($E$39,'[1]Silk Screen Colors CR50 Roll-On'!Table,8),IF($E$18="Custom",0)))))))))),0),0))</f>
        <v>0</v>
      </c>
      <c r="AF18" s="22">
        <f>IF($N$18&lt;&gt;0,IF($L$13,SUM('Silk Screen'!$B$11:$P$11),IF($M$13,IF($I$22&lt;&gt;"Roll-On",SUM('Silk Screen'!$B$13:$P$13),SUM('Silk Screen'!$B$15:$P$15)),0)),0)</f>
        <v>0</v>
      </c>
      <c r="AG18" s="22"/>
      <c r="AH18" s="22">
        <f>IF($L$13,IF($P$18&lt;&gt;0,IF($I$18="Gold",VLOOKUP($E$39,'[1]Silk Screen Colors CR80'!Table,2),IF($I$18="Silver",VLOOKUP($E$39,'[1]Silk Screen Colors CR80'!Table,3),IF($I$18="Copper",VLOOKUP($E$39,'[1]Silk Screen Colors CR80'!Table,4),IF($I$18="Pearl",MAX(VLOOKUP($E$39,'[1]Silk Screen Colors CR80'!Table,5),VLOOKUP($E$39,'[1]Silk Screen Colors CR80'!Table,6)),IF($I$18="Pearl Under Litho",VLOOKUP($E$39,'[1]Silk Screen Colors CR80'!Table,6),IF($I$18="Pearl Over Litho",VLOOKUP($E$39,'[1]Silk Screen Colors CR80'!Table,5),IF($I$18="White",VLOOKUP($E$39,'[1]Silk Screen Colors CR80'!Table,7),IF($I$18="Clear",VLOOKUP($E$39,'[1]Silk Screen Colors CR80'!Table,8),IF($I$18="Custom",0))))))))),0),IF($M$13,IF($P$18&lt;&gt;0,IF($I$22&lt;&gt;"Roll-On",IF($I$18="Gold",VLOOKUP($E$39,'[1]Silk Screen Colors CR50 Flush'!Table,2),IF($I$18="Silver",VLOOKUP($E$39,'[1]Silk Screen Colors CR50 Flush'!Table,3),IF($I$18="Copper",VLOOKUP($E$39,'[1]Silk Screen Colors CR50 Flush'!Table,4),IF($I$18="Pearl",MAX(VLOOKUP($E$39,'[1]Silk Screen Colors CR50 Flush'!Table,5),VLOOKUP($E$39,'[1]Silk Screen Colors CR50 Flush'!Table,6)),IF($I$18="Pearl Under Litho",VLOOKUP($E$39,'[1]Silk Screen Colors CR50 Flush'!Table,6),IF($I$18="Pearl Over Litho",VLOOKUP($E$39,'[1]Silk Screen Colors CR50 Flush'!Table,5),IF($I$18="White",VLOOKUP($E$39,'[1]Silk Screen Colors CR50 Flush'!Table,7),IF($I$18="Clear",VLOOKUP($E$39,'[1]Silk Screen Colors CR50 Flush'!Table,8),IF($I$18="Custom",0))))))))),IF($I$18="Gold",VLOOKUP($E$39,'[1]Silk Screen Colors CR50 Roll-On'!Table,2),IF($I$18="Silver",VLOOKUP($E$39,'[1]Silk Screen Colors CR50 Roll-On'!Table,3),IF($I$18="Copper",VLOOKUP($E$39,'[1]Silk Screen Colors CR50 Roll-On'!Table,4),IF($I$18="Pearl",MAX(VLOOKUP($E$39,'[1]Silk Screen Colors CR50 Roll-On'!Table,5),VLOOKUP($E$39,'[1]Silk Screen Colors CR50 Roll-On'!Table,6)),IF($I$18="Pearl Under Litho",VLOOKUP($E$39,'[1]Silk Screen Colors CR50 Roll-On'!Table,6),IF($I$18="Pearl Over Litho",VLOOKUP($E$39,'[1]Silk Screen Colors CR50 Roll-On'!Table,5),IF($I$18="White",VLOOKUP($E$39,'[1]Silk Screen Colors CR50 Roll-On'!Table,7),IF($I$18="Clear",VLOOKUP($E$39,'[1]Silk Screen Colors CR50 Roll-On'!Table,8),IF($I$18="Custom",0)))))))))),0),0))</f>
        <v>0</v>
      </c>
      <c r="AI18" s="22">
        <f>IF($Q$18&lt;&gt;0,IF($L$13,SUM('Silk Screen'!$B$12:$P$12),IF($M$13,IF($I$22&lt;&gt;"Roll-On",SUM('Silk Screen'!$B$14:$P$14),SUM('Silk Screen'!$B$16:$P$16)),0)),0)</f>
        <v>0</v>
      </c>
      <c r="AJ18" s="22"/>
      <c r="AK18" s="12"/>
      <c r="AL18" s="12">
        <f t="shared" si="1"/>
        <v>0</v>
      </c>
      <c r="AN18" s="22"/>
      <c r="AO18" s="22">
        <f>IF($L$13,IF($M$18&lt;&gt;0,IF($E$18="Gold",VLOOKUP($G$39,'[1]Silk Screen Colors CR80'!Table,2),IF($E$18="Silver",VLOOKUP($G$39,'[1]Silk Screen Colors CR80'!Table,3),IF($E$18="Copper",VLOOKUP($G$39,'[1]Silk Screen Colors CR80'!Table,4),IF($E$18="Pearl",MAX(VLOOKUP($G$39,'[1]Silk Screen Colors CR80'!Table,5),VLOOKUP($G$39,'[1]Silk Screen Colors CR80'!Table,6)),IF($E$18="Pearl Under Litho",VLOOKUP($G$39,'[1]Silk Screen Colors CR80'!Table,6),IF($E$18="Pearl Over Litho",VLOOKUP($G$39,'[1]Silk Screen Colors CR80'!Table,5),IF($E$18="White",VLOOKUP($G$39,'[1]Silk Screen Colors CR80'!Table,7),IF($E$18="Clear",VLOOKUP($G$39,'[1]Silk Screen Colors CR80'!Table,8),IF($E$18="Custom",0))))))))),0),IF($M$13,IF($M$18&lt;&gt;0,IF($I$22&lt;&gt;"Roll-On",IF($E$18="Gold",VLOOKUP($G$39,'[1]Silk Screen Colors CR50 Flush'!Table,2),IF($E$18="Silver",VLOOKUP($G$39,'[1]Silk Screen Colors CR50 Flush'!Table,3),IF($E$18="Copper",VLOOKUP($G$39,'[1]Silk Screen Colors CR50 Flush'!Table,4),IF($E$18="Pearl",MAX(VLOOKUP($G$39,'[1]Silk Screen Colors CR50 Flush'!Table,5),VLOOKUP($G$39,'[1]Silk Screen Colors CR50 Flush'!Table,6)),IF($E$18="Pearl Under Litho",VLOOKUP($G$39,'[1]Silk Screen Colors CR50 Flush'!Table,6),IF($E$18="Pearl Over Litho",VLOOKUP($G$39,'[1]Silk Screen Colors CR50 Flush'!Table,5),IF($E$18="White",VLOOKUP($G$39,'[1]Silk Screen Colors CR50 Flush'!Table,7),IF($E$18="Clear",VLOOKUP($G$39,'[1]Silk Screen Colors CR50 Flush'!Table,8),IF($E$18="Custom",0))))))))),IF($E$18="Gold",VLOOKUP($G$39,'[1]Silk Screen Colors CR50 Roll-On'!Table,2),IF($E$18="Silver",VLOOKUP($G$39,'[1]Silk Screen Colors CR50 Roll-On'!Table,3),IF($E$18="Copper",VLOOKUP($G$39,'[1]Silk Screen Colors CR50 Roll-On'!Table,4),IF($E$18="Pearl",MAX(VLOOKUP($G$39,'[1]Silk Screen Colors CR50 Roll-On'!Table,5),VLOOKUP($G$39,'[1]Silk Screen Colors CR50 Roll-On'!Table,6)),IF($E$18="Pearl Under Litho",VLOOKUP($G$39,'[1]Silk Screen Colors CR50 Roll-On'!Table,6),IF($E$18="Pearl Over Litho",VLOOKUP($G$39,'[1]Silk Screen Colors CR50 Roll-On'!Table,5),IF($E$18="White",VLOOKUP($G$39,'[1]Silk Screen Colors CR50 Roll-On'!Table,7),IF($E$18="Clear",VLOOKUP($G$39,'[1]Silk Screen Colors CR50 Roll-On'!Table,8),IF($E$18="Custom",0)))))))))),0),0))</f>
        <v>0</v>
      </c>
      <c r="AP18" s="22">
        <f>IF($N$18&lt;&gt;0,IF($L$13,SUM('Silk Screen'!$B$19:$P$19),IF($M$13,IF($I$22&lt;&gt;"Roll-On",SUM('Silk Screen'!$B$21:$P$21),SUM('Silk Screen'!$B$23:$P$23)),0)),0)</f>
        <v>0</v>
      </c>
      <c r="AQ18" s="22"/>
      <c r="AR18" s="22">
        <f>IF($L$13,IF($P$18&lt;&gt;0,IF($I$18="Gold",VLOOKUP($G$39,'[1]Silk Screen Colors CR80'!Table,2),IF($I$18="Silver",VLOOKUP($G$39,'[1]Silk Screen Colors CR80'!Table,3),IF($I$18="Copper",VLOOKUP($G$39,'[1]Silk Screen Colors CR80'!Table,4),IF($I$18="Pearl",MAX(VLOOKUP($G$39,'[1]Silk Screen Colors CR80'!Table,5),VLOOKUP($G$39,'[1]Silk Screen Colors CR80'!Table,6)),IF($I$18="Pearl Under Litho",VLOOKUP($G$39,'[1]Silk Screen Colors CR80'!Table,6),IF($I$18="Pearl Over Litho",VLOOKUP($G$39,'[1]Silk Screen Colors CR80'!Table,5),IF($I$18="White",VLOOKUP($G$39,'[1]Silk Screen Colors CR80'!Table,7),IF($I$18="Clear",VLOOKUP($G$39,'[1]Silk Screen Colors CR80'!Table,8),IF($I$18="Custom",0))))))))),0),IF($M$13,IF($P$18&lt;&gt;0,IF($I$22&lt;&gt;"Roll-On",IF($I$18="Gold",VLOOKUP($G$39,'[1]Silk Screen Colors CR50 Flush'!Table,2),IF($I$18="Silver",VLOOKUP($G$39,'[1]Silk Screen Colors CR50 Flush'!Table,3),IF($I$18="Copper",VLOOKUP($G$39,'[1]Silk Screen Colors CR50 Flush'!Table,4),IF($I$18="Pearl",MAX(VLOOKUP($G$39,'[1]Silk Screen Colors CR50 Flush'!Table,5),VLOOKUP($G$39,'[1]Silk Screen Colors CR50 Flush'!Table,6)),IF($I$18="Pearl Under Litho",VLOOKUP($G$39,'[1]Silk Screen Colors CR50 Flush'!Table,6),IF($I$18="Pearl Over Litho",VLOOKUP($G$39,'[1]Silk Screen Colors CR50 Flush'!Table,5),IF($I$18="White",VLOOKUP($G$39,'[1]Silk Screen Colors CR50 Flush'!Table,7),IF($I$18="Clear",VLOOKUP($G$39,'[1]Silk Screen Colors CR50 Flush'!Table,8),IF($I$18="Custom",0))))))))),IF($I$18="Gold",VLOOKUP($G$39,'[1]Silk Screen Colors CR50 Roll-On'!Table,2),IF($I$18="Silver",VLOOKUP($G$39,'[1]Silk Screen Colors CR50 Roll-On'!Table,3),IF($I$18="Copper",VLOOKUP($G$39,'[1]Silk Screen Colors CR50 Roll-On'!Table,4),IF($I$18="Pearl",MAX(VLOOKUP($G$39,'[1]Silk Screen Colors CR50 Roll-On'!Table,5),VLOOKUP($G$39,'[1]Silk Screen Colors CR50 Roll-On'!Table,6)),IF($I$18="Pearl Under Litho",VLOOKUP($G$39,'[1]Silk Screen Colors CR50 Roll-On'!Table,6),IF($I$18="Pearl Over Litho",VLOOKUP($G$39,'[1]Silk Screen Colors CR50 Roll-On'!Table,5),IF($I$18="White",VLOOKUP($G$39,'[1]Silk Screen Colors CR50 Roll-On'!Table,7),IF($I$18="Clear",VLOOKUP($G$39,'[1]Silk Screen Colors CR50 Roll-On'!Table,8),IF($I$18="Custom",0)))))))))),0),0))</f>
        <v>0</v>
      </c>
      <c r="AS18" s="22">
        <f>IF($Q$18&lt;&gt;0,IF($L$13,SUM('Silk Screen'!$B$20:$P$20),IF($M$13,IF($I$22&lt;&gt;"Roll-On",SUM('Silk Screen'!$B$22:$P$22),SUM('Silk Screen'!$B$24:$P$24)),0)),0)</f>
        <v>0</v>
      </c>
      <c r="AT18" s="22"/>
      <c r="AU18" s="12"/>
      <c r="AV18" s="12">
        <f t="shared" si="2"/>
        <v>0</v>
      </c>
      <c r="AX18" s="22"/>
      <c r="AY18" s="22">
        <f>IF($L$13,IF($M$18&lt;&gt;0,IF($E$18="Gold",VLOOKUP($I$39,'[1]Silk Screen Colors CR80'!Table,2),IF($E$18="Silver",VLOOKUP($I$39,'[1]Silk Screen Colors CR80'!Table,3),IF($E$18="Copper",VLOOKUP($I$39,'[1]Silk Screen Colors CR80'!Table,4),IF($E$18="Pearl",MAX(VLOOKUP($I$39,'[1]Silk Screen Colors CR80'!Table,5),VLOOKUP($I$39,'[1]Silk Screen Colors CR80'!Table,6)),IF($E$18="Pearl Under Litho",VLOOKUP($I$39,'[1]Silk Screen Colors CR80'!Table,6),IF($E$18="Pearl Over Litho",VLOOKUP($I$39,'[1]Silk Screen Colors CR80'!Table,5),IF($E$18="White",VLOOKUP($I$39,'[1]Silk Screen Colors CR80'!Table,7),IF($E$18="Clear",VLOOKUP($I$39,'[1]Silk Screen Colors CR80'!Table,8),IF($E$18="Custom",0))))))))),0),IF($M$13,IF($M$18&lt;&gt;0,IF($I$22&lt;&gt;"Roll-On",IF($E$18="Gold",VLOOKUP($I$39,'[1]Silk Screen Colors CR50 Flush'!Table,2),IF($E$18="Silver",VLOOKUP($I$39,'[1]Silk Screen Colors CR50 Flush'!Table,3),IF($E$18="Copper",VLOOKUP($I$39,'[1]Silk Screen Colors CR50 Flush'!Table,4),IF($E$18="Pearl",MAX(VLOOKUP($I$39,'[1]Silk Screen Colors CR50 Flush'!Table,5),VLOOKUP($I$39,'[1]Silk Screen Colors CR50 Flush'!Table,6)),IF($E$18="Pearl Under Litho",VLOOKUP($I$39,'[1]Silk Screen Colors CR50 Flush'!Table,6),IF($E$18="Pearl Over Litho",VLOOKUP($I$39,'[1]Silk Screen Colors CR50 Flush'!Table,5),IF($E$18="White",VLOOKUP($I$39,'[1]Silk Screen Colors CR50 Flush'!Table,7),IF($E$18="Clear",VLOOKUP($I$39,'[1]Silk Screen Colors CR50 Flush'!Table,8),IF($E$18="Custom",0))))))))),IF($E$18="Gold",VLOOKUP($I$39,'[1]Silk Screen Colors CR50 Roll-On'!Table,2),IF($E$18="Silver",VLOOKUP($I$39,'[1]Silk Screen Colors CR50 Roll-On'!Table,3),IF($E$18="Copper",VLOOKUP($I$39,'[1]Silk Screen Colors CR50 Roll-On'!Table,4),IF($E$18="Pearl",MAX(VLOOKUP($I$39,'[1]Silk Screen Colors CR50 Roll-On'!Table,5),VLOOKUP($I$39,'[1]Silk Screen Colors CR50 Roll-On'!Table,6)),IF($E$18="Pearl Under Litho",VLOOKUP($I$39,'[1]Silk Screen Colors CR50 Roll-On'!Table,6),IF($E$18="Pearl Over Litho",VLOOKUP($I$39,'[1]Silk Screen Colors CR50 Roll-On'!Table,5),IF($E$18="White",VLOOKUP($I$39,'[1]Silk Screen Colors CR50 Roll-On'!Table,7),IF($E$18="Clear",VLOOKUP($I$39,'[1]Silk Screen Colors CR50 Roll-On'!Table,8),IF($E$18="Custom",0)))))))))),0),0))</f>
        <v>0</v>
      </c>
      <c r="AZ18" s="22">
        <f>IF($N$18&lt;&gt;0,IF($L$13,SUM('Silk Screen'!$B$27:$P$27),IF($M$13,IF($I$22&lt;&gt;"Roll-On",SUM('Silk Screen'!$B$29:$P$29),SUM('Silk Screen'!$B$31:$P$31)),0)),0)</f>
        <v>0</v>
      </c>
      <c r="BA18" s="22"/>
      <c r="BB18" s="22">
        <f>IF($L$13,IF($P$18&lt;&gt;0,IF($I$18="Gold",VLOOKUP($I$39,'[1]Silk Screen Colors CR80'!Table,2),IF($I$18="Silver",VLOOKUP($I$39,'[1]Silk Screen Colors CR80'!Table,3),IF($I$18="Copper",VLOOKUP($I$39,'[1]Silk Screen Colors CR80'!Table,4),IF($I$18="Pearl",MAX(VLOOKUP($I$39,'[1]Silk Screen Colors CR80'!Table,5),VLOOKUP($I$39,'[1]Silk Screen Colors CR80'!Table,6)),IF($I$18="Pearl Under Litho",VLOOKUP($I$39,'[1]Silk Screen Colors CR80'!Table,6),IF($I$18="Pearl Over Litho",VLOOKUP($I$39,'[1]Silk Screen Colors CR80'!Table,5),IF($I$18="White",VLOOKUP($I$39,'[1]Silk Screen Colors CR80'!Table,7),IF($I$18="Clear",VLOOKUP($I$39,'[1]Silk Screen Colors CR80'!Table,8),IF($I$18="Custom",0))))))))),0),IF($M$13,IF($P$18&lt;&gt;0,IF($I$22&lt;&gt;"Roll-On",IF($I$18="Gold",VLOOKUP($I$39,'[1]Silk Screen Colors CR50 Flush'!Table,2),IF($I$18="Silver",VLOOKUP($I$39,'[1]Silk Screen Colors CR50 Flush'!Table,3),IF($I$18="Copper",VLOOKUP($I$39,'[1]Silk Screen Colors CR50 Flush'!Table,4),IF($I$18="Pearl",MAX(VLOOKUP($I$39,'[1]Silk Screen Colors CR50 Flush'!Table,5),VLOOKUP($I$39,'[1]Silk Screen Colors CR50 Flush'!Table,6)),IF($I$18="Pearl Under Litho",VLOOKUP($I$39,'[1]Silk Screen Colors CR50 Flush'!Table,6),IF($I$18="Pearl Over Litho",VLOOKUP($I$39,'[1]Silk Screen Colors CR50 Flush'!Table,5),IF($I$18="White",VLOOKUP($I$39,'[1]Silk Screen Colors CR50 Flush'!Table,7),IF($I$18="Clear",VLOOKUP($I$39,'[1]Silk Screen Colors CR50 Flush'!Table,8),IF($I$18="Custom",0))))))))),IF($I$18="Gold",VLOOKUP($I$39,'[1]Silk Screen Colors CR50 Roll-On'!Table,2),IF($I$18="Silver",VLOOKUP($I$39,'[1]Silk Screen Colors CR50 Roll-On'!Table,3),IF($I$18="Copper",VLOOKUP($I$39,'[1]Silk Screen Colors CR50 Roll-On'!Table,4),IF($I$18="Pearl",MAX(VLOOKUP($I$39,'[1]Silk Screen Colors CR50 Roll-On'!Table,5),VLOOKUP($I$39,'[1]Silk Screen Colors CR50 Roll-On'!Table,6)),IF($I$18="Pearl Under Litho",VLOOKUP($I$39,'[1]Silk Screen Colors CR50 Roll-On'!Table,6),IF($I$18="Pearl Over Litho",VLOOKUP($I$39,'[1]Silk Screen Colors CR50 Roll-On'!Table,5),IF($I$18="White",VLOOKUP($I$39,'[1]Silk Screen Colors CR50 Roll-On'!Table,7),IF($I$18="Clear",VLOOKUP($I$39,'[1]Silk Screen Colors CR50 Roll-On'!Table,8),IF($I$18="Custom",0)))))))))),0),0))</f>
        <v>0</v>
      </c>
      <c r="BC18" s="22">
        <f>IF($Q$18&lt;&gt;0,IF($L$13,SUM('Silk Screen'!$B$28:$P$28),IF($M$13,IF($I$22&lt;&gt;"Roll-On",SUM('Silk Screen'!$B$30:$P$30),SUM('Silk Screen'!$B$32:$P$32)),0)),0)</f>
        <v>0</v>
      </c>
      <c r="BD18" s="22"/>
      <c r="BE18" s="12"/>
      <c r="BF18" s="12">
        <f t="shared" si="3"/>
        <v>0</v>
      </c>
    </row>
    <row r="19" spans="2:58" ht="15" customHeight="1">
      <c r="B19" s="115" t="s">
        <v>50</v>
      </c>
      <c r="C19" s="88"/>
      <c r="D19" s="88"/>
      <c r="E19" s="88"/>
      <c r="F19" s="88"/>
      <c r="G19" s="88"/>
      <c r="H19" s="88"/>
      <c r="I19" s="88"/>
      <c r="J19" s="94"/>
      <c r="L19" s="1" t="b">
        <v>0</v>
      </c>
      <c r="M19" s="1" t="b">
        <v>0</v>
      </c>
      <c r="N19" s="1" t="b">
        <v>0</v>
      </c>
      <c r="T19" s="22"/>
      <c r="U19" s="22">
        <f>IF($M$19,VLOOKUP($C$39,[1]Bleed!Table,2),0)</f>
        <v>0</v>
      </c>
      <c r="V19" s="22">
        <f>IF($N$19,VLOOKUP($C$39,[1]Bleed!Table,2),0)</f>
        <v>0</v>
      </c>
      <c r="W19" s="22"/>
      <c r="X19" s="22"/>
      <c r="Y19" s="22"/>
      <c r="Z19" s="22"/>
      <c r="AA19" s="12"/>
      <c r="AB19" s="12">
        <f t="shared" si="0"/>
        <v>0</v>
      </c>
      <c r="AD19" s="22"/>
      <c r="AE19" s="22">
        <f>IF($M$19,VLOOKUP($E$39,[1]Bleed!Table,2),0)</f>
        <v>0</v>
      </c>
      <c r="AF19" s="22">
        <f>IF($N$19,VLOOKUP($E$39,[1]Bleed!Table,2),0)</f>
        <v>0</v>
      </c>
      <c r="AG19" s="22"/>
      <c r="AH19" s="22"/>
      <c r="AI19" s="22"/>
      <c r="AJ19" s="22"/>
      <c r="AK19" s="12"/>
      <c r="AL19" s="12">
        <f t="shared" si="1"/>
        <v>0</v>
      </c>
      <c r="AN19" s="22"/>
      <c r="AO19" s="22">
        <f>IF($M$19,VLOOKUP($G$39,[1]Bleed!Table,2),0)</f>
        <v>0</v>
      </c>
      <c r="AP19" s="22">
        <f>IF($N$19,VLOOKUP($G$39,[1]Bleed!Table,2),0)</f>
        <v>0</v>
      </c>
      <c r="AQ19" s="22"/>
      <c r="AR19" s="22"/>
      <c r="AS19" s="22"/>
      <c r="AT19" s="22"/>
      <c r="AU19" s="12"/>
      <c r="AV19" s="12">
        <f t="shared" si="2"/>
        <v>0</v>
      </c>
      <c r="AX19" s="22"/>
      <c r="AY19" s="22">
        <f>IF($M$19,VLOOKUP($I$39,[1]Bleed!Table,2),0)</f>
        <v>0</v>
      </c>
      <c r="AZ19" s="22">
        <f>IF($N$19,VLOOKUP($I$39,[1]Bleed!Table,2),0)</f>
        <v>0</v>
      </c>
      <c r="BA19" s="22"/>
      <c r="BB19" s="22"/>
      <c r="BC19" s="22"/>
      <c r="BD19" s="22"/>
      <c r="BE19" s="12"/>
      <c r="BF19" s="12">
        <f t="shared" si="3"/>
        <v>0</v>
      </c>
    </row>
    <row r="20" spans="2:58" ht="15" customHeight="1">
      <c r="B20" s="188" t="s">
        <v>5</v>
      </c>
      <c r="C20" s="92" t="s">
        <v>8</v>
      </c>
      <c r="D20" s="88"/>
      <c r="E20" s="88"/>
      <c r="F20" s="76"/>
      <c r="G20" s="88"/>
      <c r="H20" s="88"/>
      <c r="I20" s="88"/>
      <c r="J20" s="41"/>
      <c r="L20" s="1" t="b">
        <v>0</v>
      </c>
      <c r="M20" s="1" t="b">
        <v>0</v>
      </c>
      <c r="N20" s="1" t="b">
        <v>0</v>
      </c>
      <c r="O20" s="1" t="b">
        <v>0</v>
      </c>
      <c r="Q20" s="42"/>
      <c r="T20" s="22">
        <f>IF($L$20,VLOOKUP($C$39,[1]Finish!Table,2),0)</f>
        <v>0</v>
      </c>
      <c r="U20" s="24">
        <f>IF($M$20,IF($F$20&lt;&gt;0,IF($F$20="(Silk)",VLOOKUP($C$39,[1]Finish!Table,3),IF($F$20="(Satin)",VLOOKUP($C$39,[1]Finish!Table,4),IF($F$20="(Matte)",VLOOKUP($C$39,[1]Finish!Table,5)))),"NA"),0)</f>
        <v>0</v>
      </c>
      <c r="V20" s="22">
        <f>IF($N$20,VLOOKUP($C$39,[1]Finish!Table,6),0)</f>
        <v>0</v>
      </c>
      <c r="W20" s="22"/>
      <c r="X20" s="22"/>
      <c r="Y20" s="22"/>
      <c r="Z20" s="22"/>
      <c r="AA20" s="12"/>
      <c r="AB20" s="12">
        <f t="shared" si="0"/>
        <v>0</v>
      </c>
      <c r="AD20" s="22">
        <f>IF($L$20,VLOOKUP($E$39,[1]Finish!Table,2),0)</f>
        <v>0</v>
      </c>
      <c r="AE20" s="24">
        <f>IF($M$20,IF($F$20&lt;&gt;0,IF($F$20="(Silk)",VLOOKUP($E$39,[1]Finish!Table,3),IF($F$20="(Satin)",VLOOKUP($E$39,[1]Finish!Table,4),IF($F$20="(Matte)",VLOOKUP($E$39,[1]Finish!Table,5)))),"NA"),0)</f>
        <v>0</v>
      </c>
      <c r="AF20" s="22">
        <f>IF($N$20,VLOOKUP($E$39,[1]Finish!Table,6),0)</f>
        <v>0</v>
      </c>
      <c r="AG20" s="22"/>
      <c r="AH20" s="22"/>
      <c r="AI20" s="22"/>
      <c r="AJ20" s="22"/>
      <c r="AK20" s="12"/>
      <c r="AL20" s="12">
        <f t="shared" si="1"/>
        <v>0</v>
      </c>
      <c r="AN20" s="22">
        <f>IF($L$20,VLOOKUP($G$39,[1]Finish!Table,2),0)</f>
        <v>0</v>
      </c>
      <c r="AO20" s="24">
        <f>IF($M$20,IF($F$20&lt;&gt;0,IF($F$20="(Silk)",VLOOKUP($G$39,[1]Finish!Table,3),IF($F$20="(Satin)",VLOOKUP($G$39,[1]Finish!Table,4),IF($F$20="(Matte)",VLOOKUP($G$39,[1]Finish!Table,5)))),"NA"),0)</f>
        <v>0</v>
      </c>
      <c r="AP20" s="22">
        <f>IF($N$20,VLOOKUP($G$39,[1]Finish!Table,6),0)</f>
        <v>0</v>
      </c>
      <c r="AQ20" s="22"/>
      <c r="AR20" s="22"/>
      <c r="AS20" s="22"/>
      <c r="AT20" s="22"/>
      <c r="AU20" s="12"/>
      <c r="AV20" s="12">
        <f t="shared" si="2"/>
        <v>0</v>
      </c>
      <c r="AX20" s="22">
        <f>IF($L$20,VLOOKUP($I$39,[1]Finish!Table,2),0)</f>
        <v>0</v>
      </c>
      <c r="AY20" s="24">
        <f>IF($M$20,IF($F$20&lt;&gt;0,IF($F$20="(Silk)",VLOOKUP($I$39,[1]Finish!Table,3),IF($F$20="(Satin)",VLOOKUP($I$39,[1]Finish!Table,4),IF($F$20="(Matte)",VLOOKUP($I$39,[1]Finish!Table,5)))),"NA"),0)</f>
        <v>0</v>
      </c>
      <c r="AZ20" s="22">
        <f>IF($N$20,VLOOKUP($I$39,[1]Finish!Table,6),0)</f>
        <v>0</v>
      </c>
      <c r="BA20" s="22"/>
      <c r="BB20" s="22"/>
      <c r="BC20" s="22"/>
      <c r="BD20" s="22"/>
      <c r="BE20" s="12"/>
      <c r="BF20" s="12">
        <f t="shared" si="3"/>
        <v>0</v>
      </c>
    </row>
    <row r="21" spans="2:58" ht="15" customHeight="1">
      <c r="B21" s="188"/>
      <c r="C21" s="92" t="s">
        <v>9</v>
      </c>
      <c r="D21" s="88"/>
      <c r="E21" s="88"/>
      <c r="F21" s="76"/>
      <c r="G21" s="88"/>
      <c r="H21" s="88"/>
      <c r="I21" s="88"/>
      <c r="J21" s="41"/>
      <c r="L21" s="1" t="b">
        <v>0</v>
      </c>
      <c r="M21" s="1" t="b">
        <v>0</v>
      </c>
      <c r="N21" s="1" t="b">
        <v>0</v>
      </c>
      <c r="O21" s="1" t="b">
        <v>0</v>
      </c>
      <c r="T21" s="22">
        <f>IF($L$21,VLOOKUP($C$39,[1]Finish!Table,2),0)</f>
        <v>0</v>
      </c>
      <c r="U21" s="24">
        <f>IF($M$21,IF($F$21&lt;&gt;0,IF($F$21="(Silk)",VLOOKUP($C$39,[1]Finish!Table,3),IF($F$21="(Satin)",VLOOKUP($C$39,[1]Finish!Table,4),IF($F$21="(Matte)",VLOOKUP($C$39,[1]Finish!Table,5)))),"NA"),0)</f>
        <v>0</v>
      </c>
      <c r="V21" s="22">
        <f>IF($N$21,VLOOKUP($C$39,[1]Finish!Table,6),0)</f>
        <v>0</v>
      </c>
      <c r="W21" s="22"/>
      <c r="X21" s="22"/>
      <c r="Y21" s="22"/>
      <c r="Z21" s="22"/>
      <c r="AA21" s="12"/>
      <c r="AB21" s="12">
        <f t="shared" si="0"/>
        <v>0</v>
      </c>
      <c r="AD21" s="22">
        <f>IF($L$21,VLOOKUP($E$39,[1]Finish!Table,2),0)</f>
        <v>0</v>
      </c>
      <c r="AE21" s="24">
        <f>IF($M$21,IF($F$21&lt;&gt;0,IF($F$21="(Silk)",VLOOKUP($E$39,[1]Finish!Table,3),IF($F$21="(Satin)",VLOOKUP($E$39,[1]Finish!Table,4),IF($F$21="(Matte)",VLOOKUP($E$39,[1]Finish!Table,5)))),"NA"),0)</f>
        <v>0</v>
      </c>
      <c r="AF21" s="22">
        <f>IF($N$21,VLOOKUP($E$39,[1]Finish!Table,6),0)</f>
        <v>0</v>
      </c>
      <c r="AG21" s="22"/>
      <c r="AH21" s="22"/>
      <c r="AI21" s="22"/>
      <c r="AJ21" s="22"/>
      <c r="AK21" s="12"/>
      <c r="AL21" s="12">
        <f t="shared" si="1"/>
        <v>0</v>
      </c>
      <c r="AN21" s="22">
        <f>IF($L$21,VLOOKUP($G$39,[1]Finish!Table,2),0)</f>
        <v>0</v>
      </c>
      <c r="AO21" s="24">
        <f>IF($M$21,IF($F$21&lt;&gt;0,IF($F$21="(Silk)",VLOOKUP($G$39,[1]Finish!Table,3),IF($F$21="(Satin)",VLOOKUP($G$39,[1]Finish!Table,4),IF($F$21="(Matte)",VLOOKUP($G$39,[1]Finish!Table,5)))),"NA"),0)</f>
        <v>0</v>
      </c>
      <c r="AP21" s="22">
        <f>IF($N$21,VLOOKUP($G$39,[1]Finish!Table,6),0)</f>
        <v>0</v>
      </c>
      <c r="AQ21" s="22"/>
      <c r="AR21" s="22"/>
      <c r="AS21" s="22"/>
      <c r="AT21" s="22"/>
      <c r="AU21" s="12"/>
      <c r="AV21" s="12">
        <f t="shared" si="2"/>
        <v>0</v>
      </c>
      <c r="AX21" s="22">
        <f>IF($L$21,VLOOKUP($I$39,[1]Finish!Table,2),0)</f>
        <v>0</v>
      </c>
      <c r="AY21" s="24">
        <f>IF($M$21,IF($F$21&lt;&gt;0,IF($F$21="(Silk)",VLOOKUP($I$39,[1]Finish!Table,3),IF($F$21="(Satin)",VLOOKUP($I$39,[1]Finish!Table,4),IF($F$21="(Matte)",VLOOKUP($I$39,[1]Finish!Table,5)))),"NA"),0)</f>
        <v>0</v>
      </c>
      <c r="AZ21" s="22">
        <f>IF($N$21,VLOOKUP($I$39,[1]Finish!Table,6),0)</f>
        <v>0</v>
      </c>
      <c r="BA21" s="22"/>
      <c r="BB21" s="22"/>
      <c r="BC21" s="22"/>
      <c r="BD21" s="22"/>
      <c r="BE21" s="12"/>
      <c r="BF21" s="12">
        <f t="shared" si="3"/>
        <v>0</v>
      </c>
    </row>
    <row r="22" spans="2:58" ht="15" customHeight="1">
      <c r="B22" s="189" t="s">
        <v>15</v>
      </c>
      <c r="C22" s="88"/>
      <c r="D22" s="88"/>
      <c r="E22" s="88"/>
      <c r="F22" s="88"/>
      <c r="G22" s="88"/>
      <c r="H22" s="95" t="s">
        <v>55</v>
      </c>
      <c r="I22" s="43" t="s">
        <v>228</v>
      </c>
      <c r="J22" s="94"/>
      <c r="L22" s="1" t="b">
        <v>0</v>
      </c>
      <c r="M22" s="1" t="b">
        <v>0</v>
      </c>
      <c r="N22" s="1" t="b">
        <v>0</v>
      </c>
      <c r="O22" s="1" t="b">
        <v>0</v>
      </c>
      <c r="P22" s="1" t="b">
        <v>0</v>
      </c>
      <c r="R22" s="9">
        <f>COUNTIF($M$22:$O$22,"TRUE")</f>
        <v>0</v>
      </c>
      <c r="T22" s="22" t="str">
        <f>IF($L$22,IF(SUM($R$22,$R$23,COUNTIF($P$22,"TRUE"))&gt;0,"NA",""),"")</f>
        <v/>
      </c>
      <c r="U22" s="22" t="str">
        <f>IF($M$22,IF($R$23=0,"NA",""),"")</f>
        <v/>
      </c>
      <c r="V22" s="22" t="str">
        <f>IF($N$22,IF($R$23=0,"NA",""),"")</f>
        <v/>
      </c>
      <c r="W22" s="22" t="str">
        <f>IF($O$22,IF($R$23=0,"NA",""),"")</f>
        <v/>
      </c>
      <c r="X22" s="22">
        <f>IF($P$22,IF($R$22=1,IF($R$23=1,SUM(T23:W23),0),IF($R$22&gt;1,IF($R$23=1,SUM(T23:W23),0),0)),IF(OR($R$22&gt;1,$R$23&gt;1),"NA",0))</f>
        <v>0</v>
      </c>
      <c r="Y22" s="22" t="str">
        <f>IF($P$22,IF(OR($R$23=0,$R$22=0),"NA",""),"")</f>
        <v/>
      </c>
      <c r="Z22" s="22"/>
      <c r="AA22" s="12"/>
      <c r="AB22" s="12">
        <f t="shared" si="0"/>
        <v>0</v>
      </c>
      <c r="AD22" s="22" t="str">
        <f>IF($L$22,IF(SUM($R$22,$R$23,COUNTIF($P$22,"TRUE"))&gt;0,"NA",""),"")</f>
        <v/>
      </c>
      <c r="AE22" s="22" t="str">
        <f>IF($M$22,IF($R$23=0,"NA",""),"")</f>
        <v/>
      </c>
      <c r="AF22" s="22" t="str">
        <f>IF($N$22,IF($R$23=0,"NA",""),"")</f>
        <v/>
      </c>
      <c r="AG22" s="22" t="str">
        <f>IF($O$22,IF($R$23=0,"NA",""),"")</f>
        <v/>
      </c>
      <c r="AH22" s="22">
        <f>IF($P$22,IF($R$22=1,IF($R$23=1,SUM(AD23:AG23),0),IF($R$22&gt;1,IF($R$23=1,SUM(AD23:AG23),0),0)),IF(OR($R$22&gt;1,$R$23&gt;1),"NA",0))</f>
        <v>0</v>
      </c>
      <c r="AI22" s="22" t="str">
        <f>IF($P$22,IF(OR($R$23=0,$R$22=0),"NA",""),"")</f>
        <v/>
      </c>
      <c r="AJ22" s="22"/>
      <c r="AK22" s="12"/>
      <c r="AL22" s="12">
        <f t="shared" si="1"/>
        <v>0</v>
      </c>
      <c r="AN22" s="22" t="str">
        <f>IF($L$22,IF(SUM($R$22,$R$23,COUNTIF($P$22,"TRUE"))&gt;0,"NA",""),"")</f>
        <v/>
      </c>
      <c r="AO22" s="22" t="str">
        <f>IF($M$22,IF($R$23=0,"NA",""),"")</f>
        <v/>
      </c>
      <c r="AP22" s="22" t="str">
        <f>IF($N$22,IF($R$23=0,"NA",""),"")</f>
        <v/>
      </c>
      <c r="AQ22" s="22" t="str">
        <f>IF($O$22,IF($R$23=0,"NA",""),"")</f>
        <v/>
      </c>
      <c r="AR22" s="22">
        <f>IF($P$22,IF($R$22=1,IF($R$23=1,SUM(AN23:AQ23),0),IF($R$22&gt;1,IF($R$23=1,SUM(AN23:AQ23),0),0)),IF(OR($R$22&gt;1,$R$23&gt;1),"NA",0))</f>
        <v>0</v>
      </c>
      <c r="AS22" s="22" t="str">
        <f>IF($P$22,IF(OR($R$23=0,$R$22=0),"NA",""),"")</f>
        <v/>
      </c>
      <c r="AT22" s="22"/>
      <c r="AU22" s="12"/>
      <c r="AV22" s="12">
        <f t="shared" si="2"/>
        <v>0</v>
      </c>
      <c r="AX22" s="22" t="str">
        <f>IF($L$22,IF(SUM($R$22,$R$23,COUNTIF($P$22,"TRUE"))&gt;0,"NA",""),"")</f>
        <v/>
      </c>
      <c r="AY22" s="22" t="str">
        <f>IF($M$22,IF($R$23=0,"NA",""),"")</f>
        <v/>
      </c>
      <c r="AZ22" s="22" t="str">
        <f>IF($N$22,IF($R$23=0,"NA",""),"")</f>
        <v/>
      </c>
      <c r="BA22" s="22" t="str">
        <f>IF($O$22,IF($R$23=0,"NA",""),"")</f>
        <v/>
      </c>
      <c r="BB22" s="22">
        <f>IF($P$22,IF($R$22=1,IF($R$23=1,SUM(AX23:BA23),0),IF($R$22&gt;1,IF($R$23=1,SUM(AX23:BA23),0),0)),IF(OR($R$22&gt;1,$R$23&gt;1),"NA",0))</f>
        <v>0</v>
      </c>
      <c r="BC22" s="22" t="str">
        <f>IF($P$22,IF(OR($R$23=0,$R$22=0),"NA",""),"")</f>
        <v/>
      </c>
      <c r="BD22" s="22"/>
      <c r="BE22" s="12"/>
      <c r="BF22" s="12">
        <f t="shared" si="3"/>
        <v>0</v>
      </c>
    </row>
    <row r="23" spans="2:58" ht="15" customHeight="1">
      <c r="B23" s="189"/>
      <c r="C23" s="88"/>
      <c r="D23" s="88"/>
      <c r="E23" s="88"/>
      <c r="F23" s="88"/>
      <c r="G23" s="88"/>
      <c r="H23" s="88"/>
      <c r="I23" s="88"/>
      <c r="J23" s="94"/>
      <c r="L23" s="1" t="b">
        <v>0</v>
      </c>
      <c r="M23" s="1" t="b">
        <v>0</v>
      </c>
      <c r="N23" s="1" t="b">
        <v>0</v>
      </c>
      <c r="O23" s="1" t="b">
        <v>0</v>
      </c>
      <c r="R23" s="9">
        <f>COUNTIF($L$23:$O$23,"TRUE")</f>
        <v>0</v>
      </c>
      <c r="T23" s="22">
        <f>IF($L$23,VLOOKUP($C$39,'[1]Magnetic Stripe'!Table,2),0)</f>
        <v>0</v>
      </c>
      <c r="U23" s="22">
        <f>IF($M$23,IF($I$22&lt;&gt;"Flush",IF($N$22,VLOOKUP($C$39,'[1]Magnetic Stripe'!Table,19),VLOOKUP($C$39,'[1]Magnetic Stripe'!Table,3)),IF($N$22,"NA",VLOOKUP($C$39,'[1]Magnetic Stripe'!Table,3))),0)</f>
        <v>0</v>
      </c>
      <c r="V23" s="22">
        <f>IF($N$23,VLOOKUP($C$39,'[1]Magnetic Stripe'!Table,4),0)</f>
        <v>0</v>
      </c>
      <c r="W23" s="22">
        <f>IF($O$23,VLOOKUP($C$39,'[1]Magnetic Stripe'!Table,5),0)</f>
        <v>0</v>
      </c>
      <c r="X23" s="22"/>
      <c r="Y23" s="22"/>
      <c r="Z23" s="22"/>
      <c r="AA23" s="12"/>
      <c r="AB23" s="12">
        <f t="shared" si="0"/>
        <v>0</v>
      </c>
      <c r="AD23" s="22">
        <f>IF($L$23,VLOOKUP($E$39,'[1]Magnetic Stripe'!Table,2),0)</f>
        <v>0</v>
      </c>
      <c r="AE23" s="22">
        <f>IF($M$23,IF($I$22&lt;&gt;"Flush",IF($N$22,VLOOKUP($E$39,'[1]Magnetic Stripe'!Table,19),VLOOKUP($E$39,'[1]Magnetic Stripe'!Table,3)),IF($N$22,"NA",VLOOKUP($E$39,'[1]Magnetic Stripe'!Table,3))),0)</f>
        <v>0</v>
      </c>
      <c r="AF23" s="22">
        <f>IF($N$23,VLOOKUP($E$39,'[1]Magnetic Stripe'!Table,4),0)</f>
        <v>0</v>
      </c>
      <c r="AG23" s="22">
        <f>IF($O$23,VLOOKUP($E$39,'[1]Magnetic Stripe'!Table,5),0)</f>
        <v>0</v>
      </c>
      <c r="AH23" s="22"/>
      <c r="AI23" s="22"/>
      <c r="AJ23" s="22"/>
      <c r="AK23" s="12"/>
      <c r="AL23" s="12">
        <f t="shared" si="1"/>
        <v>0</v>
      </c>
      <c r="AN23" s="22">
        <f>IF($L$23,VLOOKUP($G$39,'[1]Magnetic Stripe'!Table,2),0)</f>
        <v>0</v>
      </c>
      <c r="AO23" s="22">
        <f>IF($M$23,IF($I$22&lt;&gt;"Flush",IF($N$22,VLOOKUP($G$39,'[1]Magnetic Stripe'!Table,19),VLOOKUP($G$39,'[1]Magnetic Stripe'!Table,3)),IF($N$22,"NA",VLOOKUP($G$39,'[1]Magnetic Stripe'!Table,3))),0)</f>
        <v>0</v>
      </c>
      <c r="AP23" s="22">
        <f>IF($N$23,VLOOKUP($G$39,'[1]Magnetic Stripe'!Table,4),0)</f>
        <v>0</v>
      </c>
      <c r="AQ23" s="22">
        <f>IF($O$23,VLOOKUP($G$39,'[1]Magnetic Stripe'!Table,5),0)</f>
        <v>0</v>
      </c>
      <c r="AR23" s="22"/>
      <c r="AS23" s="22"/>
      <c r="AT23" s="22"/>
      <c r="AU23" s="12"/>
      <c r="AV23" s="12">
        <f t="shared" si="2"/>
        <v>0</v>
      </c>
      <c r="AX23" s="22">
        <f>IF($L$23,VLOOKUP($I$39,'[1]Magnetic Stripe'!Table,2),0)</f>
        <v>0</v>
      </c>
      <c r="AY23" s="22">
        <f>IF($M$23,IF($I$22&lt;&gt;"Flush",IF($N$22,VLOOKUP($I$39,'[1]Magnetic Stripe'!Table,19),VLOOKUP($I$39,'[1]Magnetic Stripe'!Table,3)),IF($N$22,"NA",VLOOKUP($I$39,'[1]Magnetic Stripe'!Table,3))),0)</f>
        <v>0</v>
      </c>
      <c r="AZ23" s="22">
        <f>IF($N$23,VLOOKUP($I$39,'[1]Magnetic Stripe'!Table,4),0)</f>
        <v>0</v>
      </c>
      <c r="BA23" s="22">
        <f>IF($O$23,VLOOKUP($I$39,'[1]Magnetic Stripe'!Table,5),0)</f>
        <v>0</v>
      </c>
      <c r="BB23" s="22"/>
      <c r="BC23" s="22"/>
      <c r="BD23" s="22"/>
      <c r="BE23" s="12"/>
      <c r="BF23" s="12">
        <f t="shared" si="3"/>
        <v>0</v>
      </c>
    </row>
    <row r="24" spans="2:58" ht="15" customHeight="1">
      <c r="B24" s="115" t="s">
        <v>208</v>
      </c>
      <c r="C24" s="88"/>
      <c r="D24" s="88"/>
      <c r="E24" s="88"/>
      <c r="F24" s="88"/>
      <c r="G24" s="88"/>
      <c r="H24" s="88"/>
      <c r="I24" s="88"/>
      <c r="J24" s="94"/>
      <c r="L24" s="1" t="b">
        <v>0</v>
      </c>
      <c r="T24" s="22"/>
      <c r="U24" s="22"/>
      <c r="V24" s="22"/>
      <c r="W24" s="22"/>
      <c r="X24" s="22"/>
      <c r="Y24" s="22"/>
      <c r="Z24" s="22"/>
      <c r="AA24" s="12"/>
      <c r="AB24" s="12"/>
      <c r="AD24" s="22"/>
      <c r="AE24" s="22"/>
      <c r="AF24" s="22"/>
      <c r="AG24" s="22"/>
      <c r="AH24" s="22"/>
      <c r="AI24" s="22"/>
      <c r="AJ24" s="22"/>
      <c r="AK24" s="12"/>
      <c r="AL24" s="12"/>
      <c r="AN24" s="22"/>
      <c r="AO24" s="22"/>
      <c r="AP24" s="22"/>
      <c r="AQ24" s="22"/>
      <c r="AR24" s="22"/>
      <c r="AS24" s="22"/>
      <c r="AT24" s="22"/>
      <c r="AU24" s="12"/>
      <c r="AV24" s="12"/>
      <c r="AX24" s="22"/>
      <c r="AY24" s="22"/>
      <c r="AZ24" s="22"/>
      <c r="BA24" s="22"/>
      <c r="BB24" s="22"/>
      <c r="BC24" s="22"/>
      <c r="BD24" s="22"/>
      <c r="BE24" s="12"/>
      <c r="BF24" s="12"/>
    </row>
    <row r="25" spans="2:58" ht="15" customHeight="1">
      <c r="B25" s="115" t="s">
        <v>6</v>
      </c>
      <c r="C25" s="88"/>
      <c r="D25" s="76"/>
      <c r="E25" s="123"/>
      <c r="F25" s="123"/>
      <c r="H25" s="76"/>
      <c r="I25" s="91"/>
      <c r="J25" s="96"/>
      <c r="L25" s="1" t="b">
        <v>0</v>
      </c>
      <c r="M25" s="1" t="b">
        <v>0</v>
      </c>
      <c r="R25" s="36" t="str">
        <f>IF(OR(R22=0,R23=0),"Y","N")</f>
        <v>Y</v>
      </c>
      <c r="T25" s="23">
        <f>IF($L$25,VLOOKUP($C$39,'[1]Signature Panel'!Table,2),0)</f>
        <v>0</v>
      </c>
      <c r="U25" s="27">
        <f>IF($L$25,IF($D$25="Double",VLOOKUP($C$39,'[1]Signature Panel'!Table,2),0),0)</f>
        <v>0</v>
      </c>
      <c r="V25" s="22">
        <f>IF($M$25,IF($L$13,IF($H$25="(White)",VLOOKUP($C$39,'[1]Signature Panel'!Table,3),IF($H$25="(Clear)",VLOOKUP($C$39,'[1]Signature Panel'!Table,6),MAX(VLOOKUP($C$39,'[1]Signature Panel'!Table,3),VLOOKUP($C$39,'[1]Signature Panel'!Table,6)))),IF($M$13,IF($I$22&lt;&gt;"Roll-on",IF($H$25="(White)",VLOOKUP($C$39,'[1]Signature Panel'!Table,4),IF($H$25="(Clear)",VLOOKUP($C$39,'[1]Signature Panel'!Table,7),MAX(VLOOKUP($C$39,'[1]Signature Panel'!Table,4),VLOOKUP($C$39,'[1]Signature Panel'!Table,7)))),IF($H$25="(White)",VLOOKUP($C$39,'[1]Signature Panel'!Table,5),IF($H$25="(Clear)",VLOOKUP($C$39,'[1]Signature Panel'!Table,8),MAX(VLOOKUP($C$39,'[1]Signature Panel'!Table,5),VLOOKUP($C$39,'[1]Signature Panel'!Table,8))))),0)),0)</f>
        <v>0</v>
      </c>
      <c r="W25" s="22">
        <f>IF(AND($L$25=FALSE,$M$25=FALSE),IF($J$25&lt;&gt;"","NA",+$J$25),+$J$25)</f>
        <v>0</v>
      </c>
      <c r="X25" s="22"/>
      <c r="Y25" s="22"/>
      <c r="Z25" s="22"/>
      <c r="AA25" s="12"/>
      <c r="AB25" s="12">
        <f t="shared" si="0"/>
        <v>0</v>
      </c>
      <c r="AD25" s="23">
        <f>IF($L$25,VLOOKUP($E$39,'[1]Signature Panel'!Table,2),0)</f>
        <v>0</v>
      </c>
      <c r="AE25" s="27">
        <f>IF($L$25,IF($D$25="Double",VLOOKUP($E$39,'[1]Signature Panel'!Table,2),0),0)</f>
        <v>0</v>
      </c>
      <c r="AF25" s="22">
        <f>IF($M$25,IF($L$13,IF($H$25="(White)",VLOOKUP($E$39,'[1]Signature Panel'!Table,3),IF($H$25="(Clear)",VLOOKUP($E$39,'[1]Signature Panel'!Table,6),MAX(VLOOKUP($E$39,'[1]Signature Panel'!Table,3),VLOOKUP($E$39,'[1]Signature Panel'!Table,6)))),IF($M$13,IF($I$22&lt;&gt;"Roll-on",IF($H$25="(White)",VLOOKUP($E$39,'[1]Signature Panel'!Table,4),IF($H$25="(Clear)",VLOOKUP($E$39,'[1]Signature Panel'!Table,7),MAX(VLOOKUP($E$39,'[1]Signature Panel'!Table,4),VLOOKUP($E$39,'[1]Signature Panel'!Table,7)))),IF($H$25="(White)",VLOOKUP($E$39,'[1]Signature Panel'!Table,5),IF($H$25="(Clear)",VLOOKUP($E$39,'[1]Signature Panel'!Table,8),MAX(VLOOKUP($E$39,'[1]Signature Panel'!Table,5),VLOOKUP($E$39,'[1]Signature Panel'!Table,8))))),0)),0)</f>
        <v>0</v>
      </c>
      <c r="AG25" s="22">
        <f>IF(AND($L$25=FALSE,$M$25=FALSE),IF($J$25&lt;&gt;"","NA",+$J$25),+$J$25)</f>
        <v>0</v>
      </c>
      <c r="AH25" s="22"/>
      <c r="AI25" s="22"/>
      <c r="AJ25" s="22"/>
      <c r="AK25" s="12"/>
      <c r="AL25" s="12">
        <f t="shared" si="1"/>
        <v>0</v>
      </c>
      <c r="AN25" s="23">
        <f>IF($L$25,VLOOKUP($G$39,'[1]Signature Panel'!Table,2),0)</f>
        <v>0</v>
      </c>
      <c r="AO25" s="27">
        <f>IF($L$25,IF($D$25="Double",VLOOKUP($G$39,'[1]Signature Panel'!Table,2),0),0)</f>
        <v>0</v>
      </c>
      <c r="AP25" s="22">
        <f>IF($M$25,IF($L$13,IF($H$25="(White)",VLOOKUP($G$39,'[1]Signature Panel'!Table,3),IF($H$25="(Clear)",VLOOKUP($G$39,'[1]Signature Panel'!Table,6),MAX(VLOOKUP($G$39,'[1]Signature Panel'!Table,3),VLOOKUP($G$39,'[1]Signature Panel'!Table,6)))),IF($M$13,IF($I$22&lt;&gt;"Roll-on",IF($H$25="(White)",VLOOKUP($G$39,'[1]Signature Panel'!Table,4),IF($H$25="(Clear)",VLOOKUP($G$39,'[1]Signature Panel'!Table,7),MAX(VLOOKUP($G$39,'[1]Signature Panel'!Table,4),VLOOKUP($G$39,'[1]Signature Panel'!Table,7)))),IF($H$25="(White)",VLOOKUP($G$39,'[1]Signature Panel'!Table,5),IF($H$25="(Clear)",VLOOKUP($G$39,'[1]Signature Panel'!Table,8),MAX(VLOOKUP($G$39,'[1]Signature Panel'!Table,5),VLOOKUP($G$39,'[1]Signature Panel'!Table,8))))),0)),0)</f>
        <v>0</v>
      </c>
      <c r="AQ25" s="22">
        <f>IF(AND($L$25=FALSE,$M$25=FALSE),IF($J$25&lt;&gt;"","NA",+$J$25),+$J$25)</f>
        <v>0</v>
      </c>
      <c r="AR25" s="22"/>
      <c r="AS25" s="22"/>
      <c r="AT25" s="22"/>
      <c r="AU25" s="12"/>
      <c r="AV25" s="12">
        <f t="shared" si="2"/>
        <v>0</v>
      </c>
      <c r="AX25" s="23">
        <f>IF($L$25,VLOOKUP($I$39,'[1]Signature Panel'!Table,2),0)</f>
        <v>0</v>
      </c>
      <c r="AY25" s="27">
        <f>IF($L$25,IF($D$25="Double",VLOOKUP($I$39,'[1]Signature Panel'!Table,2),0),0)</f>
        <v>0</v>
      </c>
      <c r="AZ25" s="22">
        <f>IF($M$25,IF($L$13,IF($H$25="(White)",VLOOKUP($I$39,'[1]Signature Panel'!Table,3),IF($H$25="(Clear)",VLOOKUP($I$39,'[1]Signature Panel'!Table,6),MAX(VLOOKUP($I$39,'[1]Signature Panel'!Table,3),VLOOKUP($I$39,'[1]Signature Panel'!Table,6)))),IF($M$13,IF($I$22&lt;&gt;"Roll-on",IF($H$25="(White)",VLOOKUP($I$39,'[1]Signature Panel'!Table,4),IF($H$25="(Clear)",VLOOKUP($I$39,'[1]Signature Panel'!Table,7),MAX(VLOOKUP($I$39,'[1]Signature Panel'!Table,4),VLOOKUP($I$39,'[1]Signature Panel'!Table,7)))),IF($H$25="(White)",VLOOKUP($I$39,'[1]Signature Panel'!Table,5),IF($H$25="(Clear)",VLOOKUP($I$39,'[1]Signature Panel'!Table,8),MAX(VLOOKUP($I$39,'[1]Signature Panel'!Table,5),VLOOKUP($I$39,'[1]Signature Panel'!Table,8))))),0)),0)</f>
        <v>0</v>
      </c>
      <c r="BA25" s="22">
        <f>IF(AND($L$25=FALSE,$M$25=FALSE),IF($J$25&lt;&gt;"","NA",+$J$25),+$J$25)</f>
        <v>0</v>
      </c>
      <c r="BB25" s="22"/>
      <c r="BC25" s="22"/>
      <c r="BD25" s="22"/>
      <c r="BE25" s="12"/>
      <c r="BF25" s="12">
        <f t="shared" si="3"/>
        <v>0</v>
      </c>
    </row>
    <row r="26" spans="2:58" ht="15" customHeight="1">
      <c r="B26" s="136" t="s">
        <v>7</v>
      </c>
      <c r="C26" s="88"/>
      <c r="D26" s="88"/>
      <c r="E26" s="44">
        <v>3</v>
      </c>
      <c r="F26" s="88"/>
      <c r="G26" s="88"/>
      <c r="H26" s="78" t="s">
        <v>234</v>
      </c>
      <c r="I26" s="88"/>
      <c r="J26" s="75" t="s">
        <v>209</v>
      </c>
      <c r="L26" s="1" t="b">
        <v>0</v>
      </c>
      <c r="M26" s="1" t="b">
        <v>1</v>
      </c>
      <c r="N26" s="1" t="b">
        <v>1</v>
      </c>
      <c r="O26" s="1" t="b">
        <v>1</v>
      </c>
      <c r="T26" s="23">
        <f>IF($L$26,VLOOKUP($C$39,'[1]Service Bureau 1'!Table,2),0)</f>
        <v>0</v>
      </c>
      <c r="U26" s="27">
        <f>IF($L$26,IF($E$26&gt;3,VLOOKUP($C$39,'[1]Service Bureau 1'!Table,3)*($E$26-3),0),0)</f>
        <v>0</v>
      </c>
      <c r="V26" s="24" t="str">
        <f>IF($M$26,IF($L$15,VLOOKUP($C$39,'[1]Service Bureau 1'!Table,4),IF($M$15,VLOOKUP($C$39,'[1]Service Bureau 1'!Table,5),IF($N$15,VLOOKUP($C$39,'[1]Service Bureau 1'!Table,6),"NA"))),0)</f>
        <v>NA</v>
      </c>
      <c r="W26" s="24" t="e">
        <f>IF($N$26,IF($H$26&lt;&gt;0,IF($H$26="(small/barcode only) 2 sides",VLOOKUP($C$39,'[1]Service Bureau 1'!Table,8),VLOOKUP($C$39,'[1]Service Bureau 1'!Table,7)),"NA"),0)</f>
        <v>#N/A</v>
      </c>
      <c r="X26" s="24" t="e">
        <f>IF($O$26,IF($J$26&lt;&gt;0,IF($J$26="(entire side) 2 sides",VLOOKUP($C$39,'[1]Service Bureau 1'!Table,10),VLOOKUP($C$39,'[1]Service Bureau 1'!Table,9)),"NA"),0)</f>
        <v>#N/A</v>
      </c>
      <c r="Y26" s="22"/>
      <c r="Z26" s="22"/>
      <c r="AA26" s="12"/>
      <c r="AB26" s="12" t="e">
        <f t="shared" si="0"/>
        <v>#N/A</v>
      </c>
      <c r="AD26" s="23">
        <f>IF($L$26,VLOOKUP($E$39,'[1]Service Bureau 1'!Table,2),0)</f>
        <v>0</v>
      </c>
      <c r="AE26" s="27">
        <f>IF($L$26,IF($E$26&gt;3,VLOOKUP($E$39,'[1]Service Bureau 1'!Table,3)*($E$26-3),0),0)</f>
        <v>0</v>
      </c>
      <c r="AF26" s="24" t="str">
        <f>IF($M$26,IF($L$15,VLOOKUP($E$39,'[1]Service Bureau 1'!Table,4),IF($M$15,VLOOKUP($E$39,'[1]Service Bureau 1'!Table,5),IF($N$15,VLOOKUP($E$39,'[1]Service Bureau 1'!Table,6),"NA"))),0)</f>
        <v>NA</v>
      </c>
      <c r="AG26" s="24" t="e">
        <f>IF($N$26,IF($H$26&lt;&gt;0,IF($H$26="(small/barcode only) 2 sides",VLOOKUP($E$39,'[1]Service Bureau 1'!Table,8),VLOOKUP($E$39,'[1]Service Bureau 1'!Table,7)),"NA"),0)</f>
        <v>#N/A</v>
      </c>
      <c r="AH26" s="24" t="e">
        <f>IF($O$26,IF($J$26&lt;&gt;0,IF($J$26="(entire side) 2 sides",VLOOKUP($E$39,'[1]Service Bureau 1'!Table,10),VLOOKUP($E$39,'[1]Service Bureau 1'!Table,9)),"NA"),0)</f>
        <v>#N/A</v>
      </c>
      <c r="AI26" s="22"/>
      <c r="AJ26" s="22"/>
      <c r="AK26" s="12"/>
      <c r="AL26" s="12" t="e">
        <f t="shared" si="1"/>
        <v>#N/A</v>
      </c>
      <c r="AN26" s="23">
        <f>IF($L$26,VLOOKUP($G$39,'[1]Service Bureau 1'!Table,2),0)</f>
        <v>0</v>
      </c>
      <c r="AO26" s="27">
        <f>IF($L$26,IF($E$26&gt;3,VLOOKUP($G$39,'[1]Service Bureau 1'!Table,3)*($E$26-3),0),0)</f>
        <v>0</v>
      </c>
      <c r="AP26" s="24" t="str">
        <f>IF($M$26,IF($L$15,VLOOKUP($G$39,'[1]Service Bureau 1'!Table,4),IF($M$15,VLOOKUP($G$39,'[1]Service Bureau 1'!Table,5),IF($N$15,VLOOKUP($G$39,'[1]Service Bureau 1'!Table,6),"NA"))),0)</f>
        <v>NA</v>
      </c>
      <c r="AQ26" s="24" t="e">
        <f>IF($N$26,IF($H$26&lt;&gt;0,IF($H$26="(small/barcode only) 2 sides",VLOOKUP($G$39,'[1]Service Bureau 1'!Table,8),VLOOKUP($G$39,'[1]Service Bureau 1'!Table,7)),"NA"),0)</f>
        <v>#N/A</v>
      </c>
      <c r="AR26" s="24" t="e">
        <f>IF($O$26,IF($J$26&lt;&gt;0,IF($J$26="(entire side) 2 sides",VLOOKUP($G$39,'[1]Service Bureau 1'!Table,10),VLOOKUP($G$39,'[1]Service Bureau 1'!Table,9)),"NA"),0)</f>
        <v>#N/A</v>
      </c>
      <c r="AS26" s="22"/>
      <c r="AT26" s="22"/>
      <c r="AU26" s="12"/>
      <c r="AV26" s="12" t="e">
        <f t="shared" si="2"/>
        <v>#N/A</v>
      </c>
      <c r="AX26" s="23">
        <f>IF($L$26,VLOOKUP($I$39,'[1]Service Bureau 1'!Table,2),0)</f>
        <v>0</v>
      </c>
      <c r="AY26" s="27">
        <f>IF($L$26,IF($E$26&gt;3,VLOOKUP($I$39,'[1]Service Bureau 1'!Table,3)*($E$26-3),0),0)</f>
        <v>0</v>
      </c>
      <c r="AZ26" s="24" t="str">
        <f>IF($M$26,IF($L$15,VLOOKUP($I$39,'[1]Service Bureau 1'!Table,4),IF($M$15,VLOOKUP($I$39,'[1]Service Bureau 1'!Table,5),IF($N$15,VLOOKUP($I$39,'[1]Service Bureau 1'!Table,6),"NA"))),0)</f>
        <v>NA</v>
      </c>
      <c r="BA26" s="24" t="e">
        <f>IF($N$26,IF($H$26&lt;&gt;0,IF($H$26="(small/barcode only) 2 sides",VLOOKUP($I$39,'[1]Service Bureau 1'!Table,8),VLOOKUP($I$39,'[1]Service Bureau 1'!Table,7)),"NA"),0)</f>
        <v>#N/A</v>
      </c>
      <c r="BB26" s="24" t="e">
        <f>IF($O$26,IF($J$26&lt;&gt;0,IF($J$26="(entire side) 2 sides",VLOOKUP($I$39,'[1]Service Bureau 1'!Table,10),VLOOKUP($I$39,'[1]Service Bureau 1'!Table,9)),"NA"),0)</f>
        <v>#N/A</v>
      </c>
      <c r="BC26" s="22"/>
      <c r="BD26" s="22"/>
      <c r="BE26" s="12"/>
      <c r="BF26" s="12" t="e">
        <f t="shared" si="3"/>
        <v>#N/A</v>
      </c>
    </row>
    <row r="27" spans="2:58" ht="15" customHeight="1">
      <c r="B27" s="115"/>
      <c r="C27" s="88"/>
      <c r="D27" s="138" t="s">
        <v>229</v>
      </c>
      <c r="E27" s="139"/>
      <c r="F27" s="88"/>
      <c r="G27" s="97" t="s">
        <v>207</v>
      </c>
      <c r="H27" s="88"/>
      <c r="I27" s="88"/>
      <c r="J27" s="94"/>
      <c r="L27" s="1" t="b">
        <v>0</v>
      </c>
      <c r="M27" s="1" t="b">
        <v>1</v>
      </c>
      <c r="N27" s="1" t="b">
        <v>1</v>
      </c>
      <c r="O27" s="1" t="b">
        <v>1</v>
      </c>
      <c r="S27" s="25"/>
      <c r="T27" s="24">
        <f>IF($L$27,IF($D$27&lt;&gt;0,IF($D$27="(Add-On to Emboss/Thermal)",MAX(VLOOKUP($C$39,'[1]Service Bureau 2'!Table,2),VLOOKUP($C$39,'[1]Service Bureau 2'!Table,3),VLOOKUP($C$39,'[1]Service Bureau 2'!Table,4)),IF($D$27="(Add-On to Emboss) Different Side",VLOOKUP($C$39,'[1]Service Bureau 2'!Table,2),IF($D$27="(Add-On to Thermal) Same Side",VLOOKUP($C$39,'[1]Service Bureau 2'!Table,3),IF($D$27="(Add-On to Thermal) Different Side",VLOOKUP($C$39,'[1]Service Bureau 2'!Table,4),1)))),"NA"),0)</f>
        <v>0</v>
      </c>
      <c r="U27" s="2" t="e">
        <f>IF($M$27,VLOOKUP($C$39,'[1]Service Bureau 2'!Table,5),0)</f>
        <v>#N/A</v>
      </c>
      <c r="V27" s="24" t="e">
        <f>IF($N$27,VLOOKUP($C$39,'[1]Service Bureau 2'!Table,6),0)</f>
        <v>#N/A</v>
      </c>
      <c r="W27" s="24" t="e">
        <f>IF($O$27,VLOOKUP($C$39,'[1]Service Bureau 2'!Table,7),0)</f>
        <v>#N/A</v>
      </c>
      <c r="X27" s="22"/>
      <c r="Y27" s="22"/>
      <c r="Z27" s="22"/>
      <c r="AA27" s="12"/>
      <c r="AB27" s="12" t="e">
        <f t="shared" si="0"/>
        <v>#N/A</v>
      </c>
      <c r="AD27" s="24">
        <f>IF($L$27,IF($D$27&lt;&gt;0,IF($D$27="(Add-On to Emboss/Thermal)",MAX(VLOOKUP($E$39,'[1]Service Bureau 2'!Table,2),VLOOKUP($E$39,'[1]Service Bureau 2'!Table,3),VLOOKUP($E$39,'[1]Service Bureau 2'!Table,4)),IF($D$27="(Add-On to Emboss) Different Side",VLOOKUP($E$39,'[1]Service Bureau 2'!Table,2),IF($D$27="(Add-On to Thermal) Same Side",VLOOKUP($E$39,'[1]Service Bureau 2'!Table,3),IF($D$27="(Add-On to Thermal) Different Side",VLOOKUP($E$39,'[1]Service Bureau 2'!Table,4),1)))),"NA"),0)</f>
        <v>0</v>
      </c>
      <c r="AE27" s="2" t="e">
        <f>IF($M$27,VLOOKUP($E$39,'[1]Service Bureau 2'!Table,5),0)</f>
        <v>#N/A</v>
      </c>
      <c r="AF27" s="24" t="e">
        <f>IF($N$27,VLOOKUP($E$39,'[1]Service Bureau 2'!Table,6),0)</f>
        <v>#N/A</v>
      </c>
      <c r="AG27" s="24" t="e">
        <f>IF($O$27,VLOOKUP($E$39,'[1]Service Bureau 2'!Table,7),0)</f>
        <v>#N/A</v>
      </c>
      <c r="AH27" s="22"/>
      <c r="AI27" s="22"/>
      <c r="AJ27" s="22"/>
      <c r="AK27" s="12"/>
      <c r="AL27" s="12" t="e">
        <f t="shared" si="1"/>
        <v>#N/A</v>
      </c>
      <c r="AN27" s="24">
        <f>IF($L$27,IF($D$27&lt;&gt;0,IF($D$27="(Add-On to Emboss/Thermal)",MAX(VLOOKUP($G$39,'[1]Service Bureau 2'!Table,2),VLOOKUP($G$39,'[1]Service Bureau 2'!Table,3),VLOOKUP($G$39,'[1]Service Bureau 2'!Table,4)),IF($D$27="(Add-On to Emboss) Different Side",VLOOKUP($G$39,'[1]Service Bureau 2'!Table,2),IF($D$27="(Add-On to Thermal) Same Side",VLOOKUP($G$39,'[1]Service Bureau 2'!Table,3),IF($D$27="(Add-On to Thermal) Different Side",VLOOKUP($G$39,'[1]Service Bureau 2'!Table,4),1)))),"NA"),0)</f>
        <v>0</v>
      </c>
      <c r="AO27" s="2" t="e">
        <f>IF($M$27,VLOOKUP($G$39,'[1]Service Bureau 2'!Table,5),0)</f>
        <v>#N/A</v>
      </c>
      <c r="AP27" s="24" t="e">
        <f>IF($N$27,VLOOKUP($G$39,'[1]Service Bureau 2'!Table,6),0)</f>
        <v>#N/A</v>
      </c>
      <c r="AQ27" s="24" t="e">
        <f>IF($O$27,VLOOKUP($G$39,'[1]Service Bureau 2'!Table,7),0)</f>
        <v>#N/A</v>
      </c>
      <c r="AR27" s="22"/>
      <c r="AS27" s="22"/>
      <c r="AT27" s="22"/>
      <c r="AU27" s="12"/>
      <c r="AV27" s="12" t="e">
        <f t="shared" si="2"/>
        <v>#N/A</v>
      </c>
      <c r="AX27" s="24">
        <f>IF($L$27,IF($D$27&lt;&gt;0,IF($D$27="(Add-On to Emboss/Thermal)",MAX(VLOOKUP($I$39,'[1]Service Bureau 2'!Table,2),VLOOKUP($I$39,'[1]Service Bureau 2'!Table,3),VLOOKUP($I$39,'[1]Service Bureau 2'!Table,4)),IF($D$27="(Add-On to Emboss) Different Side",VLOOKUP($I$39,'[1]Service Bureau 2'!Table,2),IF($D$27="(Add-On to Thermal) Same Side",VLOOKUP($I$39,'[1]Service Bureau 2'!Table,3),IF($D$27="(Add-On to Thermal) Different Side",VLOOKUP($I$39,'[1]Service Bureau 2'!Table,4),1)))),"NA"),0)</f>
        <v>0</v>
      </c>
      <c r="AY27" s="2" t="e">
        <f>IF($M$27,VLOOKUP($I$39,'[1]Service Bureau 2'!Table,5),0)</f>
        <v>#N/A</v>
      </c>
      <c r="AZ27" s="24" t="e">
        <f>IF($N$27,VLOOKUP($I$39,'[1]Service Bureau 2'!Table,6),0)</f>
        <v>#N/A</v>
      </c>
      <c r="BA27" s="24" t="e">
        <f>IF($O$27,VLOOKUP($I$39,'[1]Service Bureau 2'!Table,7),0)</f>
        <v>#N/A</v>
      </c>
      <c r="BB27" s="22"/>
      <c r="BC27" s="22"/>
      <c r="BD27" s="22"/>
      <c r="BE27" s="12"/>
      <c r="BF27" s="12" t="e">
        <f t="shared" si="3"/>
        <v>#N/A</v>
      </c>
    </row>
    <row r="28" spans="2:58" ht="15" customHeight="1">
      <c r="B28" s="45" t="s">
        <v>56</v>
      </c>
      <c r="C28" s="88"/>
      <c r="D28" s="77">
        <v>100</v>
      </c>
      <c r="F28" s="98"/>
      <c r="G28" s="131"/>
      <c r="H28" s="99"/>
      <c r="I28" s="88"/>
      <c r="J28" s="94"/>
      <c r="L28" s="1" t="b">
        <v>0</v>
      </c>
      <c r="M28" s="1" t="b">
        <v>0</v>
      </c>
      <c r="O28" s="1" t="b">
        <v>0</v>
      </c>
      <c r="T28" s="24">
        <f>IF($L$28,IF($D$28&lt;&gt;0,IF($D$28=250,VLOOKUP($C$39,'[1]Packing &amp; Finish 1'!Table,2),IF($D$28=100,VLOOKUP($C$39,'[1]Packing &amp; Finish 1'!Table,3),IF($D$28=50,VLOOKUP($C$39,'[1]Packing &amp; Finish 1'!Table,4),IF($D$28=25,VLOOKUP($C$39,'[1]Packing &amp; Finish 1'!Table,5),IF($D$28=10,VLOOKUP($C$39,'[1]Packing &amp; Finish 1'!Table,6),"NA"))))),0),0)</f>
        <v>0</v>
      </c>
      <c r="U28" s="23">
        <f>IF($M$28,IF($G$28="Custom",IF($H$28="","NA",VLOOKUP($C$39,'[1]Packing &amp; Finish 1'!Table,7)),VLOOKUP($C$39,'[1]Packing &amp; Finish 1'!Table,7)),0)</f>
        <v>0</v>
      </c>
      <c r="V28" s="27">
        <f>IF($M$28,IF($G$28="Custom",+$H$28,0),IF($H$28&lt;&gt;"","NA",0))</f>
        <v>0</v>
      </c>
      <c r="W28" s="24">
        <f>IF($O$28,VLOOKUP($C$39,'[1]Packing &amp; Finish 1'!Table,8),0)</f>
        <v>0</v>
      </c>
      <c r="X28" s="22"/>
      <c r="Y28" s="22"/>
      <c r="Z28" s="22"/>
      <c r="AA28" s="12"/>
      <c r="AB28" s="12">
        <f t="shared" si="0"/>
        <v>0</v>
      </c>
      <c r="AD28" s="24">
        <f>IF($L$28,IF($D$28&lt;&gt;0,IF($D$28=250,VLOOKUP($E$39,'[1]Packing &amp; Finish 1'!Table,2),IF($D$28=100,VLOOKUP($E$39,'[1]Packing &amp; Finish 1'!Table,3),IF($D$28=50,VLOOKUP($E$39,'[1]Packing &amp; Finish 1'!Table,4),IF($D$28=25,VLOOKUP($E$39,'[1]Packing &amp; Finish 1'!Table,5),IF($D$28=10,VLOOKUP($E$39,'[1]Packing &amp; Finish 1'!Table,6),"NA"))))),0),0)</f>
        <v>0</v>
      </c>
      <c r="AE28" s="23">
        <f>IF($M$28,IF($G$28="Custom",IF($H$28="","NA",VLOOKUP($E$39,'[1]Packing &amp; Finish 1'!Table,7)),VLOOKUP($E$39,'[1]Packing &amp; Finish 1'!Table,7)),0)</f>
        <v>0</v>
      </c>
      <c r="AF28" s="27">
        <f>IF($M$28,IF($G$28="Custom",+$H$28,0),IF($H$28&lt;&gt;"","NA",0))</f>
        <v>0</v>
      </c>
      <c r="AG28" s="24">
        <f>IF($O$28,VLOOKUP($E$39,'[1]Packing &amp; Finish 1'!Table,8),0)</f>
        <v>0</v>
      </c>
      <c r="AH28" s="22"/>
      <c r="AI28" s="22"/>
      <c r="AJ28" s="22"/>
      <c r="AK28" s="12"/>
      <c r="AL28" s="12">
        <f t="shared" si="1"/>
        <v>0</v>
      </c>
      <c r="AN28" s="24">
        <f>IF($L$28,IF($D$28&lt;&gt;0,IF($D$28=250,VLOOKUP($G$39,'[1]Packing &amp; Finish 1'!Table,2),IF($D$28=100,VLOOKUP($G$39,'[1]Packing &amp; Finish 1'!Table,3),IF($D$28=50,VLOOKUP($G$39,'[1]Packing &amp; Finish 1'!Table,4),IF($D$28=25,VLOOKUP($G$39,'[1]Packing &amp; Finish 1'!Table,5),IF($D$28=10,VLOOKUP($G$39,'[1]Packing &amp; Finish 1'!Table,6),"NA"))))),0),0)</f>
        <v>0</v>
      </c>
      <c r="AO28" s="23">
        <f>IF($M$28,IF($G$28="Custom",IF($H$28="","NA",VLOOKUP($G$39,'[1]Packing &amp; Finish 1'!Table,7)),VLOOKUP($G$39,'[1]Packing &amp; Finish 1'!Table,7)),0)</f>
        <v>0</v>
      </c>
      <c r="AP28" s="27">
        <f>IF($M$28,IF($G$28="Custom",+$H$28,0),IF($H$28&lt;&gt;"","NA",0))</f>
        <v>0</v>
      </c>
      <c r="AQ28" s="24">
        <f>IF($O$28,VLOOKUP($G$39,'[1]Packing &amp; Finish 1'!Table,8),0)</f>
        <v>0</v>
      </c>
      <c r="AR28" s="22"/>
      <c r="AS28" s="22"/>
      <c r="AT28" s="22"/>
      <c r="AU28" s="12"/>
      <c r="AV28" s="12">
        <f t="shared" si="2"/>
        <v>0</v>
      </c>
      <c r="AX28" s="24">
        <f>IF($L$28,IF($D$28&lt;&gt;0,IF($D$28=250,VLOOKUP($I$39,'[1]Packing &amp; Finish 1'!Table,2),IF($D$28=100,VLOOKUP($I$39,'[1]Packing &amp; Finish 1'!Table,3),IF($D$28=50,VLOOKUP($I$39,'[1]Packing &amp; Finish 1'!Table,4),IF($D$28=25,VLOOKUP($I$39,'[1]Packing &amp; Finish 1'!Table,5),IF($D$28=10,VLOOKUP($I$39,'[1]Packing &amp; Finish 1'!Table,6),"NA"))))),0),0)</f>
        <v>0</v>
      </c>
      <c r="AY28" s="23">
        <f>IF($M$28,IF($G$28="Custom",IF($H$28="","NA",VLOOKUP($I$39,'[1]Packing &amp; Finish 1'!Table,7)),VLOOKUP($I$39,'[1]Packing &amp; Finish 1'!Table,7)),0)</f>
        <v>0</v>
      </c>
      <c r="AZ28" s="27">
        <f>IF($M$28,IF($G$28="Custom",+$H$28,0),IF($H$28&lt;&gt;"","NA",0))</f>
        <v>0</v>
      </c>
      <c r="BA28" s="24">
        <f>IF($O$28,VLOOKUP($I$39,'[1]Packing &amp; Finish 1'!Table,8),0)</f>
        <v>0</v>
      </c>
      <c r="BB28" s="22"/>
      <c r="BC28" s="22"/>
      <c r="BD28" s="22"/>
      <c r="BE28" s="12"/>
      <c r="BF28" s="12">
        <f t="shared" si="3"/>
        <v>0</v>
      </c>
    </row>
    <row r="29" spans="2:58" ht="15" customHeight="1">
      <c r="B29" s="115"/>
      <c r="C29" s="88"/>
      <c r="D29" s="46"/>
      <c r="E29" s="100"/>
      <c r="F29" s="88"/>
      <c r="G29" s="99"/>
      <c r="H29" s="88"/>
      <c r="I29" s="91"/>
      <c r="J29" s="79"/>
      <c r="L29" s="1" t="b">
        <v>0</v>
      </c>
      <c r="M29" s="1" t="b">
        <v>0</v>
      </c>
      <c r="N29" s="1" t="b">
        <v>0</v>
      </c>
      <c r="T29" s="24">
        <f>IF($L$29,VLOOKUP($C$39,'[1]Packing &amp; Finish 2'!Table,2),0)</f>
        <v>0</v>
      </c>
      <c r="V29" s="22">
        <f>IF($M$29,IF($G$29&lt;&gt;"",+$G$29,"NA"),IF($G$29&lt;&gt;"","NA",0))</f>
        <v>0</v>
      </c>
      <c r="W29" s="22">
        <f>IF($N$29,IF($J$29="","NA",IF($C$39&lt;&gt;0,($J$29-1)*($R$17*VLOOKUP($C$39,'[1]Packing &amp; Finish 2'!Table,4)+$R$18*VLOOKUP($C$39,'[1]Packing &amp; Finish 2'!Table,5))/$C$39*1000,0)),IF($J$29&lt;&gt;"","NA",0))</f>
        <v>0</v>
      </c>
      <c r="X29" s="22"/>
      <c r="Y29" s="22"/>
      <c r="Z29" s="22"/>
      <c r="AA29" s="12"/>
      <c r="AB29" s="12">
        <f t="shared" si="0"/>
        <v>0</v>
      </c>
      <c r="AD29" s="24">
        <f>IF($L$29,VLOOKUP($E$39,'[1]Packing &amp; Finish 2'!Table,2),0)</f>
        <v>0</v>
      </c>
      <c r="AE29" s="2"/>
      <c r="AF29" s="22">
        <f>IF($M$29,IF($G$29&lt;&gt;"",+$G$29,"NA"),IF($G$29&lt;&gt;"","NA",0))</f>
        <v>0</v>
      </c>
      <c r="AG29" s="22">
        <f>IF($N$29,IF($J$29="","NA",IF($E$39&lt;&gt;0,($J$29-1)*($R$17*VLOOKUP($E$39,'[1]Packing &amp; Finish 2'!Table,4)+$R$18*VLOOKUP($E$39,'[1]Packing &amp; Finish 2'!Table,5))/$E$39*1000,0)),IF($J$29&lt;&gt;"","NA",0))</f>
        <v>0</v>
      </c>
      <c r="AH29" s="22"/>
      <c r="AI29" s="22"/>
      <c r="AJ29" s="22"/>
      <c r="AK29" s="12"/>
      <c r="AL29" s="12">
        <f t="shared" si="1"/>
        <v>0</v>
      </c>
      <c r="AN29" s="24">
        <f>IF($L$29,VLOOKUP($G$39,'[1]Packing &amp; Finish 2'!Table,2),0)</f>
        <v>0</v>
      </c>
      <c r="AO29" s="2"/>
      <c r="AP29" s="22">
        <f>IF($M$29,IF($G$29&lt;&gt;"",+$G$29,"NA"),IF($G$29&lt;&gt;"","NA",0))</f>
        <v>0</v>
      </c>
      <c r="AQ29" s="22">
        <f>IF($N$29,IF($J$29="","NA",IF($G$39&lt;&gt;0,($J$29-1)*($R$17*VLOOKUP($G$39,'[1]Packing &amp; Finish 2'!Table,4)+$R$18*VLOOKUP($G$39,'[1]Packing &amp; Finish 2'!Table,5))/$G$39*1000,0)),IF($J$29&lt;&gt;"","NA",0))</f>
        <v>0</v>
      </c>
      <c r="AR29" s="22"/>
      <c r="AS29" s="22"/>
      <c r="AT29" s="22"/>
      <c r="AU29" s="12"/>
      <c r="AV29" s="12">
        <f t="shared" si="2"/>
        <v>0</v>
      </c>
      <c r="AX29" s="24">
        <f>IF($L$29,VLOOKUP($I$39,'[1]Packing &amp; Finish 2'!Table,2),0)</f>
        <v>0</v>
      </c>
      <c r="AY29" s="2"/>
      <c r="AZ29" s="22">
        <f>IF($M$29,IF($G$29&lt;&gt;"",+$G$29,"NA"),IF($G$29&lt;&gt;"","NA",0))</f>
        <v>0</v>
      </c>
      <c r="BA29" s="22">
        <f>IF($N$29,IF($J$29="","NA",IF($I$39&lt;&gt;0,($J$29-1)*($R$17*VLOOKUP($I$39,'[1]Packing &amp; Finish 2'!Table,4)+$R$18*VLOOKUP($I$39,'[1]Packing &amp; Finish 2'!Table,5))/$I$39*1000,0)),IF($J$29&lt;&gt;"","NA",0))</f>
        <v>0</v>
      </c>
      <c r="BB29" s="22"/>
      <c r="BC29" s="22"/>
      <c r="BD29" s="22"/>
      <c r="BE29" s="12"/>
      <c r="BF29" s="12">
        <f t="shared" si="3"/>
        <v>0</v>
      </c>
    </row>
    <row r="30" spans="2:58" ht="15" customHeight="1">
      <c r="B30" s="115"/>
      <c r="C30" s="88"/>
      <c r="D30" s="187"/>
      <c r="E30" s="187"/>
      <c r="F30" s="101"/>
      <c r="G30" s="88"/>
      <c r="H30" s="102"/>
      <c r="I30" s="102"/>
      <c r="J30" s="103"/>
      <c r="L30" s="1" t="b">
        <v>0</v>
      </c>
      <c r="T30" s="24"/>
      <c r="U30" s="22"/>
      <c r="V30" s="22">
        <f>IF($L$30,+$J$30,IF($J$30&lt;&gt;"","NA",0))</f>
        <v>0</v>
      </c>
      <c r="W30" s="22"/>
      <c r="X30" s="22"/>
      <c r="Y30" s="22"/>
      <c r="Z30" s="22"/>
      <c r="AA30" s="12"/>
      <c r="AB30" s="12">
        <f t="shared" si="0"/>
        <v>0</v>
      </c>
      <c r="AD30" s="24"/>
      <c r="AE30" s="22"/>
      <c r="AF30" s="22">
        <f>IF($L$30,+$J$30,IF($J$30&lt;&gt;"","NA",0))</f>
        <v>0</v>
      </c>
      <c r="AG30" s="22"/>
      <c r="AH30" s="22"/>
      <c r="AI30" s="22"/>
      <c r="AJ30" s="22"/>
      <c r="AK30" s="12"/>
      <c r="AL30" s="12">
        <f t="shared" si="1"/>
        <v>0</v>
      </c>
      <c r="AN30" s="24"/>
      <c r="AO30" s="22"/>
      <c r="AP30" s="22">
        <f>IF($L$30,+$J$30,IF($J$30&lt;&gt;"","NA",0))</f>
        <v>0</v>
      </c>
      <c r="AQ30" s="22"/>
      <c r="AR30" s="22"/>
      <c r="AS30" s="22"/>
      <c r="AT30" s="22"/>
      <c r="AU30" s="12"/>
      <c r="AV30" s="12">
        <f t="shared" si="2"/>
        <v>0</v>
      </c>
      <c r="AX30" s="24"/>
      <c r="AY30" s="22"/>
      <c r="AZ30" s="22">
        <f>IF($L$30,+$J$30,IF($J$30&lt;&gt;"","NA",0))</f>
        <v>0</v>
      </c>
      <c r="BA30" s="22"/>
      <c r="BB30" s="22"/>
      <c r="BC30" s="22"/>
      <c r="BD30" s="22"/>
      <c r="BE30" s="12"/>
      <c r="BF30" s="12">
        <f t="shared" si="3"/>
        <v>0</v>
      </c>
    </row>
    <row r="31" spans="2:58" s="87" customFormat="1" ht="12.75" customHeight="1">
      <c r="B31" s="47" t="s">
        <v>42</v>
      </c>
      <c r="C31" s="191"/>
      <c r="D31" s="192"/>
      <c r="E31" s="192"/>
      <c r="F31" s="192"/>
      <c r="G31" s="192"/>
      <c r="H31" s="192"/>
      <c r="I31" s="192"/>
      <c r="J31" s="193"/>
      <c r="L31" s="14"/>
      <c r="M31" s="14"/>
      <c r="N31" s="14"/>
      <c r="O31" s="14"/>
      <c r="P31" s="14"/>
      <c r="Q31" s="14"/>
      <c r="R31" s="14"/>
      <c r="S31" s="14"/>
      <c r="T31" s="15"/>
      <c r="U31" s="16"/>
      <c r="V31" s="16"/>
      <c r="W31" s="16"/>
      <c r="X31" s="16"/>
      <c r="Y31" s="16"/>
      <c r="Z31" s="16"/>
      <c r="AA31" s="16"/>
      <c r="AB31" s="16"/>
      <c r="AC31" s="14"/>
      <c r="AD31" s="15"/>
      <c r="AE31" s="16"/>
      <c r="AF31" s="16"/>
      <c r="AG31" s="16"/>
      <c r="AH31" s="16"/>
      <c r="AI31" s="16"/>
      <c r="AJ31" s="16"/>
      <c r="AK31" s="16"/>
      <c r="AL31" s="16"/>
      <c r="AM31" s="14"/>
      <c r="AN31" s="15"/>
      <c r="AO31" s="16"/>
      <c r="AP31" s="16"/>
      <c r="AQ31" s="16"/>
      <c r="AR31" s="16"/>
      <c r="AS31" s="16"/>
      <c r="AT31" s="16"/>
      <c r="AU31" s="16"/>
      <c r="AV31" s="16"/>
      <c r="AW31" s="14"/>
      <c r="AX31" s="15"/>
      <c r="AY31" s="16"/>
      <c r="AZ31" s="16"/>
      <c r="BA31" s="16"/>
      <c r="BB31" s="16"/>
      <c r="BC31" s="16"/>
      <c r="BD31" s="16"/>
      <c r="BE31" s="16"/>
      <c r="BF31" s="16"/>
    </row>
    <row r="32" spans="2:58" s="87" customFormat="1" ht="12.75" customHeight="1">
      <c r="B32" s="121"/>
      <c r="C32" s="154"/>
      <c r="D32" s="155"/>
      <c r="E32" s="155"/>
      <c r="F32" s="155"/>
      <c r="G32" s="155"/>
      <c r="H32" s="155"/>
      <c r="I32" s="155"/>
      <c r="J32" s="156"/>
      <c r="L32" s="14"/>
      <c r="M32" s="14"/>
      <c r="N32" s="14"/>
      <c r="O32" s="14"/>
      <c r="P32" s="14"/>
      <c r="Q32" s="14"/>
      <c r="R32" s="14"/>
      <c r="S32" s="14"/>
      <c r="T32" s="15"/>
      <c r="U32" s="16"/>
      <c r="V32" s="16"/>
      <c r="W32" s="16"/>
      <c r="X32" s="16"/>
      <c r="Y32" s="16"/>
      <c r="Z32" s="16"/>
      <c r="AA32" s="16"/>
      <c r="AB32" s="16"/>
      <c r="AC32" s="14"/>
      <c r="AD32" s="15"/>
      <c r="AE32" s="16"/>
      <c r="AF32" s="16"/>
      <c r="AG32" s="16"/>
      <c r="AH32" s="16"/>
      <c r="AI32" s="16"/>
      <c r="AJ32" s="16"/>
      <c r="AK32" s="16"/>
      <c r="AL32" s="16"/>
      <c r="AM32" s="14"/>
      <c r="AN32" s="15"/>
      <c r="AO32" s="16"/>
      <c r="AP32" s="16"/>
      <c r="AQ32" s="16"/>
      <c r="AR32" s="16"/>
      <c r="AS32" s="16"/>
      <c r="AT32" s="16"/>
      <c r="AU32" s="16"/>
      <c r="AV32" s="16"/>
      <c r="AW32" s="14"/>
      <c r="AX32" s="15"/>
      <c r="AY32" s="16"/>
      <c r="AZ32" s="16"/>
      <c r="BA32" s="16"/>
      <c r="BB32" s="16"/>
      <c r="BC32" s="16"/>
      <c r="BD32" s="16"/>
      <c r="BE32" s="16"/>
      <c r="BF32" s="16"/>
    </row>
    <row r="33" spans="1:58" s="87" customFormat="1" ht="12.75" customHeight="1">
      <c r="B33" s="120"/>
      <c r="C33" s="154"/>
      <c r="D33" s="155"/>
      <c r="E33" s="155"/>
      <c r="F33" s="155"/>
      <c r="G33" s="155"/>
      <c r="H33" s="155"/>
      <c r="I33" s="155"/>
      <c r="J33" s="156"/>
      <c r="L33" s="14"/>
      <c r="M33" s="14"/>
      <c r="N33" s="14"/>
      <c r="O33" s="14"/>
      <c r="P33" s="14"/>
      <c r="Q33" s="14"/>
      <c r="R33" s="14"/>
      <c r="S33" s="14"/>
      <c r="T33" s="15"/>
      <c r="U33" s="16"/>
      <c r="V33" s="16"/>
      <c r="W33" s="16"/>
      <c r="X33" s="16"/>
      <c r="Y33" s="16"/>
      <c r="Z33" s="16"/>
      <c r="AA33" s="16"/>
      <c r="AB33" s="16"/>
      <c r="AC33" s="14"/>
      <c r="AD33" s="15"/>
      <c r="AE33" s="16"/>
      <c r="AF33" s="16"/>
      <c r="AG33" s="16"/>
      <c r="AH33" s="16"/>
      <c r="AI33" s="16"/>
      <c r="AJ33" s="16"/>
      <c r="AK33" s="16"/>
      <c r="AL33" s="16"/>
      <c r="AM33" s="14"/>
      <c r="AN33" s="15"/>
      <c r="AO33" s="16"/>
      <c r="AP33" s="16"/>
      <c r="AQ33" s="16"/>
      <c r="AR33" s="16"/>
      <c r="AS33" s="16"/>
      <c r="AT33" s="16"/>
      <c r="AU33" s="16"/>
      <c r="AV33" s="16"/>
      <c r="AW33" s="14"/>
      <c r="AX33" s="15"/>
      <c r="AY33" s="16"/>
      <c r="AZ33" s="16"/>
      <c r="BA33" s="16"/>
      <c r="BB33" s="16"/>
      <c r="BC33" s="16"/>
      <c r="BD33" s="16"/>
      <c r="BE33" s="16"/>
      <c r="BF33" s="16"/>
    </row>
    <row r="34" spans="1:58" s="87" customFormat="1" ht="12.75" customHeight="1">
      <c r="B34" s="48"/>
      <c r="C34" s="154"/>
      <c r="D34" s="155"/>
      <c r="E34" s="155"/>
      <c r="F34" s="155"/>
      <c r="G34" s="155"/>
      <c r="H34" s="155"/>
      <c r="I34" s="155"/>
      <c r="J34" s="156"/>
      <c r="L34" s="14"/>
      <c r="M34" s="14"/>
      <c r="N34" s="14"/>
      <c r="O34" s="14"/>
      <c r="P34" s="14"/>
      <c r="Q34" s="14"/>
      <c r="R34" s="14"/>
      <c r="S34" s="14"/>
      <c r="T34" s="15"/>
      <c r="U34" s="16"/>
      <c r="V34" s="16"/>
      <c r="W34" s="16"/>
      <c r="X34" s="16"/>
      <c r="Y34" s="16"/>
      <c r="Z34" s="16"/>
      <c r="AA34" s="16"/>
      <c r="AB34" s="16"/>
      <c r="AC34" s="14"/>
      <c r="AD34" s="15"/>
      <c r="AE34" s="16"/>
      <c r="AF34" s="16"/>
      <c r="AG34" s="16"/>
      <c r="AH34" s="16"/>
      <c r="AI34" s="16"/>
      <c r="AJ34" s="16"/>
      <c r="AK34" s="16"/>
      <c r="AL34" s="16"/>
      <c r="AM34" s="14"/>
      <c r="AN34" s="15"/>
      <c r="AO34" s="16"/>
      <c r="AP34" s="16"/>
      <c r="AQ34" s="16"/>
      <c r="AR34" s="16"/>
      <c r="AS34" s="16"/>
      <c r="AT34" s="16"/>
      <c r="AU34" s="16"/>
      <c r="AV34" s="16"/>
      <c r="AW34" s="14"/>
      <c r="AX34" s="15"/>
      <c r="AY34" s="16"/>
      <c r="AZ34" s="16"/>
      <c r="BA34" s="16"/>
      <c r="BB34" s="16"/>
      <c r="BC34" s="16"/>
      <c r="BD34" s="16"/>
      <c r="BE34" s="16"/>
      <c r="BF34" s="16"/>
    </row>
    <row r="35" spans="1:58" s="87" customFormat="1" ht="14.25" customHeight="1">
      <c r="B35" s="49"/>
      <c r="C35" s="142"/>
      <c r="D35" s="143"/>
      <c r="E35" s="143"/>
      <c r="F35" s="143"/>
      <c r="G35" s="143"/>
      <c r="H35" s="143"/>
      <c r="I35" s="143"/>
      <c r="J35" s="144"/>
      <c r="L35" s="14"/>
      <c r="M35" s="14"/>
      <c r="N35" s="14"/>
      <c r="O35" s="14"/>
      <c r="P35" s="14"/>
      <c r="Q35" s="14"/>
      <c r="R35" s="14"/>
      <c r="S35" s="14"/>
      <c r="T35" s="15"/>
      <c r="U35" s="16"/>
      <c r="V35" s="16"/>
      <c r="W35" s="16"/>
      <c r="X35" s="16"/>
      <c r="Y35" s="16"/>
      <c r="Z35" s="16"/>
      <c r="AA35" s="16"/>
      <c r="AB35" s="16"/>
      <c r="AC35" s="14"/>
      <c r="AD35" s="15"/>
      <c r="AE35" s="16"/>
      <c r="AF35" s="16"/>
      <c r="AG35" s="16"/>
      <c r="AH35" s="16"/>
      <c r="AI35" s="16"/>
      <c r="AJ35" s="16"/>
      <c r="AK35" s="16"/>
      <c r="AL35" s="16"/>
      <c r="AM35" s="14"/>
      <c r="AN35" s="15"/>
      <c r="AO35" s="16"/>
      <c r="AP35" s="16"/>
      <c r="AQ35" s="16"/>
      <c r="AR35" s="16"/>
      <c r="AS35" s="16"/>
      <c r="AT35" s="16"/>
      <c r="AU35" s="16"/>
      <c r="AV35" s="16"/>
      <c r="AW35" s="14"/>
      <c r="AX35" s="15"/>
      <c r="AY35" s="16"/>
      <c r="AZ35" s="16"/>
      <c r="BA35" s="16"/>
      <c r="BB35" s="16"/>
      <c r="BC35" s="16"/>
      <c r="BD35" s="16"/>
      <c r="BE35" s="16"/>
      <c r="BF35" s="16"/>
    </row>
    <row r="36" spans="1:58" s="87" customFormat="1" ht="12.75">
      <c r="C36" s="140" t="s">
        <v>186</v>
      </c>
      <c r="D36" s="141"/>
      <c r="E36" s="141"/>
      <c r="F36" s="141"/>
      <c r="G36" s="141"/>
      <c r="H36" s="141"/>
      <c r="I36" s="141"/>
      <c r="J36" s="141"/>
      <c r="L36" s="14"/>
      <c r="M36" s="14"/>
      <c r="N36" s="14"/>
      <c r="O36" s="14"/>
      <c r="P36" s="14"/>
      <c r="Q36" s="14"/>
      <c r="R36" s="14"/>
      <c r="S36" s="14"/>
      <c r="T36" s="15"/>
      <c r="U36" s="16"/>
      <c r="V36" s="16"/>
      <c r="W36" s="16"/>
      <c r="X36" s="16"/>
      <c r="Y36" s="16"/>
      <c r="Z36" s="16"/>
      <c r="AA36" s="16"/>
      <c r="AB36" s="16"/>
      <c r="AC36" s="14"/>
      <c r="AD36" s="15"/>
      <c r="AE36" s="16"/>
      <c r="AF36" s="16"/>
      <c r="AG36" s="16"/>
      <c r="AH36" s="16"/>
      <c r="AI36" s="16"/>
      <c r="AJ36" s="16"/>
      <c r="AK36" s="16"/>
      <c r="AL36" s="16"/>
      <c r="AM36" s="14"/>
      <c r="AN36" s="15"/>
      <c r="AO36" s="16"/>
      <c r="AP36" s="16"/>
      <c r="AQ36" s="16"/>
      <c r="AR36" s="16"/>
      <c r="AS36" s="16"/>
      <c r="AT36" s="16"/>
      <c r="AU36" s="16"/>
      <c r="AV36" s="16"/>
      <c r="AW36" s="14"/>
      <c r="AX36" s="15"/>
      <c r="AY36" s="16"/>
      <c r="AZ36" s="16"/>
      <c r="BA36" s="16"/>
      <c r="BB36" s="16"/>
      <c r="BC36" s="16"/>
      <c r="BD36" s="16"/>
      <c r="BE36" s="16"/>
      <c r="BF36" s="16"/>
    </row>
    <row r="37" spans="1:58" s="87" customFormat="1" ht="14.25" customHeight="1">
      <c r="A37" s="119"/>
      <c r="B37" s="109" t="str">
        <f>IF($L$24,"Add RFID Pricing",IF($N$13,"Add Keytag Pricing",""))</f>
        <v/>
      </c>
      <c r="C37" s="153"/>
      <c r="D37" s="153"/>
      <c r="E37" s="153"/>
      <c r="F37" s="153"/>
      <c r="G37" s="153"/>
      <c r="H37" s="153"/>
      <c r="I37" s="194"/>
      <c r="J37" s="194"/>
      <c r="L37" s="14"/>
      <c r="M37" s="14"/>
      <c r="N37" s="14"/>
      <c r="O37" s="14"/>
      <c r="P37" s="14"/>
      <c r="Q37" s="14"/>
      <c r="R37" s="14"/>
      <c r="S37" s="14"/>
      <c r="T37" s="15"/>
      <c r="U37" s="16"/>
      <c r="V37" s="16"/>
      <c r="W37" s="16"/>
      <c r="X37" s="16"/>
      <c r="Y37" s="16"/>
      <c r="Z37" s="16"/>
      <c r="AA37" s="16"/>
      <c r="AB37" s="16"/>
      <c r="AC37" s="14"/>
      <c r="AD37" s="15"/>
      <c r="AE37" s="16"/>
      <c r="AF37" s="16"/>
      <c r="AG37" s="16"/>
      <c r="AH37" s="16"/>
      <c r="AI37" s="16"/>
      <c r="AJ37" s="16"/>
      <c r="AK37" s="16"/>
      <c r="AL37" s="16"/>
      <c r="AM37" s="14"/>
      <c r="AN37" s="15"/>
      <c r="AO37" s="16"/>
      <c r="AP37" s="16"/>
      <c r="AQ37" s="16"/>
      <c r="AR37" s="16"/>
      <c r="AS37" s="16"/>
      <c r="AT37" s="16"/>
      <c r="AU37" s="16"/>
      <c r="AV37" s="16"/>
      <c r="AW37" s="14"/>
      <c r="AX37" s="15"/>
      <c r="AY37" s="16"/>
      <c r="AZ37" s="16"/>
      <c r="BA37" s="16"/>
      <c r="BB37" s="16"/>
      <c r="BC37" s="16"/>
      <c r="BD37" s="16"/>
      <c r="BE37" s="16"/>
      <c r="BF37" s="16"/>
    </row>
    <row r="38" spans="1:58" s="87" customFormat="1" ht="14.25" customHeight="1">
      <c r="A38" s="119"/>
      <c r="C38" s="185"/>
      <c r="D38" s="185"/>
      <c r="E38" s="185"/>
      <c r="F38" s="185"/>
      <c r="G38" s="185"/>
      <c r="H38" s="185"/>
      <c r="I38" s="185"/>
      <c r="J38" s="185"/>
      <c r="L38" s="14"/>
      <c r="M38" s="14"/>
      <c r="N38" s="14"/>
      <c r="O38" s="14"/>
      <c r="P38" s="14"/>
      <c r="Q38" s="14"/>
      <c r="R38" s="14"/>
      <c r="S38" s="14"/>
      <c r="T38" s="15"/>
      <c r="U38" s="16"/>
      <c r="V38" s="16"/>
      <c r="W38" s="16"/>
      <c r="X38" s="16"/>
      <c r="Y38" s="16"/>
      <c r="Z38" s="16"/>
      <c r="AA38" s="16"/>
      <c r="AB38" s="16"/>
      <c r="AC38" s="14"/>
      <c r="AD38" s="15"/>
      <c r="AE38" s="16"/>
      <c r="AF38" s="16"/>
      <c r="AG38" s="16"/>
      <c r="AH38" s="16"/>
      <c r="AI38" s="16"/>
      <c r="AJ38" s="16"/>
      <c r="AK38" s="16"/>
      <c r="AL38" s="16"/>
      <c r="AM38" s="14"/>
      <c r="AN38" s="15"/>
      <c r="AO38" s="16"/>
      <c r="AP38" s="16"/>
      <c r="AQ38" s="16"/>
      <c r="AR38" s="16"/>
      <c r="AS38" s="16"/>
      <c r="AT38" s="16"/>
      <c r="AU38" s="16"/>
      <c r="AV38" s="16"/>
      <c r="AW38" s="14"/>
      <c r="AX38" s="15"/>
      <c r="AY38" s="16"/>
      <c r="AZ38" s="16"/>
      <c r="BA38" s="16"/>
      <c r="BB38" s="16"/>
      <c r="BC38" s="16"/>
      <c r="BD38" s="16"/>
      <c r="BE38" s="16"/>
      <c r="BF38" s="16"/>
    </row>
    <row r="39" spans="1:58" ht="23.25" customHeight="1" thickBot="1">
      <c r="A39" s="157" t="s">
        <v>17</v>
      </c>
      <c r="B39" s="157"/>
      <c r="C39" s="159">
        <v>1000</v>
      </c>
      <c r="D39" s="159"/>
      <c r="E39" s="159">
        <v>2000</v>
      </c>
      <c r="F39" s="159"/>
      <c r="G39" s="159">
        <v>3000</v>
      </c>
      <c r="H39" s="159"/>
      <c r="I39" s="159">
        <v>4000</v>
      </c>
      <c r="J39" s="159"/>
      <c r="T39" s="17"/>
      <c r="U39" s="17"/>
      <c r="V39" s="17"/>
      <c r="W39" s="17"/>
      <c r="X39" s="17"/>
      <c r="Y39" s="17"/>
      <c r="Z39" s="17"/>
      <c r="AA39" s="17"/>
      <c r="AB39" s="17"/>
      <c r="AD39" s="17"/>
      <c r="AE39" s="17"/>
      <c r="AF39" s="17"/>
      <c r="AG39" s="17"/>
      <c r="AH39" s="17"/>
      <c r="AI39" s="17"/>
      <c r="AJ39" s="17"/>
      <c r="AK39" s="17"/>
      <c r="AL39" s="17"/>
      <c r="AN39" s="17"/>
      <c r="AO39" s="17"/>
      <c r="AP39" s="17"/>
      <c r="AQ39" s="17"/>
      <c r="AR39" s="17"/>
      <c r="AS39" s="17"/>
      <c r="AT39" s="17"/>
      <c r="AU39" s="17"/>
      <c r="AV39" s="17"/>
      <c r="AX39" s="17"/>
      <c r="AY39" s="17"/>
      <c r="AZ39" s="17"/>
      <c r="BA39" s="17"/>
      <c r="BB39" s="17"/>
      <c r="BC39" s="17"/>
      <c r="BD39" s="17"/>
      <c r="BE39" s="17"/>
      <c r="BF39" s="17"/>
    </row>
    <row r="40" spans="1:58" ht="18.75">
      <c r="A40" s="184" t="s">
        <v>54</v>
      </c>
      <c r="B40" s="184"/>
      <c r="C40" s="151" t="e">
        <f>IF(C39&lt;&gt;0,MROUND(AB40*(100-$H$9)/100*(100+$F$30)/100+C37,0.1),"")</f>
        <v>#N/A</v>
      </c>
      <c r="D40" s="152"/>
      <c r="E40" s="151" t="e">
        <f>IF(E39&lt;&gt;0,MROUND(AL40*(100-$H$9)/100*(100+$F$30)/100+E37,0.1),"")</f>
        <v>#N/A</v>
      </c>
      <c r="F40" s="152"/>
      <c r="G40" s="151" t="e">
        <f>IF(G39&lt;&gt;0,MROUND(AV40*(100-$H$9)/100*(100+$F$30)/100+G37,0.1),"")</f>
        <v>#N/A</v>
      </c>
      <c r="H40" s="152"/>
      <c r="I40" s="151" t="e">
        <f>IF(I39&lt;&gt;0,MROUND(BF40*(100-$H$9)/100*(100+$F$30)/100+I37,0.1),"")</f>
        <v>#N/A</v>
      </c>
      <c r="J40" s="152"/>
      <c r="T40" s="12"/>
      <c r="U40" s="12"/>
      <c r="V40" s="12"/>
      <c r="W40" s="12"/>
      <c r="X40" s="12"/>
      <c r="Y40" s="12"/>
      <c r="Z40" s="12"/>
      <c r="AA40" s="18" t="s">
        <v>20</v>
      </c>
      <c r="AB40" s="19" t="e">
        <f>SUM(AB12:AB39)</f>
        <v>#N/A</v>
      </c>
      <c r="AD40" s="12"/>
      <c r="AE40" s="12"/>
      <c r="AF40" s="12"/>
      <c r="AG40" s="12"/>
      <c r="AH40" s="12"/>
      <c r="AI40" s="12"/>
      <c r="AJ40" s="12"/>
      <c r="AK40" s="18" t="s">
        <v>21</v>
      </c>
      <c r="AL40" s="19" t="e">
        <f>SUM(AL12:AL39)</f>
        <v>#N/A</v>
      </c>
      <c r="AN40" s="12"/>
      <c r="AO40" s="12"/>
      <c r="AP40" s="12"/>
      <c r="AQ40" s="12"/>
      <c r="AR40" s="12"/>
      <c r="AS40" s="12"/>
      <c r="AT40" s="12"/>
      <c r="AU40" s="18" t="s">
        <v>22</v>
      </c>
      <c r="AV40" s="19" t="e">
        <f>SUM(AV12:AV39)</f>
        <v>#N/A</v>
      </c>
      <c r="AX40" s="12"/>
      <c r="AY40" s="12"/>
      <c r="AZ40" s="12"/>
      <c r="BA40" s="12"/>
      <c r="BB40" s="12"/>
      <c r="BC40" s="12"/>
      <c r="BD40" s="12"/>
      <c r="BE40" s="18" t="s">
        <v>24</v>
      </c>
      <c r="BF40" s="19" t="e">
        <f>SUM(BF12:BF39)</f>
        <v>#N/A</v>
      </c>
    </row>
    <row r="41" spans="1:58" ht="15.75" customHeight="1">
      <c r="A41" s="133" t="s">
        <v>223</v>
      </c>
      <c r="B41" s="135"/>
      <c r="C41" s="148" t="e">
        <f>IF(C39&gt;0,"($"&amp;C40/1000&amp;J62&amp;") "&amp;IF(AND(MROUND(AB40,0.1)&gt;C40,A41="Y"),"D",IF(AND(MROUND(AB40,0.1)&lt;C40,A41="Y"),"U"," "))," ")</f>
        <v>#N/A</v>
      </c>
      <c r="D41" s="149"/>
      <c r="E41" s="148" t="e">
        <f>IF(E39&gt;0,"($"&amp;E40/1000&amp;J62&amp;") "&amp;IF(AND(MROUND(AL40,0.1)&gt;E40,A41="Y"),"D",IF(AND(MROUND(AL40,0.1)&lt;E40,A41="Y"),"U"," "))," ")</f>
        <v>#N/A</v>
      </c>
      <c r="F41" s="149"/>
      <c r="G41" s="148" t="e">
        <f>IF(G39&gt;0,"($"&amp;G40/1000&amp;J62&amp;") "&amp;IF(AND(MROUND(AV40,0.1)&gt;G40,A41="Y"),"D",IF(AND(MROUND(AV40,0.1)&lt;G40,A41="Y"),"U"," "))," ")</f>
        <v>#N/A</v>
      </c>
      <c r="H41" s="149"/>
      <c r="I41" s="148" t="e">
        <f>IF(I39&gt;0,"($"&amp;I40/1000&amp;J62&amp;") "&amp;IF(AND(MROUND(BF40,0.1)&gt;I40,A41="Y"),"D",IF(AND(MROUND(BF40,0.1)&lt;I40,A41="Y"),"U"," "))," ")</f>
        <v>#N/A</v>
      </c>
      <c r="J41" s="149"/>
      <c r="T41" s="12"/>
      <c r="U41" s="12"/>
      <c r="V41" s="12"/>
      <c r="W41" s="12"/>
      <c r="X41" s="12"/>
      <c r="Y41" s="12"/>
      <c r="Z41" s="12"/>
      <c r="AA41" s="20"/>
      <c r="AB41" s="20"/>
      <c r="AD41" s="13"/>
      <c r="AE41" s="13"/>
      <c r="AF41" s="13"/>
      <c r="AG41" s="13"/>
      <c r="AH41" s="13"/>
      <c r="AI41" s="13"/>
      <c r="AJ41" s="13"/>
      <c r="AK41" s="20"/>
      <c r="AL41" s="20"/>
      <c r="AN41" s="13"/>
      <c r="AO41" s="13"/>
      <c r="AP41" s="13"/>
      <c r="AQ41" s="13"/>
      <c r="AR41" s="13"/>
      <c r="AS41" s="13"/>
      <c r="AT41" s="13"/>
      <c r="AU41" s="20"/>
      <c r="AV41" s="20"/>
      <c r="AX41" s="13"/>
      <c r="AY41" s="13"/>
      <c r="AZ41" s="13"/>
      <c r="BA41" s="13"/>
      <c r="BB41" s="13"/>
      <c r="BC41" s="13"/>
      <c r="BD41" s="13"/>
      <c r="BE41" s="20"/>
      <c r="BF41" s="20"/>
    </row>
    <row r="42" spans="1:58" ht="15.75" customHeight="1">
      <c r="A42" s="150"/>
      <c r="B42" s="150"/>
      <c r="C42" s="150"/>
      <c r="D42" s="150"/>
      <c r="E42" s="158"/>
      <c r="F42" s="158"/>
      <c r="G42" s="158"/>
      <c r="H42" s="158"/>
      <c r="I42" s="158"/>
      <c r="J42" s="158"/>
      <c r="T42" s="12"/>
      <c r="U42" s="12"/>
      <c r="V42" s="12"/>
      <c r="W42" s="12"/>
      <c r="X42" s="12"/>
      <c r="Y42" s="12"/>
      <c r="Z42" s="12"/>
      <c r="AA42" s="20"/>
      <c r="AB42" s="20"/>
      <c r="AD42" s="13"/>
      <c r="AE42" s="13"/>
      <c r="AF42" s="13"/>
      <c r="AG42" s="13"/>
      <c r="AH42" s="13"/>
      <c r="AI42" s="13"/>
      <c r="AJ42" s="13"/>
      <c r="AK42" s="20"/>
      <c r="AL42" s="20"/>
      <c r="AN42" s="13"/>
      <c r="AO42" s="13"/>
      <c r="AP42" s="13"/>
      <c r="AQ42" s="13"/>
      <c r="AR42" s="13"/>
      <c r="AS42" s="13"/>
      <c r="AT42" s="13"/>
      <c r="AU42" s="20"/>
      <c r="AV42" s="20"/>
      <c r="AX42" s="13"/>
      <c r="AY42" s="13"/>
      <c r="AZ42" s="13"/>
      <c r="BA42" s="13"/>
      <c r="BB42" s="13"/>
      <c r="BC42" s="13"/>
      <c r="BD42" s="13"/>
      <c r="BE42" s="20"/>
      <c r="BF42" s="20"/>
    </row>
    <row r="43" spans="1:58">
      <c r="A43" s="145"/>
      <c r="B43" s="145"/>
      <c r="C43" s="146"/>
      <c r="D43" s="147"/>
      <c r="E43" s="146"/>
      <c r="F43" s="147"/>
      <c r="G43" s="146"/>
      <c r="H43" s="147"/>
      <c r="I43" s="146"/>
      <c r="J43" s="147"/>
      <c r="T43" s="12"/>
      <c r="U43" s="12"/>
      <c r="V43" s="12"/>
      <c r="W43" s="12"/>
      <c r="X43" s="12"/>
      <c r="Y43" s="12"/>
      <c r="Z43" s="12"/>
      <c r="AA43" s="20"/>
      <c r="AB43" s="20"/>
      <c r="AD43" s="13"/>
      <c r="AE43" s="13"/>
      <c r="AF43" s="13"/>
      <c r="AG43" s="13"/>
      <c r="AH43" s="13"/>
      <c r="AI43" s="13"/>
      <c r="AJ43" s="13"/>
      <c r="AK43" s="20"/>
      <c r="AL43" s="20"/>
      <c r="AN43" s="13"/>
      <c r="AO43" s="13"/>
      <c r="AP43" s="13"/>
      <c r="AQ43" s="13"/>
      <c r="AR43" s="13"/>
      <c r="AS43" s="13"/>
      <c r="AT43" s="13"/>
      <c r="AU43" s="20"/>
      <c r="AV43" s="20"/>
      <c r="AX43" s="13"/>
      <c r="AY43" s="13"/>
      <c r="AZ43" s="13"/>
      <c r="BA43" s="13"/>
      <c r="BB43" s="13"/>
      <c r="BC43" s="13"/>
      <c r="BD43" s="13"/>
      <c r="BE43" s="20"/>
      <c r="BF43" s="20"/>
    </row>
    <row r="44" spans="1:58">
      <c r="A44" s="145"/>
      <c r="B44" s="145"/>
      <c r="C44" s="146"/>
      <c r="D44" s="147"/>
      <c r="E44" s="146"/>
      <c r="F44" s="147"/>
      <c r="G44" s="146"/>
      <c r="H44" s="147"/>
      <c r="I44" s="146"/>
      <c r="J44" s="147"/>
      <c r="T44" s="12"/>
      <c r="U44" s="12"/>
      <c r="V44" s="12"/>
      <c r="W44" s="12"/>
      <c r="X44" s="12"/>
      <c r="Y44" s="12"/>
      <c r="Z44" s="12"/>
      <c r="AA44" s="20"/>
      <c r="AB44" s="20"/>
      <c r="AD44" s="13"/>
      <c r="AE44" s="13"/>
      <c r="AF44" s="13"/>
      <c r="AG44" s="13"/>
      <c r="AH44" s="13"/>
      <c r="AI44" s="13"/>
      <c r="AJ44" s="13"/>
      <c r="AK44" s="20"/>
      <c r="AL44" s="20"/>
      <c r="AN44" s="13"/>
      <c r="AO44" s="13"/>
      <c r="AP44" s="13"/>
      <c r="AQ44" s="13"/>
      <c r="AR44" s="13"/>
      <c r="AS44" s="13"/>
      <c r="AT44" s="13"/>
      <c r="AU44" s="20"/>
      <c r="AV44" s="20"/>
      <c r="AX44" s="13"/>
      <c r="AY44" s="13"/>
      <c r="AZ44" s="13"/>
      <c r="BA44" s="13"/>
      <c r="BB44" s="13"/>
      <c r="BC44" s="13"/>
      <c r="BD44" s="13"/>
      <c r="BE44" s="20"/>
      <c r="BF44" s="20"/>
    </row>
    <row r="45" spans="1:58">
      <c r="A45" s="145"/>
      <c r="B45" s="145"/>
      <c r="C45" s="146"/>
      <c r="D45" s="147"/>
      <c r="E45" s="146"/>
      <c r="F45" s="147"/>
      <c r="G45" s="146"/>
      <c r="H45" s="147"/>
      <c r="I45" s="146"/>
      <c r="J45" s="147"/>
      <c r="T45" s="12"/>
      <c r="U45" s="12"/>
      <c r="V45" s="12"/>
      <c r="W45" s="12"/>
      <c r="X45" s="12"/>
      <c r="Y45" s="12"/>
      <c r="Z45" s="12"/>
      <c r="AA45" s="20"/>
      <c r="AB45" s="20"/>
      <c r="AD45" s="13"/>
      <c r="AE45" s="13"/>
      <c r="AF45" s="13"/>
      <c r="AG45" s="13"/>
      <c r="AH45" s="13"/>
      <c r="AI45" s="13"/>
      <c r="AJ45" s="13"/>
      <c r="AK45" s="20"/>
      <c r="AL45" s="20"/>
      <c r="AN45" s="13"/>
      <c r="AO45" s="13"/>
      <c r="AP45" s="13"/>
      <c r="AQ45" s="13"/>
      <c r="AR45" s="13"/>
      <c r="AS45" s="13"/>
      <c r="AT45" s="13"/>
      <c r="AU45" s="20"/>
      <c r="AV45" s="20"/>
      <c r="AX45" s="13"/>
      <c r="AY45" s="13"/>
      <c r="AZ45" s="13"/>
      <c r="BA45" s="13"/>
      <c r="BB45" s="13"/>
      <c r="BC45" s="13"/>
      <c r="BD45" s="13"/>
      <c r="BE45" s="20"/>
      <c r="BF45" s="20"/>
    </row>
    <row r="46" spans="1:58">
      <c r="A46" s="168" t="s">
        <v>53</v>
      </c>
      <c r="B46" s="168"/>
      <c r="C46" s="168"/>
      <c r="D46" s="168"/>
      <c r="E46" s="168"/>
      <c r="F46" s="168"/>
      <c r="G46" s="168"/>
      <c r="H46" s="168"/>
      <c r="I46" s="168"/>
      <c r="J46" s="168"/>
      <c r="T46" s="12"/>
      <c r="U46" s="12"/>
      <c r="V46" s="12"/>
      <c r="W46" s="12"/>
      <c r="X46" s="12"/>
      <c r="Y46" s="12"/>
      <c r="Z46" s="12"/>
      <c r="AA46" s="20"/>
      <c r="AB46" s="20"/>
      <c r="AD46" s="13"/>
      <c r="AE46" s="13"/>
      <c r="AF46" s="13"/>
      <c r="AG46" s="13"/>
      <c r="AH46" s="13"/>
      <c r="AI46" s="13"/>
      <c r="AJ46" s="13"/>
      <c r="AK46" s="20"/>
      <c r="AL46" s="20"/>
      <c r="AN46" s="13"/>
      <c r="AO46" s="13"/>
      <c r="AP46" s="13"/>
      <c r="AQ46" s="13"/>
      <c r="AR46" s="13"/>
      <c r="AS46" s="13"/>
      <c r="AT46" s="13"/>
      <c r="AU46" s="20"/>
      <c r="AV46" s="20"/>
      <c r="AX46" s="13"/>
      <c r="AY46" s="13"/>
      <c r="AZ46" s="13"/>
      <c r="BA46" s="13"/>
      <c r="BB46" s="13"/>
      <c r="BC46" s="13"/>
      <c r="BD46" s="13"/>
      <c r="BE46" s="20"/>
      <c r="BF46" s="20"/>
    </row>
    <row r="47" spans="1:58" ht="15" customHeight="1">
      <c r="A47" s="164" t="s">
        <v>71</v>
      </c>
      <c r="B47" s="165"/>
      <c r="C47" s="165"/>
      <c r="D47" s="165"/>
      <c r="E47" s="165"/>
      <c r="F47" s="165"/>
      <c r="G47" s="165"/>
      <c r="H47" s="165"/>
      <c r="I47" s="165"/>
      <c r="J47" s="165"/>
      <c r="K47" s="125"/>
      <c r="L47" s="21"/>
      <c r="M47" s="21"/>
      <c r="T47" s="12"/>
      <c r="U47" s="12"/>
      <c r="V47" s="12"/>
      <c r="W47" s="12"/>
      <c r="X47" s="12"/>
      <c r="Y47" s="12"/>
      <c r="Z47" s="12"/>
      <c r="AA47" s="13"/>
      <c r="AB47" s="13"/>
    </row>
    <row r="48" spans="1:58">
      <c r="A48" s="165"/>
      <c r="B48" s="165"/>
      <c r="C48" s="165"/>
      <c r="D48" s="165"/>
      <c r="E48" s="165"/>
      <c r="F48" s="165"/>
      <c r="G48" s="165"/>
      <c r="H48" s="165"/>
      <c r="I48" s="165"/>
      <c r="J48" s="165"/>
      <c r="K48" s="125"/>
      <c r="L48" s="21"/>
      <c r="M48" s="21"/>
    </row>
    <row r="49" spans="1:13">
      <c r="A49" s="165"/>
      <c r="B49" s="165"/>
      <c r="C49" s="165"/>
      <c r="D49" s="165"/>
      <c r="E49" s="165"/>
      <c r="F49" s="165"/>
      <c r="G49" s="165"/>
      <c r="H49" s="165"/>
      <c r="I49" s="165"/>
      <c r="J49" s="165"/>
      <c r="K49" s="125"/>
      <c r="L49" s="21"/>
      <c r="M49" s="21"/>
    </row>
    <row r="50" spans="1:13">
      <c r="A50" s="165"/>
      <c r="B50" s="165"/>
      <c r="C50" s="165"/>
      <c r="D50" s="165"/>
      <c r="E50" s="165"/>
      <c r="F50" s="165"/>
      <c r="G50" s="165"/>
      <c r="H50" s="165"/>
      <c r="I50" s="165"/>
      <c r="J50" s="165"/>
      <c r="K50" s="125"/>
      <c r="L50" s="21"/>
      <c r="M50" s="21"/>
    </row>
    <row r="51" spans="1:13">
      <c r="A51" s="165"/>
      <c r="B51" s="165"/>
      <c r="C51" s="165"/>
      <c r="D51" s="165"/>
      <c r="E51" s="165"/>
      <c r="F51" s="165"/>
      <c r="G51" s="165"/>
      <c r="H51" s="165"/>
      <c r="I51" s="165"/>
      <c r="J51" s="165"/>
      <c r="K51" s="125"/>
      <c r="L51" s="21"/>
      <c r="M51" s="21"/>
    </row>
    <row r="52" spans="1:13">
      <c r="A52" s="165"/>
      <c r="B52" s="165"/>
      <c r="C52" s="165"/>
      <c r="D52" s="165"/>
      <c r="E52" s="165"/>
      <c r="F52" s="165"/>
      <c r="G52" s="165"/>
      <c r="H52" s="165"/>
      <c r="I52" s="165"/>
      <c r="J52" s="165"/>
      <c r="K52" s="125"/>
      <c r="L52" s="21"/>
      <c r="M52" s="21"/>
    </row>
    <row r="53" spans="1:13">
      <c r="A53" s="165"/>
      <c r="B53" s="165"/>
      <c r="C53" s="165"/>
      <c r="D53" s="165"/>
      <c r="E53" s="165"/>
      <c r="F53" s="165"/>
      <c r="G53" s="165"/>
      <c r="H53" s="165"/>
      <c r="I53" s="165"/>
      <c r="J53" s="165"/>
      <c r="K53" s="125"/>
      <c r="L53" s="21"/>
      <c r="M53" s="21"/>
    </row>
    <row r="54" spans="1:13" ht="24" customHeight="1">
      <c r="A54" s="165"/>
      <c r="B54" s="165"/>
      <c r="C54" s="165"/>
      <c r="D54" s="165"/>
      <c r="E54" s="165"/>
      <c r="F54" s="165"/>
      <c r="G54" s="165"/>
      <c r="H54" s="165"/>
      <c r="I54" s="165"/>
      <c r="J54" s="165"/>
      <c r="K54" s="125"/>
    </row>
    <row r="55" spans="1:13" ht="15" hidden="1" customHeight="1">
      <c r="A55" s="165"/>
      <c r="B55" s="165"/>
      <c r="C55" s="165"/>
      <c r="D55" s="165"/>
      <c r="E55" s="165"/>
      <c r="F55" s="165"/>
      <c r="G55" s="165"/>
      <c r="H55" s="165"/>
      <c r="I55" s="165"/>
      <c r="J55" s="165"/>
      <c r="K55" s="125"/>
    </row>
    <row r="56" spans="1:13" ht="15" customHeight="1">
      <c r="A56" s="118"/>
      <c r="B56" s="118"/>
      <c r="C56" s="118"/>
      <c r="D56" s="118"/>
      <c r="E56" s="118"/>
      <c r="F56" s="118"/>
      <c r="G56" s="118"/>
      <c r="H56" s="118"/>
      <c r="I56" s="118"/>
      <c r="J56" s="104"/>
      <c r="K56" s="125"/>
    </row>
    <row r="57" spans="1:13">
      <c r="A57" s="105"/>
      <c r="B57" s="105"/>
      <c r="C57" s="105"/>
      <c r="D57" s="105"/>
      <c r="E57" s="105"/>
      <c r="F57" s="105"/>
      <c r="G57" s="105"/>
      <c r="H57" s="105"/>
      <c r="I57" s="105"/>
      <c r="J57" s="106"/>
      <c r="K57" s="125"/>
    </row>
    <row r="58" spans="1:13">
      <c r="A58" s="107" t="s">
        <v>68</v>
      </c>
      <c r="B58" s="170"/>
      <c r="C58" s="170"/>
      <c r="D58" s="170"/>
      <c r="E58" s="105"/>
      <c r="F58" s="137"/>
      <c r="G58" s="137"/>
      <c r="H58" s="105"/>
      <c r="I58" s="137"/>
      <c r="J58" s="137"/>
      <c r="K58" s="125"/>
    </row>
    <row r="59" spans="1:13">
      <c r="A59" s="105"/>
      <c r="B59" s="161" t="s">
        <v>64</v>
      </c>
      <c r="C59" s="161"/>
      <c r="D59" s="161"/>
      <c r="E59" s="105"/>
      <c r="F59" s="166" t="s">
        <v>65</v>
      </c>
      <c r="G59" s="166"/>
      <c r="H59" s="105"/>
      <c r="I59" s="166" t="s">
        <v>66</v>
      </c>
      <c r="J59" s="166"/>
      <c r="K59" s="125"/>
    </row>
    <row r="60" spans="1:13">
      <c r="A60"/>
      <c r="B60" s="167">
        <f>+B7</f>
        <v>0</v>
      </c>
      <c r="C60" s="167"/>
      <c r="D60" s="167"/>
      <c r="E60"/>
      <c r="F60"/>
      <c r="G60"/>
      <c r="H60"/>
      <c r="I60"/>
      <c r="J60" s="108"/>
    </row>
    <row r="61" spans="1:13" hidden="1">
      <c r="A61"/>
      <c r="B61" s="117"/>
      <c r="C61" s="117"/>
      <c r="D61" s="117"/>
      <c r="E61"/>
      <c r="F61"/>
      <c r="G61"/>
      <c r="H61"/>
      <c r="I61"/>
      <c r="J61" s="108"/>
    </row>
    <row r="62" spans="1:13" hidden="1">
      <c r="A62" s="163"/>
      <c r="B62" s="163"/>
      <c r="C62" s="163"/>
      <c r="D62" s="163"/>
      <c r="E62" s="163"/>
      <c r="F62" s="163"/>
      <c r="G62" s="163"/>
      <c r="H62" s="163"/>
      <c r="I62" s="163"/>
      <c r="J62" s="122" t="s">
        <v>51</v>
      </c>
    </row>
    <row r="63" spans="1:13" hidden="1">
      <c r="A63" s="163"/>
      <c r="B63" s="163"/>
      <c r="C63" s="163"/>
      <c r="D63" s="163"/>
      <c r="E63" s="163"/>
      <c r="F63" s="163"/>
      <c r="G63" s="163"/>
      <c r="H63" s="163"/>
      <c r="I63" s="163"/>
    </row>
    <row r="64" spans="1:13" hidden="1">
      <c r="B64" s="126" t="s">
        <v>28</v>
      </c>
    </row>
    <row r="65" spans="2:10" ht="15.75" hidden="1">
      <c r="C65" s="162">
        <f>+C39</f>
        <v>1000</v>
      </c>
      <c r="D65" s="162"/>
      <c r="E65" s="162">
        <f>+E39</f>
        <v>2000</v>
      </c>
      <c r="F65" s="162"/>
      <c r="G65" s="162">
        <f>+G39</f>
        <v>3000</v>
      </c>
      <c r="H65" s="162"/>
      <c r="I65" s="162">
        <f>+I39</f>
        <v>4000</v>
      </c>
      <c r="J65" s="162"/>
    </row>
    <row r="66" spans="2:10" ht="15.75" hidden="1">
      <c r="B66" s="128" t="s">
        <v>25</v>
      </c>
      <c r="C66" s="169">
        <f>+AB17</f>
        <v>0</v>
      </c>
      <c r="D66" s="169"/>
      <c r="E66" s="169">
        <f>+AL17</f>
        <v>0</v>
      </c>
      <c r="F66" s="169"/>
      <c r="G66" s="169">
        <f>+AV17</f>
        <v>0</v>
      </c>
      <c r="H66" s="169"/>
      <c r="I66" s="169">
        <f>+BF17</f>
        <v>0</v>
      </c>
      <c r="J66" s="169"/>
    </row>
    <row r="67" spans="2:10" ht="15.75" hidden="1">
      <c r="B67" s="128" t="s">
        <v>0</v>
      </c>
      <c r="C67" s="160">
        <f>+AB13</f>
        <v>0</v>
      </c>
      <c r="D67" s="160"/>
      <c r="E67" s="160">
        <f>+AL13</f>
        <v>0</v>
      </c>
      <c r="F67" s="160"/>
      <c r="G67" s="160">
        <f>+AV13</f>
        <v>0</v>
      </c>
      <c r="H67" s="160"/>
      <c r="I67" s="160">
        <f>+BF13</f>
        <v>0</v>
      </c>
      <c r="J67" s="160"/>
    </row>
    <row r="68" spans="2:10" ht="15.75" hidden="1">
      <c r="B68" s="128" t="s">
        <v>1</v>
      </c>
      <c r="C68" s="160" t="e">
        <f>+AB14</f>
        <v>#N/A</v>
      </c>
      <c r="D68" s="160"/>
      <c r="E68" s="160" t="e">
        <f>+AL14</f>
        <v>#N/A</v>
      </c>
      <c r="F68" s="160"/>
      <c r="G68" s="160" t="e">
        <f>+AV14</f>
        <v>#N/A</v>
      </c>
      <c r="H68" s="160"/>
      <c r="I68" s="160" t="e">
        <f>+BF14</f>
        <v>#N/A</v>
      </c>
      <c r="J68" s="160"/>
    </row>
    <row r="69" spans="2:10" ht="15.75" hidden="1">
      <c r="B69" s="128" t="s">
        <v>26</v>
      </c>
      <c r="C69" s="160">
        <f>+AB15</f>
        <v>0</v>
      </c>
      <c r="D69" s="160"/>
      <c r="E69" s="160">
        <f>+AL15</f>
        <v>0</v>
      </c>
      <c r="F69" s="160"/>
      <c r="G69" s="160">
        <f>+AV15</f>
        <v>0</v>
      </c>
      <c r="H69" s="160"/>
      <c r="I69" s="160">
        <f>+BF15</f>
        <v>0</v>
      </c>
      <c r="J69" s="160"/>
    </row>
    <row r="70" spans="2:10" ht="15.75" hidden="1">
      <c r="B70" s="128" t="s">
        <v>2</v>
      </c>
      <c r="C70" s="160">
        <f>+AB16</f>
        <v>0</v>
      </c>
      <c r="D70" s="160"/>
      <c r="E70" s="160">
        <f>+AL16</f>
        <v>0</v>
      </c>
      <c r="F70" s="160"/>
      <c r="G70" s="160">
        <f>+AV16</f>
        <v>0</v>
      </c>
      <c r="H70" s="160"/>
      <c r="I70" s="160">
        <f>+BF16</f>
        <v>0</v>
      </c>
      <c r="J70" s="160"/>
    </row>
    <row r="71" spans="2:10" ht="15.75" hidden="1">
      <c r="B71" s="128" t="s">
        <v>3</v>
      </c>
      <c r="C71" s="160">
        <f>+AB18</f>
        <v>0</v>
      </c>
      <c r="D71" s="160"/>
      <c r="E71" s="160">
        <f>+AL18</f>
        <v>0</v>
      </c>
      <c r="F71" s="160"/>
      <c r="G71" s="160">
        <f>+AV18</f>
        <v>0</v>
      </c>
      <c r="H71" s="160"/>
      <c r="I71" s="160">
        <f>+BF18</f>
        <v>0</v>
      </c>
      <c r="J71" s="160"/>
    </row>
    <row r="72" spans="2:10" ht="15.75" hidden="1">
      <c r="B72" s="128" t="s">
        <v>4</v>
      </c>
      <c r="C72" s="160">
        <f>+AB19</f>
        <v>0</v>
      </c>
      <c r="D72" s="160"/>
      <c r="E72" s="160">
        <f>+AL19</f>
        <v>0</v>
      </c>
      <c r="F72" s="160"/>
      <c r="G72" s="160">
        <f>+AV19</f>
        <v>0</v>
      </c>
      <c r="H72" s="160"/>
      <c r="I72" s="160">
        <f>+BF19</f>
        <v>0</v>
      </c>
      <c r="J72" s="160"/>
    </row>
    <row r="73" spans="2:10" ht="15.75" hidden="1">
      <c r="B73" s="128" t="s">
        <v>5</v>
      </c>
      <c r="C73" s="160">
        <f>+AB20+AB21</f>
        <v>0</v>
      </c>
      <c r="D73" s="160"/>
      <c r="E73" s="160">
        <f>+AL20+AL21</f>
        <v>0</v>
      </c>
      <c r="F73" s="160"/>
      <c r="G73" s="160">
        <f>+AV20+AV21</f>
        <v>0</v>
      </c>
      <c r="H73" s="160"/>
      <c r="I73" s="160">
        <f>+BF20+BF21</f>
        <v>0</v>
      </c>
      <c r="J73" s="160"/>
    </row>
    <row r="74" spans="2:10" ht="15.75" hidden="1">
      <c r="B74" s="128" t="s">
        <v>15</v>
      </c>
      <c r="C74" s="160">
        <f>+AB22+AB23</f>
        <v>0</v>
      </c>
      <c r="D74" s="160"/>
      <c r="E74" s="160">
        <f>+AL22+AL23</f>
        <v>0</v>
      </c>
      <c r="F74" s="160"/>
      <c r="G74" s="160">
        <f>+AV22+AV23</f>
        <v>0</v>
      </c>
      <c r="H74" s="160"/>
      <c r="I74" s="160">
        <f>+BF22+BF23</f>
        <v>0</v>
      </c>
      <c r="J74" s="160"/>
    </row>
    <row r="75" spans="2:10" ht="15.75" hidden="1">
      <c r="B75" s="128" t="s">
        <v>6</v>
      </c>
      <c r="C75" s="160">
        <f>+AB25</f>
        <v>0</v>
      </c>
      <c r="D75" s="160"/>
      <c r="E75" s="160">
        <f>+AL25</f>
        <v>0</v>
      </c>
      <c r="F75" s="160"/>
      <c r="G75" s="160">
        <f>+AV25</f>
        <v>0</v>
      </c>
      <c r="H75" s="160"/>
      <c r="I75" s="160">
        <f>+BF25</f>
        <v>0</v>
      </c>
      <c r="J75" s="160"/>
    </row>
    <row r="76" spans="2:10" ht="15.75" hidden="1">
      <c r="B76" s="128" t="s">
        <v>27</v>
      </c>
      <c r="C76" s="160">
        <f>+T26+U26</f>
        <v>0</v>
      </c>
      <c r="D76" s="160"/>
      <c r="E76" s="160">
        <f>+AD26+AE26</f>
        <v>0</v>
      </c>
      <c r="F76" s="160"/>
      <c r="G76" s="160">
        <f>+AN26+AO26</f>
        <v>0</v>
      </c>
      <c r="H76" s="160"/>
      <c r="I76" s="160">
        <f>+AX26+AY26</f>
        <v>0</v>
      </c>
      <c r="J76" s="160"/>
    </row>
    <row r="77" spans="2:10" ht="15.75" hidden="1">
      <c r="B77" s="128" t="s">
        <v>29</v>
      </c>
      <c r="C77" s="160" t="e">
        <f>+W26</f>
        <v>#N/A</v>
      </c>
      <c r="D77" s="160"/>
      <c r="E77" s="160" t="e">
        <f>+AG26</f>
        <v>#N/A</v>
      </c>
      <c r="F77" s="160"/>
      <c r="G77" s="160" t="e">
        <f>+AQ26</f>
        <v>#N/A</v>
      </c>
      <c r="H77" s="160"/>
      <c r="I77" s="160" t="e">
        <f>+BA26</f>
        <v>#N/A</v>
      </c>
      <c r="J77" s="160"/>
    </row>
    <row r="78" spans="2:10" ht="15.75" hidden="1">
      <c r="B78" s="128" t="s">
        <v>30</v>
      </c>
      <c r="C78" s="160" t="e">
        <f>+X26</f>
        <v>#N/A</v>
      </c>
      <c r="D78" s="160"/>
      <c r="E78" s="160" t="e">
        <f>+AH26</f>
        <v>#N/A</v>
      </c>
      <c r="F78" s="160"/>
      <c r="G78" s="160" t="e">
        <f>+AR26</f>
        <v>#N/A</v>
      </c>
      <c r="H78" s="160"/>
      <c r="I78" s="160" t="e">
        <f>+BB26</f>
        <v>#N/A</v>
      </c>
      <c r="J78" s="160"/>
    </row>
    <row r="79" spans="2:10" ht="15.75" hidden="1">
      <c r="B79" s="129" t="s">
        <v>60</v>
      </c>
      <c r="C79" s="160">
        <f>+T27</f>
        <v>0</v>
      </c>
      <c r="D79" s="160"/>
      <c r="E79" s="160">
        <f>+AD27</f>
        <v>0</v>
      </c>
      <c r="F79" s="160"/>
      <c r="G79" s="160">
        <f>+AN27</f>
        <v>0</v>
      </c>
      <c r="H79" s="160"/>
      <c r="I79" s="160">
        <f>+AX27</f>
        <v>0</v>
      </c>
      <c r="J79" s="160"/>
    </row>
    <row r="80" spans="2:10" ht="15.75" hidden="1">
      <c r="B80" s="129" t="s">
        <v>61</v>
      </c>
      <c r="C80" s="160" t="e">
        <f>+U27</f>
        <v>#N/A</v>
      </c>
      <c r="D80" s="160"/>
      <c r="E80" s="160" t="e">
        <f>+AE27</f>
        <v>#N/A</v>
      </c>
      <c r="F80" s="160"/>
      <c r="G80" s="160" t="e">
        <f>+AO27</f>
        <v>#N/A</v>
      </c>
      <c r="H80" s="160"/>
      <c r="I80" s="160" t="e">
        <f>+AY27</f>
        <v>#N/A</v>
      </c>
      <c r="J80" s="160"/>
    </row>
    <row r="81" spans="2:10" ht="15.75" hidden="1">
      <c r="B81" s="128" t="s">
        <v>31</v>
      </c>
      <c r="C81" s="160" t="e">
        <f>+V27</f>
        <v>#N/A</v>
      </c>
      <c r="D81" s="160"/>
      <c r="E81" s="160" t="e">
        <f>+AF27</f>
        <v>#N/A</v>
      </c>
      <c r="F81" s="160"/>
      <c r="G81" s="160" t="e">
        <f>+AP27</f>
        <v>#N/A</v>
      </c>
      <c r="H81" s="160"/>
      <c r="I81" s="160" t="e">
        <f>+AZ27</f>
        <v>#N/A</v>
      </c>
      <c r="J81" s="160"/>
    </row>
    <row r="82" spans="2:10" ht="15.75" hidden="1">
      <c r="B82" s="128" t="s">
        <v>59</v>
      </c>
      <c r="C82" s="160" t="str">
        <f>+V26</f>
        <v>NA</v>
      </c>
      <c r="D82" s="160"/>
      <c r="E82" s="160" t="str">
        <f>+AF26</f>
        <v>NA</v>
      </c>
      <c r="F82" s="160"/>
      <c r="G82" s="160" t="str">
        <f>+AP26</f>
        <v>NA</v>
      </c>
      <c r="H82" s="160"/>
      <c r="I82" s="160" t="str">
        <f>+AZ26</f>
        <v>NA</v>
      </c>
      <c r="J82" s="160"/>
    </row>
    <row r="83" spans="2:10" ht="15.75" hidden="1">
      <c r="B83" s="128" t="s">
        <v>32</v>
      </c>
      <c r="C83" s="160" t="e">
        <f>+W27</f>
        <v>#N/A</v>
      </c>
      <c r="D83" s="160"/>
      <c r="E83" s="160" t="e">
        <f>+AG27</f>
        <v>#N/A</v>
      </c>
      <c r="F83" s="160"/>
      <c r="G83" s="160" t="e">
        <f>+AQ27</f>
        <v>#N/A</v>
      </c>
      <c r="H83" s="160"/>
      <c r="I83" s="160" t="e">
        <f>+BA27</f>
        <v>#N/A</v>
      </c>
      <c r="J83" s="160"/>
    </row>
    <row r="84" spans="2:10" ht="15.75" hidden="1">
      <c r="B84" s="128" t="s">
        <v>33</v>
      </c>
      <c r="C84" s="160">
        <f>+T28</f>
        <v>0</v>
      </c>
      <c r="D84" s="160"/>
      <c r="E84" s="160">
        <f>+AD28</f>
        <v>0</v>
      </c>
      <c r="F84" s="160"/>
      <c r="G84" s="160">
        <f>+AN28</f>
        <v>0</v>
      </c>
      <c r="H84" s="160"/>
      <c r="I84" s="160">
        <f>+AX28</f>
        <v>0</v>
      </c>
      <c r="J84" s="160"/>
    </row>
    <row r="85" spans="2:10" ht="15.75" hidden="1">
      <c r="B85" s="128" t="s">
        <v>34</v>
      </c>
      <c r="C85" s="160">
        <f>+U28+V28</f>
        <v>0</v>
      </c>
      <c r="D85" s="160"/>
      <c r="E85" s="160">
        <f>+AE28+AF28</f>
        <v>0</v>
      </c>
      <c r="F85" s="160"/>
      <c r="G85" s="160">
        <f>+AO28+AP28</f>
        <v>0</v>
      </c>
      <c r="H85" s="160"/>
      <c r="I85" s="160">
        <f>+AY28+AZ28</f>
        <v>0</v>
      </c>
      <c r="J85" s="160"/>
    </row>
    <row r="86" spans="2:10" ht="15.75" hidden="1">
      <c r="B86" s="128" t="s">
        <v>35</v>
      </c>
      <c r="C86" s="160">
        <f>+W28</f>
        <v>0</v>
      </c>
      <c r="D86" s="160"/>
      <c r="E86" s="160">
        <f>+AG28</f>
        <v>0</v>
      </c>
      <c r="F86" s="160"/>
      <c r="G86" s="160">
        <f>+AQ28</f>
        <v>0</v>
      </c>
      <c r="H86" s="160"/>
      <c r="I86" s="160">
        <f>+BA28</f>
        <v>0</v>
      </c>
      <c r="J86" s="160"/>
    </row>
    <row r="87" spans="2:10" ht="15.75" hidden="1">
      <c r="B87" s="128" t="s">
        <v>36</v>
      </c>
      <c r="C87" s="160">
        <f>+T29</f>
        <v>0</v>
      </c>
      <c r="D87" s="160"/>
      <c r="E87" s="160">
        <f>+AD29</f>
        <v>0</v>
      </c>
      <c r="F87" s="160"/>
      <c r="G87" s="160">
        <f>+AN29</f>
        <v>0</v>
      </c>
      <c r="H87" s="160"/>
      <c r="I87" s="160">
        <f>+AX29</f>
        <v>0</v>
      </c>
      <c r="J87" s="160"/>
    </row>
    <row r="88" spans="2:10" ht="15.75" hidden="1">
      <c r="B88" s="128" t="s">
        <v>37</v>
      </c>
      <c r="C88" s="160">
        <f>+V29</f>
        <v>0</v>
      </c>
      <c r="D88" s="160"/>
      <c r="E88" s="160">
        <f>+AF29</f>
        <v>0</v>
      </c>
      <c r="F88" s="160"/>
      <c r="G88" s="160">
        <f>+AP29</f>
        <v>0</v>
      </c>
      <c r="H88" s="160"/>
      <c r="I88" s="160">
        <f>+AZ29</f>
        <v>0</v>
      </c>
      <c r="J88" s="160"/>
    </row>
    <row r="89" spans="2:10" ht="15.75" hidden="1">
      <c r="B89" s="128" t="s">
        <v>40</v>
      </c>
      <c r="C89" s="160">
        <f>+W29</f>
        <v>0</v>
      </c>
      <c r="D89" s="160"/>
      <c r="E89" s="160">
        <f>+AG29</f>
        <v>0</v>
      </c>
      <c r="F89" s="160"/>
      <c r="G89" s="160">
        <f>+AQ29</f>
        <v>0</v>
      </c>
      <c r="H89" s="160"/>
      <c r="I89" s="160">
        <f>+BA29</f>
        <v>0</v>
      </c>
      <c r="J89" s="160"/>
    </row>
    <row r="90" spans="2:10" ht="15.75" hidden="1">
      <c r="B90" s="128" t="s">
        <v>38</v>
      </c>
      <c r="C90" s="160" t="e">
        <f>(SUM(C66:D89)*(1-$H$9/100))-(SUM(C66:D89))</f>
        <v>#N/A</v>
      </c>
      <c r="D90" s="160"/>
      <c r="E90" s="160" t="e">
        <f>(SUM(E66:F89)*(1-$H$9/100))-(SUM(E66:F89))</f>
        <v>#N/A</v>
      </c>
      <c r="F90" s="160"/>
      <c r="G90" s="160" t="e">
        <f>(SUM(G66:H89)*(1-$H$9/100))-(SUM(G66:H89))</f>
        <v>#N/A</v>
      </c>
      <c r="H90" s="160"/>
      <c r="I90" s="160" t="e">
        <f>(SUM(I66:J89)*(1-$H$9/100))-(SUM(I66:J89))</f>
        <v>#N/A</v>
      </c>
      <c r="J90" s="160"/>
    </row>
    <row r="91" spans="2:10" ht="15.75" hidden="1">
      <c r="B91" s="128" t="s">
        <v>67</v>
      </c>
      <c r="C91" s="160">
        <f>+C37</f>
        <v>0</v>
      </c>
      <c r="D91" s="160"/>
      <c r="E91" s="160">
        <f>+E37</f>
        <v>0</v>
      </c>
      <c r="F91" s="160"/>
      <c r="G91" s="160">
        <f>+G37</f>
        <v>0</v>
      </c>
      <c r="H91" s="160"/>
      <c r="I91" s="160">
        <f>+I37</f>
        <v>0</v>
      </c>
      <c r="J91" s="160"/>
    </row>
    <row r="92" spans="2:10" ht="15.75" hidden="1">
      <c r="B92" s="128" t="s">
        <v>41</v>
      </c>
      <c r="C92" s="160" t="e">
        <f>SUM(C66:D90)*$F$30/100</f>
        <v>#N/A</v>
      </c>
      <c r="D92" s="160"/>
      <c r="E92" s="160" t="e">
        <f>SUM(E66:F90)*$F$30/100</f>
        <v>#N/A</v>
      </c>
      <c r="F92" s="160"/>
      <c r="G92" s="160" t="e">
        <f>SUM(G66:H90)*$F$30/100</f>
        <v>#N/A</v>
      </c>
      <c r="H92" s="160"/>
      <c r="I92" s="160" t="e">
        <f>SUM(I66:J90)*$F$30/100</f>
        <v>#N/A</v>
      </c>
      <c r="J92" s="160"/>
    </row>
    <row r="93" spans="2:10" ht="15.75" hidden="1">
      <c r="B93" s="128"/>
      <c r="C93" s="175"/>
      <c r="D93" s="175"/>
      <c r="E93" s="175"/>
      <c r="F93" s="175"/>
      <c r="G93" s="175"/>
      <c r="H93" s="175"/>
      <c r="I93" s="175"/>
      <c r="J93" s="175"/>
    </row>
    <row r="94" spans="2:10" hidden="1">
      <c r="B94" s="128"/>
      <c r="C94" s="174"/>
      <c r="D94" s="174"/>
      <c r="E94" s="174"/>
      <c r="F94" s="174"/>
      <c r="G94" s="174"/>
      <c r="H94" s="174"/>
      <c r="I94" s="174"/>
      <c r="J94" s="174"/>
    </row>
    <row r="95" spans="2:10" ht="15.75" hidden="1" thickBot="1">
      <c r="B95" s="128" t="s">
        <v>39</v>
      </c>
      <c r="C95" s="173" t="e">
        <f>SUM(C66:D92)</f>
        <v>#N/A</v>
      </c>
      <c r="D95" s="173"/>
      <c r="E95" s="173" t="e">
        <f t="shared" ref="E95" si="4">SUM(E66:F92)</f>
        <v>#N/A</v>
      </c>
      <c r="F95" s="173"/>
      <c r="G95" s="173" t="e">
        <f t="shared" ref="G95" si="5">SUM(G66:H92)</f>
        <v>#N/A</v>
      </c>
      <c r="H95" s="173"/>
      <c r="I95" s="173" t="e">
        <f t="shared" ref="I95" si="6">SUM(I66:J92)</f>
        <v>#N/A</v>
      </c>
      <c r="J95" s="173"/>
    </row>
    <row r="96" spans="2:10" ht="15.75">
      <c r="B96" s="130"/>
      <c r="C96" s="171"/>
      <c r="D96" s="172"/>
      <c r="E96" s="171"/>
      <c r="F96" s="172"/>
      <c r="G96" s="171"/>
      <c r="H96" s="172"/>
      <c r="I96" s="171"/>
      <c r="J96" s="172"/>
    </row>
    <row r="97" spans="2:10" ht="15.75">
      <c r="B97" s="130"/>
      <c r="C97" s="176"/>
      <c r="D97" s="177"/>
      <c r="E97" s="176"/>
      <c r="F97" s="177"/>
      <c r="G97" s="176"/>
      <c r="H97" s="177"/>
      <c r="I97" s="176"/>
      <c r="J97" s="177"/>
    </row>
    <row r="98" spans="2:10" ht="15.75">
      <c r="B98" s="130"/>
      <c r="C98" s="176"/>
      <c r="D98" s="177"/>
      <c r="E98" s="176"/>
      <c r="F98" s="177"/>
      <c r="G98" s="176"/>
      <c r="H98" s="177"/>
      <c r="I98" s="176"/>
      <c r="J98" s="177"/>
    </row>
    <row r="99" spans="2:10" ht="15.75">
      <c r="B99" s="130"/>
      <c r="C99" s="176"/>
      <c r="D99" s="177"/>
      <c r="E99" s="176"/>
      <c r="F99" s="177"/>
      <c r="G99" s="176"/>
      <c r="H99" s="177"/>
      <c r="I99" s="176"/>
      <c r="J99" s="177"/>
    </row>
    <row r="100" spans="2:10" ht="15.75">
      <c r="B100" s="130"/>
      <c r="C100" s="176"/>
      <c r="D100" s="177"/>
      <c r="E100" s="176"/>
      <c r="F100" s="177"/>
      <c r="G100" s="176"/>
      <c r="H100" s="177"/>
      <c r="I100" s="176"/>
      <c r="J100" s="177"/>
    </row>
    <row r="101" spans="2:10" ht="15.75">
      <c r="B101" s="130"/>
      <c r="C101" s="176"/>
      <c r="D101" s="177"/>
      <c r="E101" s="176"/>
      <c r="F101" s="177"/>
      <c r="G101" s="176"/>
      <c r="H101" s="177"/>
      <c r="I101" s="176"/>
      <c r="J101" s="177"/>
    </row>
    <row r="102" spans="2:10" ht="15.75">
      <c r="B102" s="130"/>
      <c r="C102" s="176"/>
      <c r="D102" s="177"/>
      <c r="E102" s="176"/>
      <c r="F102" s="177"/>
      <c r="G102" s="176"/>
      <c r="H102" s="177"/>
      <c r="I102" s="176"/>
      <c r="J102" s="177"/>
    </row>
    <row r="103" spans="2:10" ht="15.75">
      <c r="B103" s="130"/>
      <c r="C103" s="176"/>
      <c r="D103" s="177"/>
      <c r="E103" s="176"/>
      <c r="F103" s="177"/>
      <c r="G103" s="176"/>
      <c r="H103" s="177"/>
      <c r="I103" s="176"/>
      <c r="J103" s="177"/>
    </row>
    <row r="104" spans="2:10" ht="15.75">
      <c r="B104" s="130"/>
      <c r="C104" s="176"/>
      <c r="D104" s="177"/>
      <c r="E104" s="176"/>
      <c r="F104" s="177"/>
      <c r="G104" s="176"/>
      <c r="H104" s="177"/>
      <c r="I104" s="176"/>
      <c r="J104" s="177"/>
    </row>
    <row r="105" spans="2:10" ht="15.75">
      <c r="B105" s="130"/>
      <c r="C105" s="176"/>
      <c r="D105" s="177"/>
      <c r="E105" s="176"/>
      <c r="F105" s="177"/>
      <c r="G105" s="176"/>
      <c r="H105" s="177"/>
      <c r="I105" s="176"/>
      <c r="J105" s="177"/>
    </row>
    <row r="106" spans="2:10" ht="15.75">
      <c r="B106" s="130"/>
      <c r="C106" s="176"/>
      <c r="D106" s="177"/>
      <c r="E106" s="176"/>
      <c r="F106" s="177"/>
      <c r="G106" s="176"/>
      <c r="H106" s="177"/>
      <c r="I106" s="176"/>
      <c r="J106" s="177"/>
    </row>
    <row r="107" spans="2:10" ht="15.75">
      <c r="B107" s="130"/>
      <c r="C107" s="176"/>
      <c r="D107" s="177"/>
      <c r="E107" s="176"/>
      <c r="F107" s="177"/>
      <c r="G107" s="176"/>
      <c r="H107" s="177"/>
      <c r="I107" s="176"/>
      <c r="J107" s="177"/>
    </row>
    <row r="108" spans="2:10" ht="15.75">
      <c r="B108" s="130"/>
      <c r="C108" s="176"/>
      <c r="D108" s="177"/>
      <c r="E108" s="176"/>
      <c r="F108" s="177"/>
      <c r="G108" s="176"/>
      <c r="H108" s="177"/>
      <c r="I108" s="176"/>
      <c r="J108" s="177"/>
    </row>
    <row r="109" spans="2:10" ht="15.75">
      <c r="B109" s="130"/>
      <c r="C109" s="176"/>
      <c r="D109" s="177"/>
      <c r="E109" s="176"/>
      <c r="F109" s="177"/>
      <c r="G109" s="176"/>
      <c r="H109" s="177"/>
      <c r="I109" s="176"/>
      <c r="J109" s="177"/>
    </row>
    <row r="110" spans="2:10" ht="15.75">
      <c r="B110" s="130"/>
      <c r="C110" s="176"/>
      <c r="D110" s="177"/>
      <c r="E110" s="176"/>
      <c r="F110" s="177"/>
      <c r="G110" s="176"/>
      <c r="H110" s="177"/>
      <c r="I110" s="176"/>
      <c r="J110" s="177"/>
    </row>
    <row r="111" spans="2:10" ht="15.75">
      <c r="B111" s="130"/>
      <c r="C111" s="176"/>
      <c r="D111" s="177"/>
      <c r="E111" s="176"/>
      <c r="F111" s="177"/>
      <c r="G111" s="176"/>
      <c r="H111" s="177"/>
      <c r="I111" s="176"/>
      <c r="J111" s="177"/>
    </row>
    <row r="112" spans="2:10" ht="15.75">
      <c r="B112" s="130"/>
      <c r="C112" s="176"/>
      <c r="D112" s="177"/>
      <c r="E112" s="176"/>
      <c r="F112" s="177"/>
      <c r="G112" s="176"/>
      <c r="H112" s="177"/>
      <c r="I112" s="176"/>
      <c r="J112" s="177"/>
    </row>
    <row r="113" spans="2:10" ht="15.75">
      <c r="B113" s="130"/>
      <c r="C113" s="176"/>
      <c r="D113" s="177"/>
      <c r="E113" s="176"/>
      <c r="F113" s="177"/>
      <c r="G113" s="176"/>
      <c r="H113" s="177"/>
      <c r="I113" s="176"/>
      <c r="J113" s="177"/>
    </row>
    <row r="114" spans="2:10" ht="15.75">
      <c r="B114" s="130"/>
      <c r="C114" s="176"/>
      <c r="D114" s="177"/>
      <c r="E114" s="176"/>
      <c r="F114" s="177"/>
      <c r="G114" s="176"/>
      <c r="H114" s="177"/>
      <c r="I114" s="176"/>
      <c r="J114" s="177"/>
    </row>
    <row r="115" spans="2:10" ht="15.75">
      <c r="B115" s="130"/>
      <c r="C115" s="176"/>
      <c r="D115" s="177"/>
      <c r="E115" s="176"/>
      <c r="F115" s="177"/>
      <c r="G115" s="176"/>
      <c r="H115" s="177"/>
      <c r="I115" s="176"/>
      <c r="J115" s="177"/>
    </row>
    <row r="116" spans="2:10" ht="15.75">
      <c r="B116" s="130"/>
      <c r="C116" s="176"/>
      <c r="D116" s="177"/>
      <c r="E116" s="176"/>
      <c r="F116" s="177"/>
      <c r="G116" s="176"/>
      <c r="H116" s="177"/>
      <c r="I116" s="176"/>
      <c r="J116" s="177"/>
    </row>
    <row r="117" spans="2:10" ht="15.75">
      <c r="B117" s="130"/>
      <c r="C117" s="176"/>
      <c r="D117" s="177"/>
      <c r="E117" s="176"/>
      <c r="F117" s="177"/>
      <c r="G117" s="176"/>
      <c r="H117" s="177"/>
      <c r="I117" s="176"/>
      <c r="J117" s="177"/>
    </row>
    <row r="118" spans="2:10" ht="15.75">
      <c r="B118" s="130"/>
      <c r="C118" s="176"/>
      <c r="D118" s="177"/>
      <c r="E118" s="176"/>
      <c r="F118" s="177"/>
      <c r="G118" s="176"/>
      <c r="H118" s="177"/>
      <c r="I118" s="176"/>
      <c r="J118" s="177"/>
    </row>
    <row r="119" spans="2:10" ht="15.75">
      <c r="B119" s="130"/>
      <c r="C119" s="176"/>
      <c r="D119" s="177"/>
      <c r="E119" s="176"/>
      <c r="F119" s="177"/>
      <c r="G119" s="176"/>
      <c r="H119" s="177"/>
      <c r="I119" s="176"/>
      <c r="J119" s="177"/>
    </row>
    <row r="120" spans="2:10" ht="15.75">
      <c r="B120" s="130"/>
      <c r="C120" s="176"/>
      <c r="D120" s="177"/>
      <c r="E120" s="176"/>
      <c r="F120" s="177"/>
      <c r="G120" s="176"/>
      <c r="H120" s="177"/>
      <c r="I120" s="176"/>
      <c r="J120" s="177"/>
    </row>
    <row r="121" spans="2:10" ht="15.75">
      <c r="B121" s="130"/>
      <c r="C121" s="176"/>
      <c r="D121" s="177"/>
      <c r="E121" s="176"/>
      <c r="F121" s="177"/>
      <c r="G121" s="176"/>
      <c r="H121" s="177"/>
      <c r="I121" s="176"/>
      <c r="J121" s="177"/>
    </row>
    <row r="122" spans="2:10" ht="15.75">
      <c r="B122" s="130"/>
      <c r="C122" s="176"/>
      <c r="D122" s="177"/>
      <c r="E122" s="176"/>
      <c r="F122" s="177"/>
      <c r="G122" s="176"/>
      <c r="H122" s="177"/>
      <c r="I122" s="176"/>
      <c r="J122" s="177"/>
    </row>
    <row r="123" spans="2:10" ht="15.75">
      <c r="B123" s="130"/>
      <c r="C123" s="176"/>
      <c r="D123" s="177"/>
      <c r="E123" s="176"/>
      <c r="F123" s="177"/>
      <c r="G123" s="176"/>
      <c r="H123" s="177"/>
      <c r="I123" s="176"/>
      <c r="J123" s="177"/>
    </row>
  </sheetData>
  <sheetProtection selectLockedCells="1"/>
  <dataConsolidate/>
  <mergeCells count="307">
    <mergeCell ref="H13:J13"/>
    <mergeCell ref="B10:J10"/>
    <mergeCell ref="B11:J11"/>
    <mergeCell ref="B7:F7"/>
    <mergeCell ref="B8:F8"/>
    <mergeCell ref="H1:J1"/>
    <mergeCell ref="A1:G5"/>
    <mergeCell ref="A40:B40"/>
    <mergeCell ref="I38:J38"/>
    <mergeCell ref="A9:F9"/>
    <mergeCell ref="D30:E30"/>
    <mergeCell ref="I39:J39"/>
    <mergeCell ref="B20:B21"/>
    <mergeCell ref="B22:B23"/>
    <mergeCell ref="H2:J2"/>
    <mergeCell ref="G39:H39"/>
    <mergeCell ref="E39:F39"/>
    <mergeCell ref="C31:J31"/>
    <mergeCell ref="C34:J34"/>
    <mergeCell ref="I37:J37"/>
    <mergeCell ref="C38:D38"/>
    <mergeCell ref="E38:F38"/>
    <mergeCell ref="G38:H38"/>
    <mergeCell ref="I4:J4"/>
    <mergeCell ref="A6:H6"/>
    <mergeCell ref="E86:F86"/>
    <mergeCell ref="I81:J81"/>
    <mergeCell ref="C79:D79"/>
    <mergeCell ref="E79:F79"/>
    <mergeCell ref="G79:H79"/>
    <mergeCell ref="I86:J86"/>
    <mergeCell ref="C85:D85"/>
    <mergeCell ref="E85:F85"/>
    <mergeCell ref="G85:H85"/>
    <mergeCell ref="I85:J85"/>
    <mergeCell ref="C86:D86"/>
    <mergeCell ref="G86:H86"/>
    <mergeCell ref="I79:J79"/>
    <mergeCell ref="E81:F81"/>
    <mergeCell ref="G81:H81"/>
    <mergeCell ref="C81:D81"/>
    <mergeCell ref="C80:D80"/>
    <mergeCell ref="E80:F80"/>
    <mergeCell ref="I84:J84"/>
    <mergeCell ref="C83:D83"/>
    <mergeCell ref="E82:F82"/>
    <mergeCell ref="G82:H82"/>
    <mergeCell ref="C78:D78"/>
    <mergeCell ref="G109:H109"/>
    <mergeCell ref="G104:H104"/>
    <mergeCell ref="C105:D105"/>
    <mergeCell ref="E105:F105"/>
    <mergeCell ref="G105:H105"/>
    <mergeCell ref="C99:D99"/>
    <mergeCell ref="E99:F99"/>
    <mergeCell ref="G99:H99"/>
    <mergeCell ref="C111:D111"/>
    <mergeCell ref="E111:F111"/>
    <mergeCell ref="G111:H111"/>
    <mergeCell ref="E102:F102"/>
    <mergeCell ref="G102:H102"/>
    <mergeCell ref="G119:H119"/>
    <mergeCell ref="C120:D120"/>
    <mergeCell ref="E120:F120"/>
    <mergeCell ref="G120:H120"/>
    <mergeCell ref="C118:D118"/>
    <mergeCell ref="E118:F118"/>
    <mergeCell ref="G117:H117"/>
    <mergeCell ref="C112:D112"/>
    <mergeCell ref="E112:F112"/>
    <mergeCell ref="E121:F121"/>
    <mergeCell ref="G121:H121"/>
    <mergeCell ref="C121:D121"/>
    <mergeCell ref="I121:J121"/>
    <mergeCell ref="C76:D76"/>
    <mergeCell ref="I120:J120"/>
    <mergeCell ref="C93:D93"/>
    <mergeCell ref="E93:F93"/>
    <mergeCell ref="C89:D89"/>
    <mergeCell ref="E89:F89"/>
    <mergeCell ref="I119:J119"/>
    <mergeCell ref="C119:D119"/>
    <mergeCell ref="E119:F119"/>
    <mergeCell ref="E115:F115"/>
    <mergeCell ref="G115:H115"/>
    <mergeCell ref="I115:J115"/>
    <mergeCell ref="G118:H118"/>
    <mergeCell ref="I118:J118"/>
    <mergeCell ref="C117:D117"/>
    <mergeCell ref="E117:F117"/>
    <mergeCell ref="G110:H110"/>
    <mergeCell ref="I110:J110"/>
    <mergeCell ref="C109:D109"/>
    <mergeCell ref="E109:F109"/>
    <mergeCell ref="I123:J123"/>
    <mergeCell ref="C122:D122"/>
    <mergeCell ref="E122:F122"/>
    <mergeCell ref="G122:H122"/>
    <mergeCell ref="I122:J122"/>
    <mergeCell ref="C123:D123"/>
    <mergeCell ref="E123:F123"/>
    <mergeCell ref="G123:H123"/>
    <mergeCell ref="G112:H112"/>
    <mergeCell ref="I112:J112"/>
    <mergeCell ref="I117:J117"/>
    <mergeCell ref="C116:D116"/>
    <mergeCell ref="E116:F116"/>
    <mergeCell ref="G116:H116"/>
    <mergeCell ref="I116:J116"/>
    <mergeCell ref="C115:D115"/>
    <mergeCell ref="C114:D114"/>
    <mergeCell ref="E114:F114"/>
    <mergeCell ref="G114:H114"/>
    <mergeCell ref="I114:J114"/>
    <mergeCell ref="C113:D113"/>
    <mergeCell ref="E113:F113"/>
    <mergeCell ref="G113:H113"/>
    <mergeCell ref="I113:J113"/>
    <mergeCell ref="I111:J111"/>
    <mergeCell ref="C110:D110"/>
    <mergeCell ref="E110:F110"/>
    <mergeCell ref="C108:D108"/>
    <mergeCell ref="E108:F108"/>
    <mergeCell ref="G108:H108"/>
    <mergeCell ref="I108:J108"/>
    <mergeCell ref="C100:D100"/>
    <mergeCell ref="E100:F100"/>
    <mergeCell ref="G100:H100"/>
    <mergeCell ref="I100:J100"/>
    <mergeCell ref="I109:J109"/>
    <mergeCell ref="C106:D106"/>
    <mergeCell ref="E106:F106"/>
    <mergeCell ref="G106:H106"/>
    <mergeCell ref="I106:J106"/>
    <mergeCell ref="C107:D107"/>
    <mergeCell ref="E107:F107"/>
    <mergeCell ref="G107:H107"/>
    <mergeCell ref="I107:J107"/>
    <mergeCell ref="I105:J105"/>
    <mergeCell ref="C104:D104"/>
    <mergeCell ref="E104:F104"/>
    <mergeCell ref="C102:D102"/>
    <mergeCell ref="I104:J104"/>
    <mergeCell ref="C103:D103"/>
    <mergeCell ref="E103:F103"/>
    <mergeCell ref="G103:H103"/>
    <mergeCell ref="I103:J103"/>
    <mergeCell ref="I99:J99"/>
    <mergeCell ref="I98:J98"/>
    <mergeCell ref="C97:D97"/>
    <mergeCell ref="E97:F97"/>
    <mergeCell ref="G97:H97"/>
    <mergeCell ref="I97:J97"/>
    <mergeCell ref="C98:D98"/>
    <mergeCell ref="E98:F98"/>
    <mergeCell ref="G98:H98"/>
    <mergeCell ref="C91:D91"/>
    <mergeCell ref="E91:F91"/>
    <mergeCell ref="G91:H91"/>
    <mergeCell ref="I91:J91"/>
    <mergeCell ref="G89:H89"/>
    <mergeCell ref="G95:H95"/>
    <mergeCell ref="E95:F95"/>
    <mergeCell ref="I102:J102"/>
    <mergeCell ref="C101:D101"/>
    <mergeCell ref="E101:F101"/>
    <mergeCell ref="G101:H101"/>
    <mergeCell ref="I101:J101"/>
    <mergeCell ref="I95:J95"/>
    <mergeCell ref="C96:D96"/>
    <mergeCell ref="E96:F96"/>
    <mergeCell ref="E90:F90"/>
    <mergeCell ref="C82:D82"/>
    <mergeCell ref="I82:J82"/>
    <mergeCell ref="G80:H80"/>
    <mergeCell ref="I80:J80"/>
    <mergeCell ref="I78:J78"/>
    <mergeCell ref="E78:F78"/>
    <mergeCell ref="G78:H78"/>
    <mergeCell ref="G96:H96"/>
    <mergeCell ref="I96:J96"/>
    <mergeCell ref="C95:D95"/>
    <mergeCell ref="C94:D94"/>
    <mergeCell ref="E94:F94"/>
    <mergeCell ref="G94:H94"/>
    <mergeCell ref="I94:J94"/>
    <mergeCell ref="G93:H93"/>
    <mergeCell ref="G90:H90"/>
    <mergeCell ref="I90:J90"/>
    <mergeCell ref="C90:D90"/>
    <mergeCell ref="I92:J92"/>
    <mergeCell ref="I89:J89"/>
    <mergeCell ref="E92:F92"/>
    <mergeCell ref="G92:H92"/>
    <mergeCell ref="C92:D92"/>
    <mergeCell ref="I93:J93"/>
    <mergeCell ref="E83:F83"/>
    <mergeCell ref="G83:H83"/>
    <mergeCell ref="I83:J83"/>
    <mergeCell ref="G84:H84"/>
    <mergeCell ref="C84:D84"/>
    <mergeCell ref="E84:F84"/>
    <mergeCell ref="C88:D88"/>
    <mergeCell ref="E88:F88"/>
    <mergeCell ref="G88:H88"/>
    <mergeCell ref="I88:J88"/>
    <mergeCell ref="G87:H87"/>
    <mergeCell ref="I87:J87"/>
    <mergeCell ref="C87:D87"/>
    <mergeCell ref="E87:F87"/>
    <mergeCell ref="E77:F77"/>
    <mergeCell ref="G77:H77"/>
    <mergeCell ref="C72:D72"/>
    <mergeCell ref="I76:J76"/>
    <mergeCell ref="G75:H75"/>
    <mergeCell ref="I75:J75"/>
    <mergeCell ref="E76:F76"/>
    <mergeCell ref="I74:J74"/>
    <mergeCell ref="E73:F73"/>
    <mergeCell ref="G73:H73"/>
    <mergeCell ref="I73:J73"/>
    <mergeCell ref="G74:H74"/>
    <mergeCell ref="C77:D77"/>
    <mergeCell ref="I77:J77"/>
    <mergeCell ref="C75:D75"/>
    <mergeCell ref="F59:G59"/>
    <mergeCell ref="B58:D58"/>
    <mergeCell ref="I72:J72"/>
    <mergeCell ref="I70:J70"/>
    <mergeCell ref="G76:H76"/>
    <mergeCell ref="E75:F75"/>
    <mergeCell ref="C73:D73"/>
    <mergeCell ref="C74:D74"/>
    <mergeCell ref="E74:F74"/>
    <mergeCell ref="E65:F65"/>
    <mergeCell ref="C71:D71"/>
    <mergeCell ref="G70:H70"/>
    <mergeCell ref="I69:J69"/>
    <mergeCell ref="C65:D65"/>
    <mergeCell ref="C68:D68"/>
    <mergeCell ref="E68:F68"/>
    <mergeCell ref="G68:H68"/>
    <mergeCell ref="I68:J68"/>
    <mergeCell ref="E71:F71"/>
    <mergeCell ref="G71:H71"/>
    <mergeCell ref="I71:J71"/>
    <mergeCell ref="C70:D70"/>
    <mergeCell ref="E70:F70"/>
    <mergeCell ref="I67:J67"/>
    <mergeCell ref="G67:H67"/>
    <mergeCell ref="B59:D59"/>
    <mergeCell ref="I65:J65"/>
    <mergeCell ref="A62:I62"/>
    <mergeCell ref="A45:B45"/>
    <mergeCell ref="A47:J55"/>
    <mergeCell ref="I45:J45"/>
    <mergeCell ref="E72:F72"/>
    <mergeCell ref="G72:H72"/>
    <mergeCell ref="I59:J59"/>
    <mergeCell ref="B60:D60"/>
    <mergeCell ref="E67:F67"/>
    <mergeCell ref="A63:I63"/>
    <mergeCell ref="A46:J46"/>
    <mergeCell ref="G69:H69"/>
    <mergeCell ref="G66:H66"/>
    <mergeCell ref="C66:D66"/>
    <mergeCell ref="C67:D67"/>
    <mergeCell ref="G45:H45"/>
    <mergeCell ref="I66:J66"/>
    <mergeCell ref="G65:H65"/>
    <mergeCell ref="C69:D69"/>
    <mergeCell ref="E69:F69"/>
    <mergeCell ref="E66:F66"/>
    <mergeCell ref="C44:D44"/>
    <mergeCell ref="A39:B39"/>
    <mergeCell ref="E42:J42"/>
    <mergeCell ref="I43:J43"/>
    <mergeCell ref="C39:D39"/>
    <mergeCell ref="G41:H41"/>
    <mergeCell ref="I41:J41"/>
    <mergeCell ref="A44:B44"/>
    <mergeCell ref="G44:H44"/>
    <mergeCell ref="I44:J44"/>
    <mergeCell ref="F58:G58"/>
    <mergeCell ref="I58:J58"/>
    <mergeCell ref="D27:E27"/>
    <mergeCell ref="C36:J36"/>
    <mergeCell ref="C35:J35"/>
    <mergeCell ref="A43:B43"/>
    <mergeCell ref="C43:D43"/>
    <mergeCell ref="C41:D41"/>
    <mergeCell ref="A42:D42"/>
    <mergeCell ref="G43:H43"/>
    <mergeCell ref="G40:H40"/>
    <mergeCell ref="I40:J40"/>
    <mergeCell ref="E41:F41"/>
    <mergeCell ref="C40:D40"/>
    <mergeCell ref="E40:F40"/>
    <mergeCell ref="C37:D37"/>
    <mergeCell ref="E37:F37"/>
    <mergeCell ref="G37:H37"/>
    <mergeCell ref="C32:J32"/>
    <mergeCell ref="C33:J33"/>
    <mergeCell ref="E44:F44"/>
    <mergeCell ref="C45:D45"/>
    <mergeCell ref="E43:F43"/>
    <mergeCell ref="E45:F45"/>
  </mergeCells>
  <phoneticPr fontId="0" type="noConversion"/>
  <dataValidations xWindow="716" yWindow="397" count="70">
    <dataValidation type="list" allowBlank="1" showInputMessage="1" showErrorMessage="1" sqref="A42:C42" xr:uid="{00000000-0002-0000-0000-000000000000}">
      <formula1>"Additional cost:- , Additional Cost per thousand cards:-"</formula1>
    </dataValidation>
    <dataValidation type="list" allowBlank="1" showInputMessage="1" showErrorMessage="1" prompt="If using new price, please choose specific option." sqref="D28" xr:uid="{00000000-0002-0000-0000-000001000000}">
      <formula1>"250, 100, 50, 25,10"</formula1>
    </dataValidation>
    <dataValidation type="decimal" operator="greaterThanOrEqual" allowBlank="1" showInputMessage="1" showErrorMessage="1" prompt="Rush Fee $/M adjustment can be made here" sqref="J30" xr:uid="{00000000-0002-0000-0000-000002000000}">
      <formula1>0</formula1>
    </dataValidation>
    <dataValidation type="list" allowBlank="1" showInputMessage="1" showErrorMessage="1" sqref="E26" xr:uid="{00000000-0002-0000-0000-000003000000}">
      <formula1>"1,2,3,4,5"</formula1>
    </dataValidation>
    <dataValidation type="list" operator="greaterThanOrEqual" allowBlank="1" showInputMessage="1" showErrorMessage="1" sqref="J29" xr:uid="{00000000-0002-0000-0000-000004000000}">
      <formula1>"2,3,4,5,6,7,8,9,10,11,12,13,14,15"</formula1>
    </dataValidation>
    <dataValidation type="list" allowBlank="1" showInputMessage="1" showErrorMessage="1" prompt="Choose number of work days." sqref="D30:E30" xr:uid="{00000000-0002-0000-0000-000005000000}">
      <formula1>"5 Working Days, 8 Working Days, 10 Working Days, 12 Working Days, 15 Working Days"</formula1>
    </dataValidation>
    <dataValidation type="list" allowBlank="1" showInputMessage="1" showErrorMessage="1" prompt="Choose % upcharge." sqref="F30" xr:uid="{00000000-0002-0000-0000-000006000000}">
      <formula1>"15,25,30,35,40,50,75"</formula1>
    </dataValidation>
    <dataValidation type="list" allowBlank="1" showInputMessage="1" showErrorMessage="1" prompt="2-track Flush NOT available" sqref="I22" xr:uid="{00000000-0002-0000-0000-000007000000}">
      <formula1>"Flush, Roll-on, Flush and Roll-on"</formula1>
    </dataValidation>
    <dataValidation type="list" allowBlank="1" showInputMessage="1" showErrorMessage="1" prompt="Manually add die charges for &quot;Custom&quot; and &quot;Double&quot; options" sqref="D25" xr:uid="{00000000-0002-0000-0000-000008000000}">
      <formula1>"1/4"" x 3"", 5/16"" x 3"", 3/8"" x 3"",Custom,Double"</formula1>
    </dataValidation>
    <dataValidation type="list" allowBlank="1" showInputMessage="1" showErrorMessage="1" sqref="H16" xr:uid="{00000000-0002-0000-0000-000009000000}">
      <formula1>"Black,Light Blue,Hospital Blue,Dark Blue,Green,Orange,Red,Yellow, Hyatt Gold, White/Black/White"</formula1>
    </dataValidation>
    <dataValidation type="list" allowBlank="1" showInputMessage="1" showErrorMessage="1" sqref="I17" xr:uid="{00000000-0002-0000-0000-00000A000000}">
      <formula1>"CMYK: 4,CMYK: 3,CMYK: 2,CMYK: 1,CMYK: 0,CMYK: K"</formula1>
    </dataValidation>
    <dataValidation type="list" allowBlank="1" showInputMessage="1" showErrorMessage="1" sqref="F17 J17" xr:uid="{00000000-0002-0000-0000-00000B000000}">
      <formula1>"PMS: 6,PMS: 5,PMS: 4,PMS: 3,PMS: 2,PMS: 1,PMS: 0"</formula1>
    </dataValidation>
    <dataValidation type="list" showInputMessage="1" showErrorMessage="1" sqref="E17" xr:uid="{00000000-0002-0000-0000-00000C000000}">
      <formula1>"CMYK: 4,CMYK: 3,CMYK: 2,CMYK: 1,CMYK: 0,CMYK: K"</formula1>
    </dataValidation>
    <dataValidation type="list" allowBlank="1" showInputMessage="1" showErrorMessage="1" prompt="If using new price, &quot;Pearl&quot; will calculate as the more expensive of:_x000a_Pearl Over Litho_x000a_Pearl Under Litho" sqref="I18 E18" xr:uid="{00000000-0002-0000-0000-00000D000000}">
      <formula1>"Gold,Silver,Copper,Pearl,Pearl Over Litho,Pearl Under Litho,White,Clear,Custom -"</formula1>
    </dataValidation>
    <dataValidation type="list" allowBlank="1" showInputMessage="1" showErrorMessage="1" prompt="If using new price, please choose specific option." sqref="F20:F21" xr:uid="{00000000-0002-0000-0000-00000E000000}">
      <formula1>"(Silk),(Satin),(Matte)"</formula1>
    </dataValidation>
    <dataValidation allowBlank="1" showInputMessage="1" showErrorMessage="1" prompt="Manually adjust pricing." sqref="J20:J21" xr:uid="{00000000-0002-0000-0000-00000F000000}"/>
    <dataValidation allowBlank="1" showInputMessage="1" showErrorMessage="1" prompt="Sig Panel $/M adjustment can be made here" sqref="J25" xr:uid="{00000000-0002-0000-0000-000010000000}"/>
    <dataValidation type="list" allowBlank="1" showInputMessage="1" showErrorMessage="1" prompt="If using old price, manually adjust for 2 sides" sqref="H26" xr:uid="{00000000-0002-0000-0000-000011000000}">
      <formula1>"(small/barcode only) 1 side,(small/barcode only) 2 sides"</formula1>
    </dataValidation>
    <dataValidation type="list" allowBlank="1" showInputMessage="1" showErrorMessage="1" prompt="If using old price, manually adjust for 2 sides" sqref="J26" xr:uid="{00000000-0002-0000-0000-000012000000}">
      <formula1>"(entire side) 1 side, (entire side) 2 sides"</formula1>
    </dataValidation>
    <dataValidation allowBlank="1" showInputMessage="1" showErrorMessage="1" prompt="Foil Stamping $/M adjustment can be made here, difference from Rainbow Silver foil pricing. &quot;Custom&quot; must be chosen for this to be added." sqref="H28" xr:uid="{00000000-0002-0000-0000-000013000000}"/>
    <dataValidation allowBlank="1" showInputMessage="1" showErrorMessage="1" prompt="Die Cutting $/M adjustment can be made here" sqref="G29" xr:uid="{00000000-0002-0000-0000-000014000000}"/>
    <dataValidation allowBlank="1" showInputMessage="1" showErrorMessage="1" prompt="Base cost of CR80 PVC White, dependent on thickness._x000a_30, 23, 18 split core._x000a_16, 13, 10 single core." sqref="AX13 T13 AD13 AN13" xr:uid="{00000000-0002-0000-0000-000015000000}"/>
    <dataValidation allowBlank="1" showInputMessage="1" showErrorMessage="1" prompt="Base cost of CR50 PVC 30 White, dependent on mag stripe._x000a_Flush._x000a_Roll-On." sqref="AY13 U13 AE13 AO13" xr:uid="{00000000-0002-0000-0000-000016000000}"/>
    <dataValidation allowBlank="1" showInputMessage="1" showErrorMessage="1" prompt="Difference in Composite cost from CR80 PVC 30 White." sqref="BA14 W14 AG14 AQ14" xr:uid="{00000000-0002-0000-0000-000017000000}"/>
    <dataValidation allowBlank="1" showInputMessage="1" showErrorMessage="1" prompt="Difference in 60/40 PVC Poly Blend cost from CR80 PVC 30 White." sqref="AZ14 V14 AF14 AP14" xr:uid="{00000000-0002-0000-0000-000018000000}"/>
    <dataValidation allowBlank="1" showInputMessage="1" showErrorMessage="1" prompt="Difference in PVC cost from CR80 PVC 30 White." sqref="AX14 T14 AD14 AN14" xr:uid="{00000000-0002-0000-0000-000019000000}"/>
    <dataValidation allowBlank="1" showInputMessage="1" showErrorMessage="1" prompt="Difference in Recycled PVC cost from CR80 PVC 30 White." sqref="AY14 U14 AE14 AO14" xr:uid="{00000000-0002-0000-0000-00001A000000}"/>
    <dataValidation allowBlank="1" showInputMessage="1" showErrorMessage="1" prompt="Difference in 30 White cost from CR80 PVC 30 White." sqref="AX16 T16 AD16 AN16" xr:uid="{00000000-0002-0000-0000-00001B000000}"/>
    <dataValidation allowBlank="1" showInputMessage="1" showErrorMessage="1" prompt="Difference in 30 Gold cost from CR80 PVC 30 White." sqref="AY16 U16 AE16 AO16" xr:uid="{00000000-0002-0000-0000-00001C000000}"/>
    <dataValidation allowBlank="1" showInputMessage="1" showErrorMessage="1" prompt="Difference in 30 Silver cost from CR80 PVC 30 White." sqref="AZ16 V16 AF16 AP16" xr:uid="{00000000-0002-0000-0000-00001D000000}"/>
    <dataValidation allowBlank="1" showInputMessage="1" showErrorMessage="1" prompt="Difference in 30 Copper cost from CR80 PVC 30 White." sqref="BA16 W16 AG16 AQ16" xr:uid="{00000000-0002-0000-0000-00001E000000}"/>
    <dataValidation allowBlank="1" showInputMessage="1" showErrorMessage="1" prompt="Difference in 30 Clear cost from CR80 PVC 30 White." sqref="BB16 X16 AH16 AR16" xr:uid="{00000000-0002-0000-0000-00001F000000}"/>
    <dataValidation allowBlank="1" showInputMessage="1" showErrorMessage="1" prompt="Difference in cost from CR80 PVC 30 White._x000a_33 Black_x000a_33 Light Blue_x000a_30 Hospital Blue_x000a_33 Dark Blue_x000a_30 Green_x000a_30 Orange_x000a_30 Red_x000a_30 Tan_x000a_30 Yellow_x000a_30 Hyatt Gold_x000a_30 White/Black/White" sqref="BD16 Z16 AJ16 AT16" xr:uid="{00000000-0002-0000-0000-000020000000}"/>
    <dataValidation allowBlank="1" showInputMessage="1" showErrorMessage="1" prompt="Front first color, dependent on:_x000a_CR80 30_x000a_CR50 30 Flush_x000a_CR50 30 Roll-On_x000a_PMS_x000a_CMYK_x000a_K Non Bleed" sqref="AX17 T17 AD17 AN17" xr:uid="{00000000-0002-0000-0000-000021000000}"/>
    <dataValidation allowBlank="1" showInputMessage="1" showErrorMessage="1" prompt="Back first color, dependent on:_x000a_CR80 30_x000a_CR50 30 Flush_x000a_CR50 30 Roll-On_x000a_PMS_x000a_CMYK_x000a_K Non Bleed" sqref="BA17 W17 AG17 AQ17" xr:uid="{00000000-0002-0000-0000-000022000000}"/>
    <dataValidation allowBlank="1" showInputMessage="1" showErrorMessage="1" prompt="Front additional CMYK colors, dependent on:_x000a_CR80_x000a_CR50 Flush_x000a_CR50 Roll-On" sqref="AY17 U17 AE17 AO17" xr:uid="{00000000-0002-0000-0000-000023000000}"/>
    <dataValidation allowBlank="1" showInputMessage="1" showErrorMessage="1" prompt="Back additional CMYK colors, dependent on:_x000a_CR80_x000a_CR50 Flush_x000a_CR50 Roll-On" sqref="BB17 X17 AH17 AR17" xr:uid="{00000000-0002-0000-0000-000024000000}"/>
    <dataValidation allowBlank="1" showInputMessage="1" showErrorMessage="1" prompt="Front additional PMS colors, dependent on:_x000a_CR80_x000a_CR50 Flush_x000a_CR50 Roll-On_x000a_" sqref="AZ17 V17 AF17 AP17" xr:uid="{00000000-0002-0000-0000-000025000000}"/>
    <dataValidation allowBlank="1" showInputMessage="1" showErrorMessage="1" prompt="Back additional PMS colors, dependent on:_x000a_CR80_x000a_CR50 Flush_x000a_CR50 Roll-On_x000a_" sqref="BC17 Y17 AI17 AS17" xr:uid="{00000000-0002-0000-0000-000026000000}"/>
    <dataValidation allowBlank="1" showInputMessage="1" showErrorMessage="1" prompt="3-Track Flush." sqref="T23 V23:W23 AD23 AF23:AG23 AN23 AP23:AQ23 AX23 AZ23:BA23" xr:uid="{00000000-0002-0000-0000-000027000000}"/>
    <dataValidation allowBlank="1" showInputMessage="1" showErrorMessage="1" prompt="3-Track Flush unless 2-Track is chosen, then 2-Track Roll-On." sqref="AY23 U23 AE23 AO23" xr:uid="{00000000-0002-0000-0000-000028000000}"/>
    <dataValidation allowBlank="1" showInputMessage="1" showErrorMessage="1" prompt="Embossing up to 3 Lines." sqref="T26 AD26 AN26 AX26" xr:uid="{00000000-0002-0000-0000-000029000000}"/>
    <dataValidation allowBlank="1" showInputMessage="1" showErrorMessage="1" prompt="Embossing additional lines." sqref="U26 AE26 AO26 AY26" xr:uid="{00000000-0002-0000-0000-00002A000000}"/>
    <dataValidation allowBlank="1" showInputMessage="1" showErrorMessage="1" prompt="DoD cost, dependent on thickness:_x000a_30_x000a_23_x000a_18" sqref="AZ26 V26 AF26 AP26" xr:uid="{00000000-0002-0000-0000-00002B000000}"/>
    <dataValidation allowBlank="1" showInputMessage="1" showErrorMessage="1" prompt="Thermal cost dependent on:_x000a_1 Side_x000a_2 Sides" sqref="W26:X26 AG26:AH26 AQ26:AR26 BA26:BB26" xr:uid="{00000000-0002-0000-0000-00002C000000}"/>
    <dataValidation allowBlank="1" showInputMessage="1" showErrorMessage="1" prompt="Encode cost, dependent on:_x000a_Add-On to Embossing Different Side_x000a_Add-On to Thermal Same Side_x000a_Add-On to Thermal Different Side" sqref="AX27 T27 AD27 AN27" xr:uid="{00000000-0002-0000-0000-00002D000000}"/>
    <dataValidation allowBlank="1" showInputMessage="1" showErrorMessage="1" prompt="CR80: Difference in 30 cost from CR80 PVC 30 White._x000a_CR50: Difference in 30 cost from CR50 PVC 30 White, dependent on Flush or Roll-On." sqref="AX15 T15 AD15 AN15" xr:uid="{00000000-0002-0000-0000-00002E000000}"/>
    <dataValidation allowBlank="1" showInputMessage="1" showErrorMessage="1" prompt="CR80: Difference in 23 cost from CR80 PVC 30 White._x000a_CR50: Difference in 23 cost from CR50 PVC 30 White, dependent on Flush or Roll-On." sqref="AY15 U15 AE15 AO15" xr:uid="{00000000-0002-0000-0000-00002F000000}"/>
    <dataValidation allowBlank="1" showInputMessage="1" showErrorMessage="1" prompt="CR80: Difference in 18 cost from CR80 PVC 30 White._x000a_CR50: Difference in 18 cost from CR50 PVC 30 White, dependent on Flush or Roll-On." sqref="AZ15 V15 AF15 AP15" xr:uid="{00000000-0002-0000-0000-000030000000}"/>
    <dataValidation allowBlank="1" showInputMessage="1" showErrorMessage="1" prompt="CR80: Difference in 16 cost from CR80 PVC 16 White._x000a_CR50: Difference in 16 cost from CR50 PVC 30 White, dependent on Flush or Roll-On." sqref="BA15 W15 AG15 AQ15" xr:uid="{00000000-0002-0000-0000-000031000000}"/>
    <dataValidation allowBlank="1" showInputMessage="1" showErrorMessage="1" prompt="CR80: Difference in 13 cost from CR80 PVC 16 White._x000a_CR50: Difference in 13 cost from CR50 PVC 30 White, dependent on Flush or Roll-On." sqref="BB15 X15 AH15 AR15" xr:uid="{00000000-0002-0000-0000-000032000000}"/>
    <dataValidation allowBlank="1" showInputMessage="1" showErrorMessage="1" prompt="CR80: Difference in 10 cost from CR80 PVC 16 White._x000a_CR50: Difference in 10 cost from CR50 PVC 30 White, dependent on Flush or Roll-On." sqref="BC15 Y15 AI15 AS15" xr:uid="{00000000-0002-0000-0000-000033000000}"/>
    <dataValidation type="list" allowBlank="1" showInputMessage="1" showErrorMessage="1" sqref="H25" xr:uid="{00000000-0002-0000-0000-000034000000}">
      <formula1>"(White),(Clear)"</formula1>
    </dataValidation>
    <dataValidation allowBlank="1" showInputMessage="1" showErrorMessage="1" prompt="Silk Screen Sig Panel cost, dependent on:_x000a_CR80, CR50 Flush, CR50 Roll-On:_x000a_White_x000a_Clear" sqref="AZ25 V25 AF25 AP25" xr:uid="{00000000-0002-0000-0000-000035000000}"/>
    <dataValidation allowBlank="1" showInputMessage="1" showErrorMessage="1" prompt="Front single SS color, dependent on:_x000a_CR80, CR50 Flush, CR50 Roll-On:_x000a_Gold_x000a_Silver_x000a_Copper_x000a_Pearl (Max of Over/Under)_x000a_Pearl Over Litho_x000a_Pearl Under Litho_x000a_White_x000a_Clear" sqref="AY18 U18 AE18 AO18" xr:uid="{00000000-0002-0000-0000-000036000000}"/>
    <dataValidation allowBlank="1" showInputMessage="1" showErrorMessage="1" prompt="Front multiple SS colors, dependent on:_x000a_CR80, CR50 Flush, CR50 Roll-On and any combination of:_x000a_Gold_x000a_Silver_x000a_Copper_x000a_Pearl (Max of Over/Under)_x000a_Pearl Over Litho_x000a_Pearl Under Litho_x000a_White_x000a_Clear" sqref="AZ18 V18 AF18 AP18" xr:uid="{00000000-0002-0000-0000-000037000000}"/>
    <dataValidation allowBlank="1" showInputMessage="1" showErrorMessage="1" prompt="Back single SS color, dependent on:_x000a_CR80, CR50 Flush, CR50 Roll-On_x000a_Gold_x000a_Silver_x000a_Copper_x000a_Pearl (Max of Over/Under)_x000a_Pearl Over Litho_x000a_Pearl Under Litho_x000a_White_x000a_Clear" sqref="BB18 X18 AH18 AR18" xr:uid="{00000000-0002-0000-0000-000038000000}"/>
    <dataValidation allowBlank="1" showInputMessage="1" showErrorMessage="1" prompt="Back multiple SS colors, dependent on:_x000a_CR80, CR50 Flush, CR50 Roll-On and any combination of:_x000a_Gold_x000a_Silver_x000a_Copper_x000a_Pearl (Max of Over/Under)_x000a_Pearl Over Litho_x000a_Pearl Under Litho_x000a_White_x000a_Clear" sqref="BC18 Y18 AI18 AS18" xr:uid="{00000000-0002-0000-0000-000039000000}"/>
    <dataValidation type="list" allowBlank="1" showInputMessage="1" showErrorMessage="1" sqref="G28" xr:uid="{00000000-0002-0000-0000-00003A000000}">
      <formula1>"Gold, Silver, Rainbow Gold, Rainbow Silver, Custom"</formula1>
    </dataValidation>
    <dataValidation type="list" allowBlank="1" showInputMessage="1" showErrorMessage="1" prompt="If using new price,_x000a_&quot;Add-On to Emboss/Thermal&quot;_x000a_will calculate as the most expensive of all Options" sqref="D27:E27" xr:uid="{00000000-0002-0000-0000-00003B000000}">
      <formula1>"(Add-On to Emboss/Thermal),(Add-On to Emboss) Different Side,(Add-On to Thermal) Same Side,(Add-On to Thermal) Different Side"</formula1>
    </dataValidation>
    <dataValidation allowBlank="1" showInputMessage="1" showErrorMessage="1" prompt="Returns NA for no mag if track or Oersted is chosen" sqref="AX22 AD22 T22 AN22" xr:uid="{00000000-0002-0000-0000-00003C000000}"/>
    <dataValidation allowBlank="1" showInputMessage="1" showErrorMessage="1" prompt="Returns NA if a 1-Track Oersted is not chosen" sqref="AY22 U22 AE22 AO22" xr:uid="{00000000-0002-0000-0000-00003D000000}"/>
    <dataValidation allowBlank="1" showInputMessage="1" showErrorMessage="1" prompt="Returns NA if a 2-Track Oersted is not chosen" sqref="AZ22 V22 AF22 AP22" xr:uid="{00000000-0002-0000-0000-00003E000000}"/>
    <dataValidation allowBlank="1" showInputMessage="1" showErrorMessage="1" prompt="Returns NA if a 3-Track Oersted is not chosen" sqref="BA22 W22 AG22 AQ22" xr:uid="{00000000-0002-0000-0000-00003F000000}"/>
    <dataValidation allowBlank="1" showInputMessage="1" showErrorMessage="1" promptTitle="Double Calc" prompt="Returns NA if conditions are not met_x000a_Returns price if conditions are met" sqref="X22 AH22 AR22 BB22" xr:uid="{00000000-0002-0000-0000-000040000000}"/>
    <dataValidation allowBlank="1" showInputMessage="1" showErrorMessage="1" promptTitle="Double No Mag" prompt="Returns NA if track and Oersted is not chosen" sqref="Y22 AI22 AS22 BC22" xr:uid="{00000000-0002-0000-0000-000041000000}"/>
    <dataValidation type="list" allowBlank="1" showInputMessage="1" showErrorMessage="1" prompt="Add Additional charges for more than 1 Silk Screen (Plates, handling, etc)_x000a_" sqref="J18 F18" xr:uid="{00000000-0002-0000-0000-000042000000}">
      <formula1>SilkScreenCustom</formula1>
    </dataValidation>
    <dataValidation type="list" allowBlank="1" showInputMessage="1" showErrorMessage="1" sqref="H13:J13" xr:uid="{00000000-0002-0000-0000-000043000000}">
      <formula1>CardKeytag</formula1>
    </dataValidation>
    <dataValidation type="list" allowBlank="1" showInputMessage="1" showErrorMessage="1" sqref="J9" xr:uid="{00000000-0002-0000-0000-000044000000}">
      <formula1>"DY,KW"</formula1>
    </dataValidation>
    <dataValidation type="list" allowBlank="1" showInputMessage="1" showErrorMessage="1" sqref="A41" xr:uid="{00000000-0002-0000-0000-000045000000}">
      <formula1>"N, Y"</formula1>
    </dataValidation>
  </dataValidations>
  <printOptions horizontalCentered="1" verticalCentered="1"/>
  <pageMargins left="0.34" right="0.25" top="0.3" bottom="0.3" header="0.5" footer="0.5"/>
  <pageSetup scale="84" orientation="portrait" horizontalDpi="1200" verticalDpi="1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88" r:id="rId4" name="Check Box 64">
              <controlPr defaultSize="0" autoFill="0" autoLine="0" autoPict="0">
                <anchor moveWithCells="1">
                  <from>
                    <xdr:col>1</xdr:col>
                    <xdr:colOff>1228725</xdr:colOff>
                    <xdr:row>11</xdr:row>
                    <xdr:rowOff>76200</xdr:rowOff>
                  </from>
                  <to>
                    <xdr:col>3</xdr:col>
                    <xdr:colOff>666750</xdr:colOff>
                    <xdr:row>13</xdr:row>
                    <xdr:rowOff>38100</xdr:rowOff>
                  </to>
                </anchor>
              </controlPr>
            </control>
          </mc:Choice>
        </mc:AlternateContent>
        <mc:AlternateContent xmlns:mc="http://schemas.openxmlformats.org/markup-compatibility/2006">
          <mc:Choice Requires="x14">
            <control shapeId="1031" r:id="rId5" name="Check Box 7">
              <controlPr defaultSize="0" autoFill="0" autoLine="0" autoPict="0">
                <anchor moveWithCells="1">
                  <from>
                    <xdr:col>1</xdr:col>
                    <xdr:colOff>1228725</xdr:colOff>
                    <xdr:row>12</xdr:row>
                    <xdr:rowOff>180975</xdr:rowOff>
                  </from>
                  <to>
                    <xdr:col>2</xdr:col>
                    <xdr:colOff>381000</xdr:colOff>
                    <xdr:row>14</xdr:row>
                    <xdr:rowOff>19050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1</xdr:col>
                    <xdr:colOff>1228725</xdr:colOff>
                    <xdr:row>13</xdr:row>
                    <xdr:rowOff>180975</xdr:rowOff>
                  </from>
                  <to>
                    <xdr:col>2</xdr:col>
                    <xdr:colOff>400050</xdr:colOff>
                    <xdr:row>15</xdr:row>
                    <xdr:rowOff>19050</xdr:rowOff>
                  </to>
                </anchor>
              </controlPr>
            </control>
          </mc:Choice>
        </mc:AlternateContent>
        <mc:AlternateContent xmlns:mc="http://schemas.openxmlformats.org/markup-compatibility/2006">
          <mc:Choice Requires="x14">
            <control shapeId="1033" r:id="rId7" name="Check Box 9">
              <controlPr defaultSize="0" autoFill="0" autoLine="0" autoPict="0">
                <anchor moveWithCells="1">
                  <from>
                    <xdr:col>2</xdr:col>
                    <xdr:colOff>600075</xdr:colOff>
                    <xdr:row>13</xdr:row>
                    <xdr:rowOff>180975</xdr:rowOff>
                  </from>
                  <to>
                    <xdr:col>3</xdr:col>
                    <xdr:colOff>581025</xdr:colOff>
                    <xdr:row>15</xdr:row>
                    <xdr:rowOff>19050</xdr:rowOff>
                  </to>
                </anchor>
              </controlPr>
            </control>
          </mc:Choice>
        </mc:AlternateContent>
        <mc:AlternateContent xmlns:mc="http://schemas.openxmlformats.org/markup-compatibility/2006">
          <mc:Choice Requires="x14">
            <control shapeId="1035" r:id="rId8" name="Check Box 11">
              <controlPr defaultSize="0" autoFill="0" autoLine="0" autoPict="0">
                <anchor moveWithCells="1">
                  <from>
                    <xdr:col>4</xdr:col>
                    <xdr:colOff>0</xdr:colOff>
                    <xdr:row>13</xdr:row>
                    <xdr:rowOff>180975</xdr:rowOff>
                  </from>
                  <to>
                    <xdr:col>4</xdr:col>
                    <xdr:colOff>609600</xdr:colOff>
                    <xdr:row>15</xdr:row>
                    <xdr:rowOff>19050</xdr:rowOff>
                  </to>
                </anchor>
              </controlPr>
            </control>
          </mc:Choice>
        </mc:AlternateContent>
        <mc:AlternateContent xmlns:mc="http://schemas.openxmlformats.org/markup-compatibility/2006">
          <mc:Choice Requires="x14">
            <control shapeId="1036" r:id="rId9" name="Check Box 12">
              <controlPr defaultSize="0" autoFill="0" autoLine="0" autoPict="0">
                <anchor moveWithCells="1">
                  <from>
                    <xdr:col>4</xdr:col>
                    <xdr:colOff>600075</xdr:colOff>
                    <xdr:row>13</xdr:row>
                    <xdr:rowOff>180975</xdr:rowOff>
                  </from>
                  <to>
                    <xdr:col>5</xdr:col>
                    <xdr:colOff>523875</xdr:colOff>
                    <xdr:row>15</xdr:row>
                    <xdr:rowOff>19050</xdr:rowOff>
                  </to>
                </anchor>
              </controlPr>
            </control>
          </mc:Choice>
        </mc:AlternateContent>
        <mc:AlternateContent xmlns:mc="http://schemas.openxmlformats.org/markup-compatibility/2006">
          <mc:Choice Requires="x14">
            <control shapeId="1037" r:id="rId10" name="Check Box 13">
              <controlPr defaultSize="0" autoFill="0" autoLine="0" autoPict="0">
                <anchor moveWithCells="1">
                  <from>
                    <xdr:col>6</xdr:col>
                    <xdr:colOff>0</xdr:colOff>
                    <xdr:row>13</xdr:row>
                    <xdr:rowOff>180975</xdr:rowOff>
                  </from>
                  <to>
                    <xdr:col>7</xdr:col>
                    <xdr:colOff>0</xdr:colOff>
                    <xdr:row>15</xdr:row>
                    <xdr:rowOff>19050</xdr:rowOff>
                  </to>
                </anchor>
              </controlPr>
            </control>
          </mc:Choice>
        </mc:AlternateContent>
        <mc:AlternateContent xmlns:mc="http://schemas.openxmlformats.org/markup-compatibility/2006">
          <mc:Choice Requires="x14">
            <control shapeId="1040" r:id="rId11" name="Check Box 16">
              <controlPr defaultSize="0" autoFill="0" autoLine="0" autoPict="0">
                <anchor moveWithCells="1">
                  <from>
                    <xdr:col>6</xdr:col>
                    <xdr:colOff>600075</xdr:colOff>
                    <xdr:row>13</xdr:row>
                    <xdr:rowOff>180975</xdr:rowOff>
                  </from>
                  <to>
                    <xdr:col>7</xdr:col>
                    <xdr:colOff>600075</xdr:colOff>
                    <xdr:row>15</xdr:row>
                    <xdr:rowOff>19050</xdr:rowOff>
                  </to>
                </anchor>
              </controlPr>
            </control>
          </mc:Choice>
        </mc:AlternateContent>
        <mc:AlternateContent xmlns:mc="http://schemas.openxmlformats.org/markup-compatibility/2006">
          <mc:Choice Requires="x14">
            <control shapeId="1041" r:id="rId12" name="Check Box 17">
              <controlPr defaultSize="0" autoFill="0" autoLine="0" autoPict="0">
                <anchor moveWithCells="1">
                  <from>
                    <xdr:col>1</xdr:col>
                    <xdr:colOff>1228725</xdr:colOff>
                    <xdr:row>14</xdr:row>
                    <xdr:rowOff>180975</xdr:rowOff>
                  </from>
                  <to>
                    <xdr:col>2</xdr:col>
                    <xdr:colOff>371475</xdr:colOff>
                    <xdr:row>16</xdr:row>
                    <xdr:rowOff>19050</xdr:rowOff>
                  </to>
                </anchor>
              </controlPr>
            </control>
          </mc:Choice>
        </mc:AlternateContent>
        <mc:AlternateContent xmlns:mc="http://schemas.openxmlformats.org/markup-compatibility/2006">
          <mc:Choice Requires="x14">
            <control shapeId="1042" r:id="rId13" name="Check Box 18">
              <controlPr defaultSize="0" autoFill="0" autoLine="0" autoPict="0">
                <anchor moveWithCells="1">
                  <from>
                    <xdr:col>2</xdr:col>
                    <xdr:colOff>600075</xdr:colOff>
                    <xdr:row>14</xdr:row>
                    <xdr:rowOff>180975</xdr:rowOff>
                  </from>
                  <to>
                    <xdr:col>3</xdr:col>
                    <xdr:colOff>552450</xdr:colOff>
                    <xdr:row>16</xdr:row>
                    <xdr:rowOff>19050</xdr:rowOff>
                  </to>
                </anchor>
              </controlPr>
            </control>
          </mc:Choice>
        </mc:AlternateContent>
        <mc:AlternateContent xmlns:mc="http://schemas.openxmlformats.org/markup-compatibility/2006">
          <mc:Choice Requires="x14">
            <control shapeId="1043" r:id="rId14" name="Check Box 19">
              <controlPr defaultSize="0" autoFill="0" autoLine="0" autoPict="0">
                <anchor moveWithCells="1">
                  <from>
                    <xdr:col>4</xdr:col>
                    <xdr:colOff>0</xdr:colOff>
                    <xdr:row>14</xdr:row>
                    <xdr:rowOff>180975</xdr:rowOff>
                  </from>
                  <to>
                    <xdr:col>4</xdr:col>
                    <xdr:colOff>581025</xdr:colOff>
                    <xdr:row>16</xdr:row>
                    <xdr:rowOff>19050</xdr:rowOff>
                  </to>
                </anchor>
              </controlPr>
            </control>
          </mc:Choice>
        </mc:AlternateContent>
        <mc:AlternateContent xmlns:mc="http://schemas.openxmlformats.org/markup-compatibility/2006">
          <mc:Choice Requires="x14">
            <control shapeId="1044" r:id="rId15" name="Check Box 20">
              <controlPr defaultSize="0" autoFill="0" autoLine="0" autoPict="0">
                <anchor moveWithCells="1">
                  <from>
                    <xdr:col>6</xdr:col>
                    <xdr:colOff>0</xdr:colOff>
                    <xdr:row>14</xdr:row>
                    <xdr:rowOff>180975</xdr:rowOff>
                  </from>
                  <to>
                    <xdr:col>6</xdr:col>
                    <xdr:colOff>571500</xdr:colOff>
                    <xdr:row>16</xdr:row>
                    <xdr:rowOff>19050</xdr:rowOff>
                  </to>
                </anchor>
              </controlPr>
            </control>
          </mc:Choice>
        </mc:AlternateContent>
        <mc:AlternateContent xmlns:mc="http://schemas.openxmlformats.org/markup-compatibility/2006">
          <mc:Choice Requires="x14">
            <control shapeId="1049" r:id="rId16" name="Check Box 25">
              <controlPr defaultSize="0" autoFill="0" autoLine="0" autoPict="0">
                <anchor moveWithCells="1">
                  <from>
                    <xdr:col>2</xdr:col>
                    <xdr:colOff>600075</xdr:colOff>
                    <xdr:row>17</xdr:row>
                    <xdr:rowOff>180975</xdr:rowOff>
                  </from>
                  <to>
                    <xdr:col>3</xdr:col>
                    <xdr:colOff>552450</xdr:colOff>
                    <xdr:row>19</xdr:row>
                    <xdr:rowOff>19050</xdr:rowOff>
                  </to>
                </anchor>
              </controlPr>
            </control>
          </mc:Choice>
        </mc:AlternateContent>
        <mc:AlternateContent xmlns:mc="http://schemas.openxmlformats.org/markup-compatibility/2006">
          <mc:Choice Requires="x14">
            <control shapeId="1050" r:id="rId17" name="Check Box 26">
              <controlPr defaultSize="0" autoFill="0" autoLine="0" autoPict="0">
                <anchor moveWithCells="1">
                  <from>
                    <xdr:col>4</xdr:col>
                    <xdr:colOff>0</xdr:colOff>
                    <xdr:row>17</xdr:row>
                    <xdr:rowOff>180975</xdr:rowOff>
                  </from>
                  <to>
                    <xdr:col>4</xdr:col>
                    <xdr:colOff>581025</xdr:colOff>
                    <xdr:row>19</xdr:row>
                    <xdr:rowOff>19050</xdr:rowOff>
                  </to>
                </anchor>
              </controlPr>
            </control>
          </mc:Choice>
        </mc:AlternateContent>
        <mc:AlternateContent xmlns:mc="http://schemas.openxmlformats.org/markup-compatibility/2006">
          <mc:Choice Requires="x14">
            <control shapeId="1051" r:id="rId18" name="Check Box 27">
              <controlPr defaultSize="0" autoFill="0" autoLine="0" autoPict="0">
                <anchor moveWithCells="1">
                  <from>
                    <xdr:col>2</xdr:col>
                    <xdr:colOff>600075</xdr:colOff>
                    <xdr:row>18</xdr:row>
                    <xdr:rowOff>180975</xdr:rowOff>
                  </from>
                  <to>
                    <xdr:col>3</xdr:col>
                    <xdr:colOff>742950</xdr:colOff>
                    <xdr:row>20</xdr:row>
                    <xdr:rowOff>19050</xdr:rowOff>
                  </to>
                </anchor>
              </controlPr>
            </control>
          </mc:Choice>
        </mc:AlternateContent>
        <mc:AlternateContent xmlns:mc="http://schemas.openxmlformats.org/markup-compatibility/2006">
          <mc:Choice Requires="x14">
            <control shapeId="1056" r:id="rId19" name="Check Box 32">
              <controlPr defaultSize="0" autoFill="0" autoLine="0" autoPict="0">
                <anchor moveWithCells="1">
                  <from>
                    <xdr:col>1</xdr:col>
                    <xdr:colOff>1228725</xdr:colOff>
                    <xdr:row>20</xdr:row>
                    <xdr:rowOff>180975</xdr:rowOff>
                  </from>
                  <to>
                    <xdr:col>2</xdr:col>
                    <xdr:colOff>371475</xdr:colOff>
                    <xdr:row>22</xdr:row>
                    <xdr:rowOff>19050</xdr:rowOff>
                  </to>
                </anchor>
              </controlPr>
            </control>
          </mc:Choice>
        </mc:AlternateContent>
        <mc:AlternateContent xmlns:mc="http://schemas.openxmlformats.org/markup-compatibility/2006">
          <mc:Choice Requires="x14">
            <control shapeId="1057" r:id="rId20" name="Check Box 33">
              <controlPr defaultSize="0" autoFill="0" autoLine="0" autoPict="0">
                <anchor moveWithCells="1">
                  <from>
                    <xdr:col>2</xdr:col>
                    <xdr:colOff>600075</xdr:colOff>
                    <xdr:row>20</xdr:row>
                    <xdr:rowOff>180975</xdr:rowOff>
                  </from>
                  <to>
                    <xdr:col>3</xdr:col>
                    <xdr:colOff>552450</xdr:colOff>
                    <xdr:row>22</xdr:row>
                    <xdr:rowOff>19050</xdr:rowOff>
                  </to>
                </anchor>
              </controlPr>
            </control>
          </mc:Choice>
        </mc:AlternateContent>
        <mc:AlternateContent xmlns:mc="http://schemas.openxmlformats.org/markup-compatibility/2006">
          <mc:Choice Requires="x14">
            <control shapeId="1058" r:id="rId21" name="Check Box 34">
              <controlPr defaultSize="0" autoFill="0" autoLine="0" autoPict="0">
                <anchor moveWithCells="1">
                  <from>
                    <xdr:col>4</xdr:col>
                    <xdr:colOff>0</xdr:colOff>
                    <xdr:row>20</xdr:row>
                    <xdr:rowOff>180975</xdr:rowOff>
                  </from>
                  <to>
                    <xdr:col>4</xdr:col>
                    <xdr:colOff>581025</xdr:colOff>
                    <xdr:row>22</xdr:row>
                    <xdr:rowOff>19050</xdr:rowOff>
                  </to>
                </anchor>
              </controlPr>
            </control>
          </mc:Choice>
        </mc:AlternateContent>
        <mc:AlternateContent xmlns:mc="http://schemas.openxmlformats.org/markup-compatibility/2006">
          <mc:Choice Requires="x14">
            <control shapeId="1059" r:id="rId22" name="Check Box 35">
              <controlPr defaultSize="0" autoFill="0" autoLine="0" autoPict="0">
                <anchor moveWithCells="1">
                  <from>
                    <xdr:col>4</xdr:col>
                    <xdr:colOff>600075</xdr:colOff>
                    <xdr:row>20</xdr:row>
                    <xdr:rowOff>180975</xdr:rowOff>
                  </from>
                  <to>
                    <xdr:col>5</xdr:col>
                    <xdr:colOff>495300</xdr:colOff>
                    <xdr:row>22</xdr:row>
                    <xdr:rowOff>19050</xdr:rowOff>
                  </to>
                </anchor>
              </controlPr>
            </control>
          </mc:Choice>
        </mc:AlternateContent>
        <mc:AlternateContent xmlns:mc="http://schemas.openxmlformats.org/markup-compatibility/2006">
          <mc:Choice Requires="x14">
            <control shapeId="1066" r:id="rId23" name="Check Box 42">
              <controlPr defaultSize="0" autoFill="0" autoLine="0" autoPict="0">
                <anchor moveWithCells="1">
                  <from>
                    <xdr:col>4</xdr:col>
                    <xdr:colOff>0</xdr:colOff>
                    <xdr:row>21</xdr:row>
                    <xdr:rowOff>180975</xdr:rowOff>
                  </from>
                  <to>
                    <xdr:col>5</xdr:col>
                    <xdr:colOff>257175</xdr:colOff>
                    <xdr:row>23</xdr:row>
                    <xdr:rowOff>19050</xdr:rowOff>
                  </to>
                </anchor>
              </controlPr>
            </control>
          </mc:Choice>
        </mc:AlternateContent>
        <mc:AlternateContent xmlns:mc="http://schemas.openxmlformats.org/markup-compatibility/2006">
          <mc:Choice Requires="x14">
            <control shapeId="1068" r:id="rId24" name="Check Box 44">
              <controlPr defaultSize="0" autoFill="0" autoLine="0" autoPict="0">
                <anchor moveWithCells="1">
                  <from>
                    <xdr:col>6</xdr:col>
                    <xdr:colOff>0</xdr:colOff>
                    <xdr:row>21</xdr:row>
                    <xdr:rowOff>180975</xdr:rowOff>
                  </from>
                  <to>
                    <xdr:col>7</xdr:col>
                    <xdr:colOff>333375</xdr:colOff>
                    <xdr:row>23</xdr:row>
                    <xdr:rowOff>19050</xdr:rowOff>
                  </to>
                </anchor>
              </controlPr>
            </control>
          </mc:Choice>
        </mc:AlternateContent>
        <mc:AlternateContent xmlns:mc="http://schemas.openxmlformats.org/markup-compatibility/2006">
          <mc:Choice Requires="x14">
            <control shapeId="1069" r:id="rId25" name="Check Box 45">
              <controlPr defaultSize="0" autoFill="0" autoLine="0" autoPict="0">
                <anchor moveWithCells="1">
                  <from>
                    <xdr:col>7</xdr:col>
                    <xdr:colOff>647700</xdr:colOff>
                    <xdr:row>21</xdr:row>
                    <xdr:rowOff>180975</xdr:rowOff>
                  </from>
                  <to>
                    <xdr:col>8</xdr:col>
                    <xdr:colOff>895350</xdr:colOff>
                    <xdr:row>23</xdr:row>
                    <xdr:rowOff>19050</xdr:rowOff>
                  </to>
                </anchor>
              </controlPr>
            </control>
          </mc:Choice>
        </mc:AlternateContent>
        <mc:AlternateContent xmlns:mc="http://schemas.openxmlformats.org/markup-compatibility/2006">
          <mc:Choice Requires="x14">
            <control shapeId="1079" r:id="rId26" name="Check Box 55">
              <controlPr defaultSize="0" autoFill="0" autoLine="0" autoPict="0">
                <anchor moveWithCells="1">
                  <from>
                    <xdr:col>6</xdr:col>
                    <xdr:colOff>0</xdr:colOff>
                    <xdr:row>23</xdr:row>
                    <xdr:rowOff>180975</xdr:rowOff>
                  </from>
                  <to>
                    <xdr:col>7</xdr:col>
                    <xdr:colOff>152400</xdr:colOff>
                    <xdr:row>25</xdr:row>
                    <xdr:rowOff>19050</xdr:rowOff>
                  </to>
                </anchor>
              </controlPr>
            </control>
          </mc:Choice>
        </mc:AlternateContent>
        <mc:AlternateContent xmlns:mc="http://schemas.openxmlformats.org/markup-compatibility/2006">
          <mc:Choice Requires="x14">
            <control shapeId="1080" r:id="rId27" name="Check Box 56">
              <controlPr defaultSize="0" autoFill="0" autoLine="0" autoPict="0">
                <anchor moveWithCells="1">
                  <from>
                    <xdr:col>1</xdr:col>
                    <xdr:colOff>1228725</xdr:colOff>
                    <xdr:row>24</xdr:row>
                    <xdr:rowOff>180975</xdr:rowOff>
                  </from>
                  <to>
                    <xdr:col>3</xdr:col>
                    <xdr:colOff>304800</xdr:colOff>
                    <xdr:row>26</xdr:row>
                    <xdr:rowOff>19050</xdr:rowOff>
                  </to>
                </anchor>
              </controlPr>
            </control>
          </mc:Choice>
        </mc:AlternateContent>
        <mc:AlternateContent xmlns:mc="http://schemas.openxmlformats.org/markup-compatibility/2006">
          <mc:Choice Requires="x14">
            <control shapeId="1082" r:id="rId28" name="Check Box 58">
              <controlPr defaultSize="0" autoFill="0" autoLine="0" autoPict="0">
                <anchor moveWithCells="1">
                  <from>
                    <xdr:col>6</xdr:col>
                    <xdr:colOff>0</xdr:colOff>
                    <xdr:row>24</xdr:row>
                    <xdr:rowOff>180975</xdr:rowOff>
                  </from>
                  <to>
                    <xdr:col>6</xdr:col>
                    <xdr:colOff>590550</xdr:colOff>
                    <xdr:row>26</xdr:row>
                    <xdr:rowOff>19050</xdr:rowOff>
                  </to>
                </anchor>
              </controlPr>
            </control>
          </mc:Choice>
        </mc:AlternateContent>
        <mc:AlternateContent xmlns:mc="http://schemas.openxmlformats.org/markup-compatibility/2006">
          <mc:Choice Requires="x14">
            <control shapeId="1083" r:id="rId29" name="Check Box 59">
              <controlPr defaultSize="0" autoFill="0" autoLine="0" autoPict="0">
                <anchor moveWithCells="1">
                  <from>
                    <xdr:col>8</xdr:col>
                    <xdr:colOff>342900</xdr:colOff>
                    <xdr:row>24</xdr:row>
                    <xdr:rowOff>180975</xdr:rowOff>
                  </from>
                  <to>
                    <xdr:col>8</xdr:col>
                    <xdr:colOff>971550</xdr:colOff>
                    <xdr:row>26</xdr:row>
                    <xdr:rowOff>19050</xdr:rowOff>
                  </to>
                </anchor>
              </controlPr>
            </control>
          </mc:Choice>
        </mc:AlternateContent>
        <mc:AlternateContent xmlns:mc="http://schemas.openxmlformats.org/markup-compatibility/2006">
          <mc:Choice Requires="x14">
            <control shapeId="1089" r:id="rId30" name="Check Box 65">
              <controlPr defaultSize="0" autoFill="0" autoLine="0" autoPict="0">
                <anchor moveWithCells="1">
                  <from>
                    <xdr:col>4</xdr:col>
                    <xdr:colOff>295275</xdr:colOff>
                    <xdr:row>11</xdr:row>
                    <xdr:rowOff>76200</xdr:rowOff>
                  </from>
                  <to>
                    <xdr:col>6</xdr:col>
                    <xdr:colOff>361950</xdr:colOff>
                    <xdr:row>13</xdr:row>
                    <xdr:rowOff>38100</xdr:rowOff>
                  </to>
                </anchor>
              </controlPr>
            </control>
          </mc:Choice>
        </mc:AlternateContent>
        <mc:AlternateContent xmlns:mc="http://schemas.openxmlformats.org/markup-compatibility/2006">
          <mc:Choice Requires="x14">
            <control shapeId="1090" r:id="rId31" name="Check Box 66">
              <controlPr defaultSize="0" autoFill="0" autoLine="0" autoPict="0">
                <anchor moveWithCells="1">
                  <from>
                    <xdr:col>2</xdr:col>
                    <xdr:colOff>600075</xdr:colOff>
                    <xdr:row>19</xdr:row>
                    <xdr:rowOff>180975</xdr:rowOff>
                  </from>
                  <to>
                    <xdr:col>3</xdr:col>
                    <xdr:colOff>742950</xdr:colOff>
                    <xdr:row>21</xdr:row>
                    <xdr:rowOff>19050</xdr:rowOff>
                  </to>
                </anchor>
              </controlPr>
            </control>
          </mc:Choice>
        </mc:AlternateContent>
        <mc:AlternateContent xmlns:mc="http://schemas.openxmlformats.org/markup-compatibility/2006">
          <mc:Choice Requires="x14">
            <control shapeId="1091" r:id="rId32" name="Check Box 67">
              <controlPr defaultSize="0" autoFill="0" autoLine="0" autoPict="0">
                <anchor moveWithCells="1">
                  <from>
                    <xdr:col>4</xdr:col>
                    <xdr:colOff>0</xdr:colOff>
                    <xdr:row>19</xdr:row>
                    <xdr:rowOff>180975</xdr:rowOff>
                  </from>
                  <to>
                    <xdr:col>5</xdr:col>
                    <xdr:colOff>95250</xdr:colOff>
                    <xdr:row>21</xdr:row>
                    <xdr:rowOff>19050</xdr:rowOff>
                  </to>
                </anchor>
              </controlPr>
            </control>
          </mc:Choice>
        </mc:AlternateContent>
        <mc:AlternateContent xmlns:mc="http://schemas.openxmlformats.org/markup-compatibility/2006">
          <mc:Choice Requires="x14">
            <control shapeId="1092" r:id="rId33" name="Check Box 68">
              <controlPr defaultSize="0" autoFill="0" autoLine="0" autoPict="0">
                <anchor moveWithCells="1">
                  <from>
                    <xdr:col>4</xdr:col>
                    <xdr:colOff>0</xdr:colOff>
                    <xdr:row>18</xdr:row>
                    <xdr:rowOff>180975</xdr:rowOff>
                  </from>
                  <to>
                    <xdr:col>5</xdr:col>
                    <xdr:colOff>142875</xdr:colOff>
                    <xdr:row>20</xdr:row>
                    <xdr:rowOff>19050</xdr:rowOff>
                  </to>
                </anchor>
              </controlPr>
            </control>
          </mc:Choice>
        </mc:AlternateContent>
        <mc:AlternateContent xmlns:mc="http://schemas.openxmlformats.org/markup-compatibility/2006">
          <mc:Choice Requires="x14">
            <control shapeId="1093" r:id="rId34" name="Check Box 69">
              <controlPr defaultSize="0" autoFill="0" autoLine="0" autoPict="0">
                <anchor moveWithCells="1">
                  <from>
                    <xdr:col>6</xdr:col>
                    <xdr:colOff>0</xdr:colOff>
                    <xdr:row>18</xdr:row>
                    <xdr:rowOff>180975</xdr:rowOff>
                  </from>
                  <to>
                    <xdr:col>7</xdr:col>
                    <xdr:colOff>285750</xdr:colOff>
                    <xdr:row>20</xdr:row>
                    <xdr:rowOff>19050</xdr:rowOff>
                  </to>
                </anchor>
              </controlPr>
            </control>
          </mc:Choice>
        </mc:AlternateContent>
        <mc:AlternateContent xmlns:mc="http://schemas.openxmlformats.org/markup-compatibility/2006">
          <mc:Choice Requires="x14">
            <control shapeId="1094" r:id="rId35" name="Check Box 70">
              <controlPr defaultSize="0" autoFill="0" autoLine="0" autoPict="0">
                <anchor moveWithCells="1">
                  <from>
                    <xdr:col>6</xdr:col>
                    <xdr:colOff>0</xdr:colOff>
                    <xdr:row>19</xdr:row>
                    <xdr:rowOff>180975</xdr:rowOff>
                  </from>
                  <to>
                    <xdr:col>7</xdr:col>
                    <xdr:colOff>285750</xdr:colOff>
                    <xdr:row>21</xdr:row>
                    <xdr:rowOff>19050</xdr:rowOff>
                  </to>
                </anchor>
              </controlPr>
            </control>
          </mc:Choice>
        </mc:AlternateContent>
        <mc:AlternateContent xmlns:mc="http://schemas.openxmlformats.org/markup-compatibility/2006">
          <mc:Choice Requires="x14">
            <control shapeId="1095" r:id="rId36" name="Check Box 71">
              <controlPr defaultSize="0" autoFill="0" autoLine="0" autoPict="0">
                <anchor moveWithCells="1">
                  <from>
                    <xdr:col>8</xdr:col>
                    <xdr:colOff>133350</xdr:colOff>
                    <xdr:row>18</xdr:row>
                    <xdr:rowOff>180975</xdr:rowOff>
                  </from>
                  <to>
                    <xdr:col>8</xdr:col>
                    <xdr:colOff>657225</xdr:colOff>
                    <xdr:row>20</xdr:row>
                    <xdr:rowOff>19050</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8</xdr:col>
                    <xdr:colOff>133350</xdr:colOff>
                    <xdr:row>19</xdr:row>
                    <xdr:rowOff>180975</xdr:rowOff>
                  </from>
                  <to>
                    <xdr:col>8</xdr:col>
                    <xdr:colOff>676275</xdr:colOff>
                    <xdr:row>21</xdr:row>
                    <xdr:rowOff>19050</xdr:rowOff>
                  </to>
                </anchor>
              </controlPr>
            </control>
          </mc:Choice>
        </mc:AlternateContent>
        <mc:AlternateContent xmlns:mc="http://schemas.openxmlformats.org/markup-compatibility/2006">
          <mc:Choice Requires="x14">
            <control shapeId="1104" r:id="rId38" name="Check Box 80">
              <controlPr defaultSize="0" autoFill="0" autoLine="0" autoPict="0">
                <anchor moveWithCells="1">
                  <from>
                    <xdr:col>4</xdr:col>
                    <xdr:colOff>600075</xdr:colOff>
                    <xdr:row>26</xdr:row>
                    <xdr:rowOff>180975</xdr:rowOff>
                  </from>
                  <to>
                    <xdr:col>5</xdr:col>
                    <xdr:colOff>361950</xdr:colOff>
                    <xdr:row>28</xdr:row>
                    <xdr:rowOff>19050</xdr:rowOff>
                  </to>
                </anchor>
              </controlPr>
            </control>
          </mc:Choice>
        </mc:AlternateContent>
        <mc:AlternateContent xmlns:mc="http://schemas.openxmlformats.org/markup-compatibility/2006">
          <mc:Choice Requires="x14">
            <control shapeId="1107" r:id="rId39" name="Check Box 83">
              <controlPr defaultSize="0" autoFill="0" autoLine="0" autoPict="0">
                <anchor moveWithCells="1">
                  <from>
                    <xdr:col>8</xdr:col>
                    <xdr:colOff>342900</xdr:colOff>
                    <xdr:row>25</xdr:row>
                    <xdr:rowOff>180975</xdr:rowOff>
                  </from>
                  <to>
                    <xdr:col>9</xdr:col>
                    <xdr:colOff>200025</xdr:colOff>
                    <xdr:row>27</xdr:row>
                    <xdr:rowOff>19050</xdr:rowOff>
                  </to>
                </anchor>
              </controlPr>
            </control>
          </mc:Choice>
        </mc:AlternateContent>
        <mc:AlternateContent xmlns:mc="http://schemas.openxmlformats.org/markup-compatibility/2006">
          <mc:Choice Requires="x14">
            <control shapeId="1108" r:id="rId40" name="Check Box 84">
              <controlPr defaultSize="0" autoFill="0" autoLine="0" autoPict="0">
                <anchor moveWithCells="1">
                  <from>
                    <xdr:col>4</xdr:col>
                    <xdr:colOff>600075</xdr:colOff>
                    <xdr:row>27</xdr:row>
                    <xdr:rowOff>180975</xdr:rowOff>
                  </from>
                  <to>
                    <xdr:col>5</xdr:col>
                    <xdr:colOff>657225</xdr:colOff>
                    <xdr:row>29</xdr:row>
                    <xdr:rowOff>19050</xdr:rowOff>
                  </to>
                </anchor>
              </controlPr>
            </control>
          </mc:Choice>
        </mc:AlternateContent>
        <mc:AlternateContent xmlns:mc="http://schemas.openxmlformats.org/markup-compatibility/2006">
          <mc:Choice Requires="x14">
            <control shapeId="1111" r:id="rId41" name="Check Box 87">
              <controlPr defaultSize="0" autoFill="0" autoLine="0" autoPict="0">
                <anchor moveWithCells="1">
                  <from>
                    <xdr:col>6</xdr:col>
                    <xdr:colOff>600075</xdr:colOff>
                    <xdr:row>25</xdr:row>
                    <xdr:rowOff>180975</xdr:rowOff>
                  </from>
                  <to>
                    <xdr:col>8</xdr:col>
                    <xdr:colOff>228600</xdr:colOff>
                    <xdr:row>27</xdr:row>
                    <xdr:rowOff>19050</xdr:rowOff>
                  </to>
                </anchor>
              </controlPr>
            </control>
          </mc:Choice>
        </mc:AlternateContent>
        <mc:AlternateContent xmlns:mc="http://schemas.openxmlformats.org/markup-compatibility/2006">
          <mc:Choice Requires="x14">
            <control shapeId="1115" r:id="rId42" name="Check Box 91">
              <controlPr defaultSize="0" autoFill="0" autoLine="0" autoPict="0">
                <anchor moveWithCells="1">
                  <from>
                    <xdr:col>7</xdr:col>
                    <xdr:colOff>390525</xdr:colOff>
                    <xdr:row>26</xdr:row>
                    <xdr:rowOff>180975</xdr:rowOff>
                  </from>
                  <to>
                    <xdr:col>8</xdr:col>
                    <xdr:colOff>800100</xdr:colOff>
                    <xdr:row>28</xdr:row>
                    <xdr:rowOff>19050</xdr:rowOff>
                  </to>
                </anchor>
              </controlPr>
            </control>
          </mc:Choice>
        </mc:AlternateContent>
        <mc:AlternateContent xmlns:mc="http://schemas.openxmlformats.org/markup-compatibility/2006">
          <mc:Choice Requires="x14">
            <control shapeId="1117" r:id="rId43" name="Check Box 93">
              <controlPr locked="0" defaultSize="0" autoFill="0" autoLine="0" autoPict="0">
                <anchor moveWithCells="1">
                  <from>
                    <xdr:col>7</xdr:col>
                    <xdr:colOff>390525</xdr:colOff>
                    <xdr:row>27</xdr:row>
                    <xdr:rowOff>180975</xdr:rowOff>
                  </from>
                  <to>
                    <xdr:col>8</xdr:col>
                    <xdr:colOff>552450</xdr:colOff>
                    <xdr:row>29</xdr:row>
                    <xdr:rowOff>19050</xdr:rowOff>
                  </to>
                </anchor>
              </controlPr>
            </control>
          </mc:Choice>
        </mc:AlternateContent>
        <mc:AlternateContent xmlns:mc="http://schemas.openxmlformats.org/markup-compatibility/2006">
          <mc:Choice Requires="x14">
            <control shapeId="1120" r:id="rId44" name="Check Box 96">
              <controlPr defaultSize="0" autoFill="0" autoLine="0" autoPict="0">
                <anchor moveWithCells="1">
                  <from>
                    <xdr:col>6</xdr:col>
                    <xdr:colOff>0</xdr:colOff>
                    <xdr:row>20</xdr:row>
                    <xdr:rowOff>180975</xdr:rowOff>
                  </from>
                  <to>
                    <xdr:col>7</xdr:col>
                    <xdr:colOff>285750</xdr:colOff>
                    <xdr:row>22</xdr:row>
                    <xdr:rowOff>19050</xdr:rowOff>
                  </to>
                </anchor>
              </controlPr>
            </control>
          </mc:Choice>
        </mc:AlternateContent>
        <mc:AlternateContent xmlns:mc="http://schemas.openxmlformats.org/markup-compatibility/2006">
          <mc:Choice Requires="x14">
            <control shapeId="1170" r:id="rId45" name="Check Box 146">
              <controlPr defaultSize="0" autoFill="0" autoLine="0" autoPict="0">
                <anchor moveWithCells="1">
                  <from>
                    <xdr:col>4</xdr:col>
                    <xdr:colOff>295275</xdr:colOff>
                    <xdr:row>12</xdr:row>
                    <xdr:rowOff>180975</xdr:rowOff>
                  </from>
                  <to>
                    <xdr:col>6</xdr:col>
                    <xdr:colOff>371475</xdr:colOff>
                    <xdr:row>14</xdr:row>
                    <xdr:rowOff>28575</xdr:rowOff>
                  </to>
                </anchor>
              </controlPr>
            </control>
          </mc:Choice>
        </mc:AlternateContent>
        <mc:AlternateContent xmlns:mc="http://schemas.openxmlformats.org/markup-compatibility/2006">
          <mc:Choice Requires="x14">
            <control shapeId="1174" r:id="rId46" name="Check Box 150">
              <controlPr defaultSize="0" autoFill="0" autoLine="0" autoPict="0">
                <anchor moveWithCells="1">
                  <from>
                    <xdr:col>6</xdr:col>
                    <xdr:colOff>600075</xdr:colOff>
                    <xdr:row>12</xdr:row>
                    <xdr:rowOff>180975</xdr:rowOff>
                  </from>
                  <to>
                    <xdr:col>8</xdr:col>
                    <xdr:colOff>9525</xdr:colOff>
                    <xdr:row>14</xdr:row>
                    <xdr:rowOff>19050</xdr:rowOff>
                  </to>
                </anchor>
              </controlPr>
            </control>
          </mc:Choice>
        </mc:AlternateContent>
        <mc:AlternateContent xmlns:mc="http://schemas.openxmlformats.org/markup-compatibility/2006">
          <mc:Choice Requires="x14">
            <control shapeId="1175" r:id="rId47" name="Check Box 151">
              <controlPr defaultSize="0" autoFill="0" autoLine="0" autoPict="0" altText="Other:">
                <anchor moveWithCells="1">
                  <from>
                    <xdr:col>6</xdr:col>
                    <xdr:colOff>600075</xdr:colOff>
                    <xdr:row>11</xdr:row>
                    <xdr:rowOff>76200</xdr:rowOff>
                  </from>
                  <to>
                    <xdr:col>8</xdr:col>
                    <xdr:colOff>180975</xdr:colOff>
                    <xdr:row>13</xdr:row>
                    <xdr:rowOff>38100</xdr:rowOff>
                  </to>
                </anchor>
              </controlPr>
            </control>
          </mc:Choice>
        </mc:AlternateContent>
        <mc:AlternateContent xmlns:mc="http://schemas.openxmlformats.org/markup-compatibility/2006">
          <mc:Choice Requires="x14">
            <control shapeId="1305" r:id="rId48" name="Check Box 281">
              <controlPr defaultSize="0" autoFill="0" autoLine="0" autoPict="0">
                <anchor moveWithCells="1">
                  <from>
                    <xdr:col>2</xdr:col>
                    <xdr:colOff>600075</xdr:colOff>
                    <xdr:row>12</xdr:row>
                    <xdr:rowOff>180975</xdr:rowOff>
                  </from>
                  <to>
                    <xdr:col>3</xdr:col>
                    <xdr:colOff>847725</xdr:colOff>
                    <xdr:row>14</xdr:row>
                    <xdr:rowOff>19050</xdr:rowOff>
                  </to>
                </anchor>
              </controlPr>
            </control>
          </mc:Choice>
        </mc:AlternateContent>
        <mc:AlternateContent xmlns:mc="http://schemas.openxmlformats.org/markup-compatibility/2006">
          <mc:Choice Requires="x14">
            <control shapeId="1318" r:id="rId49" name="Check Box 294">
              <controlPr locked="0" defaultSize="0" autoFill="0" autoLine="0" autoPict="0">
                <anchor moveWithCells="1">
                  <from>
                    <xdr:col>8</xdr:col>
                    <xdr:colOff>152400</xdr:colOff>
                    <xdr:row>13</xdr:row>
                    <xdr:rowOff>171450</xdr:rowOff>
                  </from>
                  <to>
                    <xdr:col>8</xdr:col>
                    <xdr:colOff>685800</xdr:colOff>
                    <xdr:row>15</xdr:row>
                    <xdr:rowOff>38100</xdr:rowOff>
                  </to>
                </anchor>
              </controlPr>
            </control>
          </mc:Choice>
        </mc:AlternateContent>
        <mc:AlternateContent xmlns:mc="http://schemas.openxmlformats.org/markup-compatibility/2006">
          <mc:Choice Requires="x14">
            <control shapeId="1332" r:id="rId50" name="Check Box 308">
              <controlPr defaultSize="0" autoFill="0" autoLine="0" autoPict="0">
                <anchor moveWithCells="1">
                  <from>
                    <xdr:col>4</xdr:col>
                    <xdr:colOff>600075</xdr:colOff>
                    <xdr:row>24</xdr:row>
                    <xdr:rowOff>180975</xdr:rowOff>
                  </from>
                  <to>
                    <xdr:col>5</xdr:col>
                    <xdr:colOff>476250</xdr:colOff>
                    <xdr:row>26</xdr:row>
                    <xdr:rowOff>19050</xdr:rowOff>
                  </to>
                </anchor>
              </controlPr>
            </control>
          </mc:Choice>
        </mc:AlternateContent>
        <mc:AlternateContent xmlns:mc="http://schemas.openxmlformats.org/markup-compatibility/2006">
          <mc:Choice Requires="x14">
            <control shapeId="1371" r:id="rId51" name="Check Box 347">
              <controlPr defaultSize="0" autoFill="0" autoLine="0" autoPict="0">
                <anchor moveWithCells="1">
                  <from>
                    <xdr:col>4</xdr:col>
                    <xdr:colOff>600075</xdr:colOff>
                    <xdr:row>25</xdr:row>
                    <xdr:rowOff>180975</xdr:rowOff>
                  </from>
                  <to>
                    <xdr:col>5</xdr:col>
                    <xdr:colOff>495300</xdr:colOff>
                    <xdr:row>27</xdr:row>
                    <xdr:rowOff>19050</xdr:rowOff>
                  </to>
                </anchor>
              </controlPr>
            </control>
          </mc:Choice>
        </mc:AlternateContent>
        <mc:AlternateContent xmlns:mc="http://schemas.openxmlformats.org/markup-compatibility/2006">
          <mc:Choice Requires="x14">
            <control shapeId="1380" r:id="rId52" name="Check Box 356">
              <controlPr defaultSize="0" autoFill="0" autoLine="0" autoPict="0">
                <anchor moveWithCells="1" sizeWithCells="1">
                  <from>
                    <xdr:col>10</xdr:col>
                    <xdr:colOff>0</xdr:colOff>
                    <xdr:row>10</xdr:row>
                    <xdr:rowOff>47625</xdr:rowOff>
                  </from>
                  <to>
                    <xdr:col>10</xdr:col>
                    <xdr:colOff>0</xdr:colOff>
                    <xdr:row>11</xdr:row>
                    <xdr:rowOff>38100</xdr:rowOff>
                  </to>
                </anchor>
              </controlPr>
            </control>
          </mc:Choice>
        </mc:AlternateContent>
        <mc:AlternateContent xmlns:mc="http://schemas.openxmlformats.org/markup-compatibility/2006">
          <mc:Choice Requires="x14">
            <control shapeId="1381" r:id="rId53" name="Check Box 357">
              <controlPr defaultSize="0" autoFill="0" autoLine="0" autoPict="0">
                <anchor moveWithCells="1">
                  <from>
                    <xdr:col>4</xdr:col>
                    <xdr:colOff>600075</xdr:colOff>
                    <xdr:row>14</xdr:row>
                    <xdr:rowOff>180975</xdr:rowOff>
                  </from>
                  <to>
                    <xdr:col>5</xdr:col>
                    <xdr:colOff>495300</xdr:colOff>
                    <xdr:row>16</xdr:row>
                    <xdr:rowOff>19050</xdr:rowOff>
                  </to>
                </anchor>
              </controlPr>
            </control>
          </mc:Choice>
        </mc:AlternateContent>
        <mc:AlternateContent xmlns:mc="http://schemas.openxmlformats.org/markup-compatibility/2006">
          <mc:Choice Requires="x14">
            <control shapeId="1048" r:id="rId54" name="Check Box 24">
              <controlPr defaultSize="0" autoFill="0" autoLine="0" autoPict="0">
                <anchor moveWithCells="1">
                  <from>
                    <xdr:col>1</xdr:col>
                    <xdr:colOff>1228725</xdr:colOff>
                    <xdr:row>17</xdr:row>
                    <xdr:rowOff>180975</xdr:rowOff>
                  </from>
                  <to>
                    <xdr:col>2</xdr:col>
                    <xdr:colOff>371475</xdr:colOff>
                    <xdr:row>19</xdr:row>
                    <xdr:rowOff>19050</xdr:rowOff>
                  </to>
                </anchor>
              </controlPr>
            </control>
          </mc:Choice>
        </mc:AlternateContent>
        <mc:AlternateContent xmlns:mc="http://schemas.openxmlformats.org/markup-compatibility/2006">
          <mc:Choice Requires="x14">
            <control shapeId="1062" r:id="rId55" name="Check Box 38">
              <controlPr defaultSize="0" autoFill="0" autoLine="0" autoPict="0">
                <anchor moveWithCells="1">
                  <from>
                    <xdr:col>1</xdr:col>
                    <xdr:colOff>1228725</xdr:colOff>
                    <xdr:row>21</xdr:row>
                    <xdr:rowOff>180975</xdr:rowOff>
                  </from>
                  <to>
                    <xdr:col>3</xdr:col>
                    <xdr:colOff>104775</xdr:colOff>
                    <xdr:row>23</xdr:row>
                    <xdr:rowOff>19050</xdr:rowOff>
                  </to>
                </anchor>
              </controlPr>
            </control>
          </mc:Choice>
        </mc:AlternateContent>
        <mc:AlternateContent xmlns:mc="http://schemas.openxmlformats.org/markup-compatibility/2006">
          <mc:Choice Requires="x14">
            <control shapeId="1078" r:id="rId56" name="Check Box 54">
              <controlPr defaultSize="0" autoFill="0" autoLine="0" autoPict="0">
                <anchor moveWithCells="1">
                  <from>
                    <xdr:col>1</xdr:col>
                    <xdr:colOff>1228725</xdr:colOff>
                    <xdr:row>23</xdr:row>
                    <xdr:rowOff>171450</xdr:rowOff>
                  </from>
                  <to>
                    <xdr:col>2</xdr:col>
                    <xdr:colOff>542925</xdr:colOff>
                    <xdr:row>25</xdr:row>
                    <xdr:rowOff>9525</xdr:rowOff>
                  </to>
                </anchor>
              </controlPr>
            </control>
          </mc:Choice>
        </mc:AlternateContent>
        <mc:AlternateContent xmlns:mc="http://schemas.openxmlformats.org/markup-compatibility/2006">
          <mc:Choice Requires="x14">
            <control shapeId="1376" r:id="rId57" name="Check Box 352">
              <controlPr defaultSize="0" autoFill="0" autoLine="0" autoPict="0">
                <anchor moveWithCells="1">
                  <from>
                    <xdr:col>1</xdr:col>
                    <xdr:colOff>1228725</xdr:colOff>
                    <xdr:row>22</xdr:row>
                    <xdr:rowOff>171450</xdr:rowOff>
                  </from>
                  <to>
                    <xdr:col>3</xdr:col>
                    <xdr:colOff>104775</xdr:colOff>
                    <xdr:row>24</xdr:row>
                    <xdr:rowOff>9525</xdr:rowOff>
                  </to>
                </anchor>
              </controlPr>
            </control>
          </mc:Choice>
        </mc:AlternateContent>
        <mc:AlternateContent xmlns:mc="http://schemas.openxmlformats.org/markup-compatibility/2006">
          <mc:Choice Requires="x14">
            <control shapeId="1084" r:id="rId58" name="Check Box 60">
              <controlPr defaultSize="0" autoFill="0" autoLine="0" autoPict="0">
                <anchor moveWithCells="1">
                  <from>
                    <xdr:col>1</xdr:col>
                    <xdr:colOff>1228725</xdr:colOff>
                    <xdr:row>25</xdr:row>
                    <xdr:rowOff>180975</xdr:rowOff>
                  </from>
                  <to>
                    <xdr:col>2</xdr:col>
                    <xdr:colOff>371475</xdr:colOff>
                    <xdr:row>27</xdr:row>
                    <xdr:rowOff>19050</xdr:rowOff>
                  </to>
                </anchor>
              </controlPr>
            </control>
          </mc:Choice>
        </mc:AlternateContent>
        <mc:AlternateContent xmlns:mc="http://schemas.openxmlformats.org/markup-compatibility/2006">
          <mc:Choice Requires="x14">
            <control shapeId="1086" r:id="rId59" name="Check Box 62">
              <controlPr defaultSize="0" autoFill="0" autoLine="0" autoPict="0">
                <anchor moveWithCells="1">
                  <from>
                    <xdr:col>1</xdr:col>
                    <xdr:colOff>1228725</xdr:colOff>
                    <xdr:row>27</xdr:row>
                    <xdr:rowOff>180975</xdr:rowOff>
                  </from>
                  <to>
                    <xdr:col>2</xdr:col>
                    <xdr:colOff>571500</xdr:colOff>
                    <xdr:row>29</xdr:row>
                    <xdr:rowOff>19050</xdr:rowOff>
                  </to>
                </anchor>
              </controlPr>
            </control>
          </mc:Choice>
        </mc:AlternateContent>
        <mc:AlternateContent xmlns:mc="http://schemas.openxmlformats.org/markup-compatibility/2006">
          <mc:Choice Requires="x14">
            <control shapeId="1105" r:id="rId60" name="Check Box 81">
              <controlPr defaultSize="0" autoFill="0" autoLine="0" autoPict="0">
                <anchor moveWithCells="1">
                  <from>
                    <xdr:col>1</xdr:col>
                    <xdr:colOff>1228725</xdr:colOff>
                    <xdr:row>26</xdr:row>
                    <xdr:rowOff>180975</xdr:rowOff>
                  </from>
                  <to>
                    <xdr:col>2</xdr:col>
                    <xdr:colOff>447675</xdr:colOff>
                    <xdr:row>28</xdr:row>
                    <xdr:rowOff>19050</xdr:rowOff>
                  </to>
                </anchor>
              </controlPr>
            </control>
          </mc:Choice>
        </mc:AlternateContent>
        <mc:AlternateContent xmlns:mc="http://schemas.openxmlformats.org/markup-compatibility/2006">
          <mc:Choice Requires="x14">
            <control shapeId="1133" r:id="rId61" name="Check Box 109">
              <controlPr defaultSize="0" autoFill="0" autoLine="0" autoPict="0">
                <anchor moveWithCells="1">
                  <from>
                    <xdr:col>1</xdr:col>
                    <xdr:colOff>1228725</xdr:colOff>
                    <xdr:row>28</xdr:row>
                    <xdr:rowOff>171450</xdr:rowOff>
                  </from>
                  <to>
                    <xdr:col>2</xdr:col>
                    <xdr:colOff>304800</xdr:colOff>
                    <xdr:row>30</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716" yWindow="397" count="1">
        <x14:dataValidation type="list" allowBlank="1" showInputMessage="1" showErrorMessage="1" xr:uid="{00000000-0002-0000-0000-000046000000}">
          <x14:formula1>
            <xm:f>Salespersons!$A$1:$A$4</xm:f>
          </x14:formula1>
          <xm:sqref>J8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04"/>
  <sheetViews>
    <sheetView topLeftCell="A5" workbookViewId="0">
      <selection activeCell="A5" sqref="A1:XFD1048576"/>
    </sheetView>
  </sheetViews>
  <sheetFormatPr defaultRowHeight="12.75"/>
  <cols>
    <col min="1" max="1" width="17.28515625" style="59" bestFit="1" customWidth="1"/>
    <col min="2" max="2" width="11" style="59" bestFit="1" customWidth="1"/>
    <col min="3" max="6" width="11" style="59" customWidth="1"/>
    <col min="7" max="7" width="11" style="59" bestFit="1" customWidth="1"/>
    <col min="8" max="10" width="9.140625" style="59"/>
    <col min="11" max="11" width="11" style="59" bestFit="1" customWidth="1"/>
    <col min="12" max="13" width="9.140625" style="59"/>
    <col min="14" max="14" width="21" style="59" bestFit="1" customWidth="1"/>
    <col min="15" max="15" width="7.5703125" style="59" bestFit="1" customWidth="1"/>
    <col min="16" max="16" width="21" style="59" bestFit="1" customWidth="1"/>
    <col min="17" max="16384" width="9.140625" style="59"/>
  </cols>
  <sheetData>
    <row r="1" spans="1:21">
      <c r="A1" s="51" t="s">
        <v>72</v>
      </c>
      <c r="B1" s="51" t="s">
        <v>187</v>
      </c>
      <c r="C1" s="51"/>
      <c r="D1" s="51"/>
      <c r="E1" s="51"/>
      <c r="F1" s="51"/>
      <c r="G1" s="52" t="s">
        <v>188</v>
      </c>
      <c r="H1" s="53"/>
      <c r="I1" s="53"/>
      <c r="J1" s="53"/>
      <c r="K1" s="54" t="s">
        <v>189</v>
      </c>
      <c r="L1" s="55"/>
      <c r="M1" s="55"/>
      <c r="N1" s="56" t="s">
        <v>190</v>
      </c>
      <c r="O1" s="57"/>
      <c r="P1" s="58" t="s">
        <v>191</v>
      </c>
    </row>
    <row r="2" spans="1:21">
      <c r="A2" s="51" t="s">
        <v>73</v>
      </c>
      <c r="B2" s="60" t="s">
        <v>151</v>
      </c>
      <c r="C2" s="60" t="s">
        <v>152</v>
      </c>
      <c r="D2" s="60" t="s">
        <v>153</v>
      </c>
      <c r="E2" s="60" t="s">
        <v>154</v>
      </c>
      <c r="F2" s="60" t="s">
        <v>155</v>
      </c>
      <c r="G2" s="61" t="s">
        <v>151</v>
      </c>
      <c r="H2" s="61" t="s">
        <v>152</v>
      </c>
      <c r="I2" s="61" t="s">
        <v>153</v>
      </c>
      <c r="J2" s="61" t="s">
        <v>154</v>
      </c>
      <c r="K2" s="62" t="s">
        <v>151</v>
      </c>
      <c r="L2" s="62" t="s">
        <v>152</v>
      </c>
      <c r="M2" s="62" t="s">
        <v>153</v>
      </c>
      <c r="N2" s="63" t="s">
        <v>151</v>
      </c>
      <c r="O2" s="63" t="s">
        <v>152</v>
      </c>
      <c r="P2" s="64" t="s">
        <v>151</v>
      </c>
      <c r="Q2" s="65"/>
      <c r="R2" s="65"/>
      <c r="S2" s="65"/>
      <c r="T2" s="65"/>
      <c r="U2" s="65"/>
    </row>
    <row r="3" spans="1:21" ht="15">
      <c r="A3" s="51" t="s">
        <v>75</v>
      </c>
      <c r="B3" s="66" t="str">
        <f>IF(Sheet1!$F$18="G/S",MAX(VLOOKUP(Sheet1!$C$39,'[1]Silk Screen Colors CR80'!Table,2),VLOOKUP(Sheet1!$C$39,'[1]Silk Screen Colors CR80'!Table,3))*2,IF(Sheet1!$F$18="G/C",MAX(VLOOKUP(Sheet1!$C$39,'[1]Silk Screen Colors CR80'!Table,2),VLOOKUP(Sheet1!$C$39,'[1]Silk Screen Colors CR80'!Table,4))*2,IF(Sheet1!$F$18="G/P",MAX(VLOOKUP(Sheet1!$C$39,'[1]Silk Screen Colors CR80'!Table,2),VLOOKUP(Sheet1!$C$39,'[1]Silk Screen Colors CR80'!Table,5),VLOOKUP(Sheet1!$C$39,'[1]Silk Screen Colors CR80'!Table,6))*2,IF(Sheet1!$F$18="G/POL",MAX(VLOOKUP(Sheet1!$C$39,'[1]Silk Screen Colors CR80'!Table,2),VLOOKUP(Sheet1!$C$39,'[1]Silk Screen Colors CR80'!Table,5))*2,IF(Sheet1!$F$18="G/PUL",MAX(VLOOKUP(Sheet1!$C$39,'[1]Silk Screen Colors CR80'!Table,2),VLOOKUP(Sheet1!$C$39,'[1]Silk Screen Colors CR80'!Table,6))*2,IF(Sheet1!$F$18="G/W",MAX(VLOOKUP(Sheet1!$C$39,'[1]Silk Screen Colors CR80'!Table,2),VLOOKUP(Sheet1!$C$39,'[1]Silk Screen Colors CR80'!Table,7))*2,IF(Sheet1!$F$18="G/CLR",MAX(VLOOKUP(Sheet1!$C$39,'[1]Silk Screen Colors CR80'!Table,2),VLOOKUP(Sheet1!$C$39,'[1]Silk Screen Colors CR80'!Table,8))*2,"")))))))</f>
        <v/>
      </c>
      <c r="C3" s="66" t="e">
        <f>IF(Sheet1!$F$18="S/C",MAX(VLOOKUP(Sheet1!$C$39,'[1]Silk Screen Colors CR80'!Table,3),VLOOKUP(Sheet1!$C$39,'[1]Silk Screen Colors CR80'!Table,4))*2,IF(Sheet1!$F$18="S/P",MAX(VLOOKUP(Sheet1!$C$39,'[1]Silk Screen Colors CR80'!Table,3),VLOOKUP(Sheet1!$C$39,'[1]Silk Screen Colors CR80'!Table,5),VLOOKUP(Sheet1!$C$39,'[1]Silk Screen Colors CR80'!Table,6))*2,IF(Sheet1!$F$18="S/POL",MAX(VLOOKUP(Sheet1!$C$39,'[1]Silk Screen Colors CR80'!Table,3),VLOOKUP(Sheet1!$C$39,'[1]Silk Screen Colors CR80'!Table,5))*2,IF(Sheet1!$F$18="S/PUL",MAX(VLOOKUP(Sheet1!$C$39,'[1]Silk Screen Colors CR80'!Table,3),VLOOKUP(Sheet1!$C$39,'[1]Silk Screen Colors CR80'!Table,6))*2,IF(Sheet1!$F$18="S/W",MAX(VLOOKUP(Sheet1!$C$39,'[1]Silk Screen Colors CR80'!Table,3),VLOOKUP(Sheet1!$C$39,'[1]Silk Screen Colors CR80'!Table,7))*2,IF(Sheet1!$F$18="S/CLR",MAX(VLOOKUP(Sheet1!$C$39,'[1]Silk Screen Colors CR80'!Table,3),VLOOKUP(Sheet1!$C$39,'[1]Silk Screen Colors CR80'!Table,8))*2,""))))))</f>
        <v>#REF!</v>
      </c>
      <c r="D3" s="66" t="str">
        <f>IF(Sheet1!$F$18="C/P",MAX(VLOOKUP(Sheet1!$C$39,'[1]Silk Screen Colors CR80'!Table,4),VLOOKUP(Sheet1!$C$39,'[1]Silk Screen Colors CR80'!Table,5),VLOOKUP(Sheet1!$C$39,'[1]Silk Screen Colors CR80'!Table,6))*2,IF(Sheet1!$F$18="C/POL",MAX(VLOOKUP(Sheet1!$C$39,'[1]Silk Screen Colors CR80'!Table,4),VLOOKUP(Sheet1!$C$39,'[1]Silk Screen Colors CR80'!Table,5))*2,IF(Sheet1!$F$18="C/PUL",MAX(VLOOKUP(Sheet1!$C$39,'[1]Silk Screen Colors CR80'!Table,4),VLOOKUP(Sheet1!$C$39,'[1]Silk Screen Colors CR80'!Table,6))*2,IF(Sheet1!$F$18="C/W",MAX(VLOOKUP(Sheet1!$C$39,'[1]Silk Screen Colors CR80'!Table,4),VLOOKUP(Sheet1!$C$39,'[1]Silk Screen Colors CR80'!Table,7))*2,IF(Sheet1!$F$18="C/CLR",MAX(VLOOKUP(Sheet1!$C$39,'[1]Silk Screen Colors CR80'!Table,4),VLOOKUP(Sheet1!$C$39,'[1]Silk Screen Colors CR80'!Table,8))*2,"")))))</f>
        <v/>
      </c>
      <c r="E3" s="66" t="str">
        <f>IF(Sheet1!$F$18="P/W",MAX(VLOOKUP(Sheet1!$C$39,'[1]Silk Screen Colors CR80'!Table,5),VLOOKUP(Sheet1!$C$39,'[1]Silk Screen Colors CR80'!Table,6),VLOOKUP(Sheet1!$C$39,'[1]Silk Screen Colors CR80'!Table,7))*2,IF(Sheet1!$F$18="POL/W",MAX(VLOOKUP(Sheet1!$C$39,'[1]Silk Screen Colors CR80'!Table,5),VLOOKUP(Sheet1!$C$39,'[1]Silk Screen Colors CR80'!Table,7))*2,IF(Sheet1!$F$18="PUL/W",MAX(VLOOKUP(Sheet1!$C$39,'[1]Silk Screen Colors CR80'!Table,6),VLOOKUP(Sheet1!$C$39,'[1]Silk Screen Colors CR80'!Table,7))*2,IF(Sheet1!$F$18="P/CLR",MAX(VLOOKUP(Sheet1!$C$39,'[1]Silk Screen Colors CR80'!Table,5),VLOOKUP(Sheet1!$C$39,'[1]Silk Screen Colors CR80'!Table,6),VLOOKUP(Sheet1!$C$39,'[1]Silk Screen Colors CR80'!Table,8))*2,IF(Sheet1!$F$18="POL/CLR",MAX(VLOOKUP(Sheet1!$C$39,'[1]Silk Screen Colors CR80'!Table,5),VLOOKUP(Sheet1!$C$39,'[1]Silk Screen Colors CR80'!Table,8))*2,IF(Sheet1!$F$18="PUL/CLR",MAX(VLOOKUP(Sheet1!$C$39,'[1]Silk Screen Colors CR80'!Table,6),VLOOKUP(Sheet1!$C$39,'[1]Silk Screen Colors CR80'!Table,8))*2,""))))))</f>
        <v/>
      </c>
      <c r="F3" s="66" t="str">
        <f>IF(Sheet1!$F$18="W/CLR",MAX(VLOOKUP(Sheet1!$C$39,'[1]Silk Screen Colors CR80'!Table,7),VLOOKUP(Sheet1!$C$39,'[1]Silk Screen Colors CR80'!Table,8))*2,"")</f>
        <v/>
      </c>
      <c r="G3" s="67" t="str">
        <f>IF(Sheet1!$F$18="G/S/C",MAX(VLOOKUP(Sheet1!$C$39,'[1]Silk Screen Colors CR80'!Table,2),VLOOKUP(Sheet1!$C$39,'[1]Silk Screen Colors CR80'!Table,3),VLOOKUP(Sheet1!$C$39,'[1]Silk Screen Colors CR80'!Table,4))*3,IF(Sheet1!$F$18="G/S/P",MAX(VLOOKUP(Sheet1!$C$39,'[1]Silk Screen Colors CR80'!Table,2),VLOOKUP(Sheet1!$C$39,'[1]Silk Screen Colors CR80'!Table,3),VLOOKUP(Sheet1!$C$39,'[1]Silk Screen Colors CR80'!Table,5),VLOOKUP(Sheet1!$C$39,'[1]Silk Screen Colors CR80'!Table,6))*3,IF(Sheet1!$F$18="G/S/POL",MAX(VLOOKUP(Sheet1!$C$39,'[1]Silk Screen Colors CR80'!Table,2),VLOOKUP(Sheet1!$C$39,'[1]Silk Screen Colors CR80'!Table,3),VLOOKUP(Sheet1!$C$39,'[1]Silk Screen Colors CR80'!Table,5))*3,IF(Sheet1!$F$18="G/S/PUL",MAX(VLOOKUP(Sheet1!$C$39,'[1]Silk Screen Colors CR80'!Table,2),VLOOKUP(Sheet1!$C$39,'[1]Silk Screen Colors CR80'!Table,3),VLOOKUP(Sheet1!$C$39,'[1]Silk Screen Colors CR80'!Table,6))*3,IF(Sheet1!$F$18="G/S/W",MAX(VLOOKUP(Sheet1!$C$39,'[1]Silk Screen Colors CR80'!Table,2),VLOOKUP(Sheet1!$C$39,'[1]Silk Screen Colors CR80'!Table,3),VLOOKUP(Sheet1!$C$39,'[1]Silk Screen Colors CR80'!Table,7))*3,IF(Sheet1!$F$18="G/S/CLR",MAX(VLOOKUP(Sheet1!$C$39,'[1]Silk Screen Colors CR80'!Table,2),VLOOKUP(Sheet1!$C$39,'[1]Silk Screen Colors CR80'!Table,3),VLOOKUP(Sheet1!$C$39,'[1]Silk Screen Colors CR80'!Table,8))*3,IF(Sheet1!$F$18="G/C/P",MAX(VLOOKUP(Sheet1!$C$39,'[1]Silk Screen Colors CR80'!Table,2),VLOOKUP(Sheet1!$C$39,'[1]Silk Screen Colors CR80'!Table,4),VLOOKUP(Sheet1!$C$39,'[1]Silk Screen Colors CR80'!Table,5),VLOOKUP(Sheet1!$C$39,'[1]Silk Screen Colors CR80'!Table,6))*3,IF(Sheet1!$F$18="G/C/POL",MAX(VLOOKUP(Sheet1!$C$39,'[1]Silk Screen Colors CR80'!Table,2),VLOOKUP(Sheet1!$C$39,'[1]Silk Screen Colors CR80'!Table,4),VLOOKUP(Sheet1!$C$39,'[1]Silk Screen Colors CR80'!Table,5))*3,IF(Sheet1!$F$18="G/C/PUL",MAX(VLOOKUP(Sheet1!$C$39,'[1]Silk Screen Colors CR80'!Table,2),VLOOKUP(Sheet1!$C$39,'[1]Silk Screen Colors CR80'!Table,4),VLOOKUP(Sheet1!$C$39,'[1]Silk Screen Colors CR80'!Table,6))*3,IF(Sheet1!$F$18="G/C/W",MAX(VLOOKUP(Sheet1!$C$39,'[1]Silk Screen Colors CR80'!Table,2),VLOOKUP(Sheet1!$C$39,'[1]Silk Screen Colors CR80'!Table,4),VLOOKUP(Sheet1!$C$39,'[1]Silk Screen Colors CR80'!Table,7))*3,IF(Sheet1!$F$18="G/C/CLR",MAX(VLOOKUP(Sheet1!$C$39,'[1]Silk Screen Colors CR80'!Table,2),VLOOKUP(Sheet1!$C$39,'[1]Silk Screen Colors CR80'!Table,4),VLOOKUP(Sheet1!$C$39,'[1]Silk Screen Colors CR80'!Table,8))*3,IF(Sheet1!$F$18="G/P/W",MAX(VLOOKUP(Sheet1!$C$39,'[1]Silk Screen Colors CR80'!Table,2),VLOOKUP(Sheet1!$C$39,'[1]Silk Screen Colors CR80'!Table,5),VLOOKUP(Sheet1!$C$39,'[1]Silk Screen Colors CR80'!Table,6),VLOOKUP(Sheet1!$C$39,'[1]Silk Screen Colors CR80'!Table,7))*3,IF(Sheet1!$F$18="G/POL/W",MAX(VLOOKUP(Sheet1!$C$39,'[1]Silk Screen Colors CR80'!Table,2),VLOOKUP(Sheet1!$C$39,'[1]Silk Screen Colors CR80'!Table,5),VLOOKUP(Sheet1!$C$39,'[1]Silk Screen Colors CR80'!Table,7))*3,IF(Sheet1!$F$18="G/PUL/W",MAX(VLOOKUP(Sheet1!$C$39,'[1]Silk Screen Colors CR80'!Table,2),VLOOKUP(Sheet1!$C$39,'[1]Silk Screen Colors CR80'!Table,6),VLOOKUP(Sheet1!$C$39,'[1]Silk Screen Colors CR80'!Table,7))*3,IF(Sheet1!$F$18="G/P/CLR",MAX(VLOOKUP(Sheet1!$C$39,'[1]Silk Screen Colors CR80'!Table,2),VLOOKUP(Sheet1!$C$39,'[1]Silk Screen Colors CR80'!Table,5),VLOOKUP(Sheet1!$C$39,'[1]Silk Screen Colors CR80'!Table,6),VLOOKUP(Sheet1!$C$39,'[1]Silk Screen Colors CR80'!Table,8))*3,IF(Sheet1!$F$18="G/POL/CLR",MAX(VLOOKUP(Sheet1!$C$39,'[1]Silk Screen Colors CR80'!Table,2),VLOOKUP(Sheet1!$C$39,'[1]Silk Screen Colors CR80'!Table,5),VLOOKUP(Sheet1!$C$39,'[1]Silk Screen Colors CR80'!Table,8))*3,IF(Sheet1!$F$18="G/PUL/CLR",MAX(VLOOKUP(Sheet1!$C$39,'[1]Silk Screen Colors CR80'!Table,2),VLOOKUP(Sheet1!$C$39,'[1]Silk Screen Colors CR80'!Table,6),VLOOKUP(Sheet1!$C$39,'[1]Silk Screen Colors CR80'!Table,8))*3,IF(Sheet1!$F$18="G/W/CLR",MAX(VLOOKUP(Sheet1!$C$39,'[1]Silk Screen Colors CR80'!Table,2),VLOOKUP(Sheet1!$C$39,'[1]Silk Screen Colors CR80'!Table,7),VLOOKUP(Sheet1!$C$39,'[1]Silk Screen Colors CR80'!Table,8))*3,""))))))))))))))))))</f>
        <v/>
      </c>
      <c r="H3" s="68" t="str">
        <f>IF(Sheet1!$F$18="S/C/P",MAX(VLOOKUP(Sheet1!$C$39,'[1]Silk Screen Colors CR80'!Table,3),VLOOKUP(Sheet1!$C$39,'[1]Silk Screen Colors CR80'!Table,4),VLOOKUP(Sheet1!$C$39,'[1]Silk Screen Colors CR80'!Table,5),VLOOKUP(Sheet1!$C$39,'[1]Silk Screen Colors CR80'!Table,6))*3,IF(Sheet1!$F$18="S/C/POL",MAX(VLOOKUP(Sheet1!$C$39,'[1]Silk Screen Colors CR80'!Table,3),VLOOKUP(Sheet1!$C$39,'[1]Silk Screen Colors CR80'!Table,4),VLOOKUP(Sheet1!$C$39,'[1]Silk Screen Colors CR80'!Table,5))*3,IF(Sheet1!$F$18="S/C/PUL",MAX(VLOOKUP(Sheet1!$C$39,'[1]Silk Screen Colors CR80'!Table,3),VLOOKUP(Sheet1!$C$39,'[1]Silk Screen Colors CR80'!Table,4),VLOOKUP(Sheet1!$C$39,'[1]Silk Screen Colors CR80'!Table,6))*3,IF(Sheet1!$F$18="S/C/W",MAX(VLOOKUP(Sheet1!$C$39,'[1]Silk Screen Colors CR80'!Table,3),VLOOKUP(Sheet1!$C$39,'[1]Silk Screen Colors CR80'!Table,4),VLOOKUP(Sheet1!$C$39,'[1]Silk Screen Colors CR80'!Table,7))*3,IF(Sheet1!$F$18="S/C/CLR",MAX(VLOOKUP(Sheet1!$C$39,'[1]Silk Screen Colors CR80'!Table,3),VLOOKUP(Sheet1!$C$39,'[1]Silk Screen Colors CR80'!Table,4),VLOOKUP(Sheet1!$C$39,'[1]Silk Screen Colors CR80'!Table,8))*3,IF(Sheet1!$F$18="S/P/W",MAX(VLOOKUP(Sheet1!$C$39,'[1]Silk Screen Colors CR80'!Table,3),VLOOKUP(Sheet1!$C$39,'[1]Silk Screen Colors CR80'!Table,5),VLOOKUP(Sheet1!$C$39,'[1]Silk Screen Colors CR80'!Table,6),VLOOKUP(Sheet1!$C$39,'[1]Silk Screen Colors CR80'!Table,7))*3,IF(Sheet1!$F$18="S/POL/W",MAX(VLOOKUP(Sheet1!$C$39,'[1]Silk Screen Colors CR80'!Table,3),VLOOKUP(Sheet1!$C$39,'[1]Silk Screen Colors CR80'!Table,5),VLOOKUP(Sheet1!$C$39,'[1]Silk Screen Colors CR80'!Table,7))*3,IF(Sheet1!$F$18="S/PUL/W",MAX(VLOOKUP(Sheet1!$C$39,'[1]Silk Screen Colors CR80'!Table,3),VLOOKUP(Sheet1!$C$39,'[1]Silk Screen Colors CR80'!Table,6),VLOOKUP(Sheet1!$C$39,'[1]Silk Screen Colors CR80'!Table,7))*3,IF(Sheet1!$F$18="S/P/CLR",MAX(VLOOKUP(Sheet1!$C$39,'[1]Silk Screen Colors CR80'!Table,3),VLOOKUP(Sheet1!$C$39,'[1]Silk Screen Colors CR80'!Table,5),VLOOKUP(Sheet1!$C$39,'[1]Silk Screen Colors CR80'!Table,6),VLOOKUP(Sheet1!$C$39,'[1]Silk Screen Colors CR80'!Table,8))*3,IF(Sheet1!$F$18="S/POL/CLR",MAX(VLOOKUP(Sheet1!$C$39,'[1]Silk Screen Colors CR80'!Table,3),VLOOKUP(Sheet1!$C$39,'[1]Silk Screen Colors CR80'!Table,5),VLOOKUP(Sheet1!$C$39,'[1]Silk Screen Colors CR80'!Table,8))*3,IF(Sheet1!$F$18="S/PUL/CLR",MAX(VLOOKUP(Sheet1!$C$39,'[1]Silk Screen Colors CR80'!Table,3),VLOOKUP(Sheet1!$C$39,'[1]Silk Screen Colors CR80'!Table,6),VLOOKUP(Sheet1!$C$39,'[1]Silk Screen Colors CR80'!Table,8))*3,IF(Sheet1!$F$18="S/W/CLR",MAX(VLOOKUP(Sheet1!$C$39,'[1]Silk Screen Colors CR80'!Table,3),VLOOKUP(Sheet1!$C$39,'[1]Silk Screen Colors CR80'!Table,7),VLOOKUP(Sheet1!$C$39,'[1]Silk Screen Colors CR80'!Table,8))*3,""))))))))))))</f>
        <v/>
      </c>
      <c r="I3" s="69" t="str">
        <f>IF(Sheet1!$F$18="C/P/W",MAX(VLOOKUP(Sheet1!$C$39,'[1]Silk Screen Colors CR80'!Table,4),VLOOKUP(Sheet1!$C$39,'[1]Silk Screen Colors CR80'!Table,5),VLOOKUP(Sheet1!$C$39,'[1]Silk Screen Colors CR80'!Table,6),VLOOKUP(Sheet1!$C$39,'[1]Silk Screen Colors CR80'!Table,7))*3,IF(Sheet1!$F$18="C/POL/W",MAX(VLOOKUP(Sheet1!$C$39,'[1]Silk Screen Colors CR80'!Table,4),VLOOKUP(Sheet1!$C$39,'[1]Silk Screen Colors CR80'!Table,5),VLOOKUP(Sheet1!$C$39,'[1]Silk Screen Colors CR80'!Table,7))*3,IF(Sheet1!$F$18="C/PUL/W",MAX(VLOOKUP(Sheet1!$C$39,'[1]Silk Screen Colors CR80'!Table,4),VLOOKUP(Sheet1!$C$39,'[1]Silk Screen Colors CR80'!Table,6),VLOOKUP(Sheet1!$C$39,'[1]Silk Screen Colors CR80'!Table,7))*3,IF(Sheet1!$F$18="C/P/CLR",MAX(VLOOKUP(Sheet1!$C$39,'[1]Silk Screen Colors CR80'!Table,4),VLOOKUP(Sheet1!$C$39,'[1]Silk Screen Colors CR80'!Table,5),VLOOKUP(Sheet1!$C$39,'[1]Silk Screen Colors CR80'!Table,6),VLOOKUP(Sheet1!$C$39,'[1]Silk Screen Colors CR80'!Table,8))*3,IF(Sheet1!$F$18="C/POL/CLR",MAX(VLOOKUP(Sheet1!$C$39,'[1]Silk Screen Colors CR80'!Table,4),VLOOKUP(Sheet1!$C$39,'[1]Silk Screen Colors CR80'!Table,5),VLOOKUP(Sheet1!$C$39,'[1]Silk Screen Colors CR80'!Table,8))*3,IF(Sheet1!$F$18="C/PUL/CLR",MAX(VLOOKUP(Sheet1!$C$39,'[1]Silk Screen Colors CR80'!Table,4),VLOOKUP(Sheet1!$C$39,'[1]Silk Screen Colors CR80'!Table,6),VLOOKUP(Sheet1!$C$39,'[1]Silk Screen Colors CR80'!Table,8))*3,IF(Sheet1!$F$18="C/W/CLR",MAX(VLOOKUP(Sheet1!$C$39,'[1]Silk Screen Colors CR80'!Table,4),VLOOKUP(Sheet1!$C$39,'[1]Silk Screen Colors CR80'!Table,7),VLOOKUP(Sheet1!$C$39,'[1]Silk Screen Colors CR80'!Table,8))*3,"")))))))</f>
        <v/>
      </c>
      <c r="J3" s="69" t="str">
        <f>IF(Sheet1!$F$18="P/W/CLR",MAX(VLOOKUP(Sheet1!$C$39,'[1]Silk Screen Colors CR80'!Table,5),VLOOKUP(Sheet1!$C$39,'[1]Silk Screen Colors CR80'!Table,6),VLOOKUP(Sheet1!$C$39,'[1]Silk Screen Colors CR80'!Table,7),VLOOKUP(Sheet1!$C$39,'[1]Silk Screen Colors CR80'!Table,8))*3,IF(Sheet1!$F$18="POL/W/CLR",MAX(VLOOKUP(Sheet1!$C$39,'[1]Silk Screen Colors CR80'!Table,5),VLOOKUP(Sheet1!$C$39,'[1]Silk Screen Colors CR80'!Table,7),VLOOKUP(Sheet1!$C$39,'[1]Silk Screen Colors CR80'!Table,8))*3,IF(Sheet1!$F$18="PUL/W/CLR",MAX(VLOOKUP(Sheet1!$C$39,'[1]Silk Screen Colors CR80'!Table,6),VLOOKUP(Sheet1!$C$39,'[1]Silk Screen Colors CR80'!Table,7),VLOOKUP(Sheet1!$C$39,'[1]Silk Screen Colors CR80'!Table,8))*3,"")))</f>
        <v/>
      </c>
      <c r="K3" s="70" t="str">
        <f>IF(Sheet1!$F$18="G/S/C/P",MAX(VLOOKUP(Sheet1!$C$39,'[1]Silk Screen Colors CR80'!Table,2),VLOOKUP(Sheet1!$C$39,'[1]Silk Screen Colors CR80'!Table,3),VLOOKUP(Sheet1!$C$39,'[1]Silk Screen Colors CR80'!Table,4),VLOOKUP(Sheet1!$C$39,'[1]Silk Screen Colors CR80'!Table,5),VLOOKUP(Sheet1!$C$39,'[1]Silk Screen Colors CR80'!Table,6))*4,IF(Sheet1!$F$18="G/S/C/POL",MAX(VLOOKUP(Sheet1!$C$39,'[1]Silk Screen Colors CR80'!Table,2),VLOOKUP(Sheet1!$C$39,'[1]Silk Screen Colors CR80'!Table,3),VLOOKUP(Sheet1!$C$39,'[1]Silk Screen Colors CR80'!Table,4),VLOOKUP(Sheet1!$C$39,'[1]Silk Screen Colors CR80'!Table,5))*4,IF(Sheet1!$F$18="G/S/C/PUL",MAX(VLOOKUP(Sheet1!$C$39,'[1]Silk Screen Colors CR80'!Table,2),VLOOKUP(Sheet1!$C$39,'[1]Silk Screen Colors CR80'!Table,3),VLOOKUP(Sheet1!$C$39,'[1]Silk Screen Colors CR80'!Table,4),VLOOKUP(Sheet1!$C$39,'[1]Silk Screen Colors CR80'!Table,6))*4,IF(Sheet1!$F$18="G/S/C/W",MAX(VLOOKUP(Sheet1!$C$39,'[1]Silk Screen Colors CR80'!Table,2),VLOOKUP(Sheet1!$C$39,'[1]Silk Screen Colors CR80'!Table,3),VLOOKUP(Sheet1!$C$39,'[1]Silk Screen Colors CR80'!Table,4),VLOOKUP(Sheet1!$C$39,'[1]Silk Screen Colors CR80'!Table,7))*4,IF(Sheet1!$F$18="G/S/C/CLR",MAX(VLOOKUP(Sheet1!$C$39,'[1]Silk Screen Colors CR80'!Table,2),VLOOKUP(Sheet1!$C$39,'[1]Silk Screen Colors CR80'!Table,3),VLOOKUP(Sheet1!$C$39,'[1]Silk Screen Colors CR80'!Table,4),VLOOKUP(Sheet1!$C$39,'[1]Silk Screen Colors CR80'!Table,8))*4,IF(Sheet1!$F$18="G/C/P/W",MAX(VLOOKUP(Sheet1!$C$39,'[1]Silk Screen Colors CR80'!Table,2),VLOOKUP(Sheet1!$C$39,'[1]Silk Screen Colors CR80'!Table,4),VLOOKUP(Sheet1!$C$39,'[1]Silk Screen Colors CR80'!Table,5),VLOOKUP(Sheet1!$C$39,'[1]Silk Screen Colors CR80'!Table,6),VLOOKUP(Sheet1!$C$39,'[1]Silk Screen Colors CR80'!Table,7))*4,IF(Sheet1!$F$18="G/C/POL/W",MAX(VLOOKUP(Sheet1!$C$39,'[1]Silk Screen Colors CR80'!Table,2),VLOOKUP(Sheet1!$C$39,'[1]Silk Screen Colors CR80'!Table,4),VLOOKUP(Sheet1!$C$39,'[1]Silk Screen Colors CR80'!Table,5),VLOOKUP(Sheet1!$C$39,'[1]Silk Screen Colors CR80'!Table,7))*4,IF(Sheet1!$F$18="G/C/PUL/W",MAX(VLOOKUP(Sheet1!$C$39,'[1]Silk Screen Colors CR80'!Table,2),VLOOKUP(Sheet1!$C$39,'[1]Silk Screen Colors CR80'!Table,4),VLOOKUP(Sheet1!$C$39,'[1]Silk Screen Colors CR80'!Table,6),VLOOKUP(Sheet1!$C$39,'[1]Silk Screen Colors CR80'!Table,7))*4,IF(Sheet1!$F$18="G/C/P/CLR",MAX(VLOOKUP(Sheet1!$C$39,'[1]Silk Screen Colors CR80'!Table,2),VLOOKUP(Sheet1!$C$39,'[1]Silk Screen Colors CR80'!Table,4),VLOOKUP(Sheet1!$C$39,'[1]Silk Screen Colors CR80'!Table,5),VLOOKUP(Sheet1!$C$39,'[1]Silk Screen Colors CR80'!Table,6),VLOOKUP(Sheet1!$C$39,'[1]Silk Screen Colors CR80'!Table,8))*4,IF(Sheet1!$F$18="G/C/POL/CLR",MAX(VLOOKUP(Sheet1!$C$39,'[1]Silk Screen Colors CR80'!Table,2),VLOOKUP(Sheet1!$C$39,'[1]Silk Screen Colors CR80'!Table,4),VLOOKUP(Sheet1!$C$39,'[1]Silk Screen Colors CR80'!Table,5),VLOOKUP(Sheet1!$C$39,'[1]Silk Screen Colors CR80'!Table,8))*4,IF(Sheet1!$F$18="G/C/PUL/CLR",MAX(VLOOKUP(Sheet1!$C$39,'[1]Silk Screen Colors CR80'!Table,2),VLOOKUP(Sheet1!$C$39,'[1]Silk Screen Colors CR80'!Table,4),VLOOKUP(Sheet1!$C$39,'[1]Silk Screen Colors CR80'!Table,6),VLOOKUP(Sheet1!$C$39,'[1]Silk Screen Colors CR80'!Table,8))*4,IF(Sheet1!$F$18="G/C/W/CLR",MAX(VLOOKUP(Sheet1!$C$39,'[1]Silk Screen Colors CR80'!Table,2),VLOOKUP(Sheet1!$C$39,'[1]Silk Screen Colors CR80'!Table,4),VLOOKUP(Sheet1!$C$39,'[1]Silk Screen Colors CR80'!Table,7),VLOOKUP(Sheet1!$C$39,'[1]Silk Screen Colors CR80'!Table,8))*4,""))))))))))))</f>
        <v/>
      </c>
      <c r="L3" s="71" t="str">
        <f>IF(Sheet1!$F$18="S/C/P/W",MAX(VLOOKUP(Sheet1!$C$39,'[1]Silk Screen Colors CR80'!Table,3),VLOOKUP(Sheet1!$C$39,'[1]Silk Screen Colors CR80'!Table,4),VLOOKUP(Sheet1!$C$39,'[1]Silk Screen Colors CR80'!Table,5),VLOOKUP(Sheet1!$C$39,'[1]Silk Screen Colors CR80'!Table,6),VLOOKUP(Sheet1!$C$39,'[1]Silk Screen Colors CR80'!Table,7))*4,IF(Sheet1!$F$18="S/C/POL/W",MAX(VLOOKUP(Sheet1!$C$39,'[1]Silk Screen Colors CR80'!Table,3),VLOOKUP(Sheet1!$C$39,'[1]Silk Screen Colors CR80'!Table,4),VLOOKUP(Sheet1!$C$39,'[1]Silk Screen Colors CR80'!Table,5),VLOOKUP(Sheet1!$C$39,'[1]Silk Screen Colors CR80'!Table,7))*4,IF(Sheet1!$F$18="S/C/PUL/W",MAX(VLOOKUP(Sheet1!$C$39,'[1]Silk Screen Colors CR80'!Table,3),VLOOKUP(Sheet1!$C$39,'[1]Silk Screen Colors CR80'!Table,4),VLOOKUP(Sheet1!$C$39,'[1]Silk Screen Colors CR80'!Table,6),VLOOKUP(Sheet1!$C$39,'[1]Silk Screen Colors CR80'!Table,7))*4,IF(Sheet1!$F$18="S/C/P/CLR",MAX(VLOOKUP(Sheet1!$C$39,'[1]Silk Screen Colors CR80'!Table,3),VLOOKUP(Sheet1!$C$39,'[1]Silk Screen Colors CR80'!Table,4),VLOOKUP(Sheet1!$C$39,'[1]Silk Screen Colors CR80'!Table,5),VLOOKUP(Sheet1!$C$39,'[1]Silk Screen Colors CR80'!Table,6),VLOOKUP(Sheet1!$C$39,'[1]Silk Screen Colors CR80'!Table,8))*4,IF(Sheet1!$F$18="S/C/POL/CLR",MAX(VLOOKUP(Sheet1!$C$39,'[1]Silk Screen Colors CR80'!Table,3),VLOOKUP(Sheet1!$C$39,'[1]Silk Screen Colors CR80'!Table,4),VLOOKUP(Sheet1!$C$39,'[1]Silk Screen Colors CR80'!Table,5),VLOOKUP(Sheet1!$C$39,'[1]Silk Screen Colors CR80'!Table,8))*4,IF(Sheet1!$F$18="S/C/PUL/CLR",MAX(VLOOKUP(Sheet1!$C$39,'[1]Silk Screen Colors CR80'!Table,3),VLOOKUP(Sheet1!$C$39,'[1]Silk Screen Colors CR80'!Table,4),VLOOKUP(Sheet1!$C$39,'[1]Silk Screen Colors CR80'!Table,6),VLOOKUP(Sheet1!$C$39,'[1]Silk Screen Colors CR80'!Table,8))*4,IF(Sheet1!$F$18="S/P/W/CLR",MAX(VLOOKUP(Sheet1!$C$39,'[1]Silk Screen Colors CR80'!Table,3),VLOOKUP(Sheet1!$C$39,'[1]Silk Screen Colors CR80'!Table,5),VLOOKUP(Sheet1!$C$39,'[1]Silk Screen Colors CR80'!Table,6),VLOOKUP(Sheet1!$C$39,'[1]Silk Screen Colors CR80'!Table,7),VLOOKUP(Sheet1!$C$39,'[1]Silk Screen Colors CR80'!Table,8))*4,IF(Sheet1!$F$18="S/POL/W/CLR",MAX(VLOOKUP(Sheet1!$C$39,'[1]Silk Screen Colors CR80'!Table,3),VLOOKUP(Sheet1!$C$39,'[1]Silk Screen Colors CR80'!Table,5),VLOOKUP(Sheet1!$C$39,'[1]Silk Screen Colors CR80'!Table,7),VLOOKUP(Sheet1!$C$39,'[1]Silk Screen Colors CR80'!Table,8))*4,IF(Sheet1!$F$18="S/PUL/W/CLR",MAX(VLOOKUP(Sheet1!$C$39,'[1]Silk Screen Colors CR80'!Table,3),VLOOKUP(Sheet1!$C$39,'[1]Silk Screen Colors CR80'!Table,6),VLOOKUP(Sheet1!$C$39,'[1]Silk Screen Colors CR80'!Table,7),VLOOKUP(Sheet1!$C$39,'[1]Silk Screen Colors CR80'!Table,8))*4,"")))))))))</f>
        <v/>
      </c>
      <c r="M3" s="71" t="str">
        <f>IF(Sheet1!$F$18="C/P/W/CLR",MAX(VLOOKUP(Sheet1!$C$39,'[1]Silk Screen Colors CR80'!Table,4),VLOOKUP(Sheet1!$C$39,'[1]Silk Screen Colors CR80'!Table,5),VLOOKUP(Sheet1!$C$39,'[1]Silk Screen Colors CR80'!Table,6),VLOOKUP(Sheet1!$C$39,'[1]Silk Screen Colors CR80'!Table,7),VLOOKUP(Sheet1!$C$39,'[1]Silk Screen Colors CR80'!Table,8))*4,IF(Sheet1!$F$18="C/POL/W/CLR",MAX(VLOOKUP(Sheet1!$C$39,'[1]Silk Screen Colors CR80'!Table,4),VLOOKUP(Sheet1!$C$39,'[1]Silk Screen Colors CR80'!Table,5),VLOOKUP(Sheet1!$C$39,'[1]Silk Screen Colors CR80'!Table,7),VLOOKUP(Sheet1!$C$39,'[1]Silk Screen Colors CR80'!Table,8))*4,IF(Sheet1!$F$18="C/PUL/W/CLR",MAX(VLOOKUP(Sheet1!$C$39,'[1]Silk Screen Colors CR80'!Table,4),VLOOKUP(Sheet1!$C$39,'[1]Silk Screen Colors CR80'!Table,6),VLOOKUP(Sheet1!$C$39,'[1]Silk Screen Colors CR80'!Table,7),VLOOKUP(Sheet1!$C$39,'[1]Silk Screen Colors CR80'!Table,8))*4,"")))</f>
        <v/>
      </c>
      <c r="N3" s="72" t="str">
        <f>IF(Sheet1!$F$18="G/S/C/P/W",MAX(VLOOKUP(Sheet1!$C$39,'[1]Silk Screen Colors CR80'!Table,2),VLOOKUP(Sheet1!$C$39,'[1]Silk Screen Colors CR80'!Table,3),VLOOKUP(Sheet1!$C$39,'[1]Silk Screen Colors CR80'!Table,4),VLOOKUP(Sheet1!$C$39,'[1]Silk Screen Colors CR80'!Table,5),VLOOKUP(Sheet1!$C$39,'[1]Silk Screen Colors CR80'!Table,6),VLOOKUP(Sheet1!$C$39,'[1]Silk Screen Colors CR80'!Table,7))*5,IF(Sheet1!$F$18="G/S/C/POL/W",MAX(VLOOKUP(Sheet1!$C$39,'[1]Silk Screen Colors CR80'!Table,2),VLOOKUP(Sheet1!$C$39,'[1]Silk Screen Colors CR80'!Table,3),VLOOKUP(Sheet1!$C$39,'[1]Silk Screen Colors CR80'!Table,4),VLOOKUP(Sheet1!$C$39,'[1]Silk Screen Colors CR80'!Table,5),VLOOKUP(Sheet1!$C$39,'[1]Silk Screen Colors CR80'!Table,7))*5,IF(Sheet1!$F$18="G/S/C/PUL/W",MAX(VLOOKUP(Sheet1!$C$39,'[1]Silk Screen Colors CR80'!Table,2),VLOOKUP(Sheet1!$C$39,'[1]Silk Screen Colors CR80'!Table,3),VLOOKUP(Sheet1!$C$39,'[1]Silk Screen Colors CR80'!Table,4),VLOOKUP(Sheet1!$C$39,'[1]Silk Screen Colors CR80'!Table,6),VLOOKUP(Sheet1!$C$39,'[1]Silk Screen Colors CR80'!Table,7))*5,IF(Sheet1!$F$18="G/S/C/P/CLR",MAX(VLOOKUP(Sheet1!$C$39,'[1]Silk Screen Colors CR80'!Table,2),VLOOKUP(Sheet1!$C$39,'[1]Silk Screen Colors CR80'!Table,3),VLOOKUP(Sheet1!$C$39,'[1]Silk Screen Colors CR80'!Table,4),VLOOKUP(Sheet1!$C$39,'[1]Silk Screen Colors CR80'!Table,5),VLOOKUP(Sheet1!$C$39,'[1]Silk Screen Colors CR80'!Table,6),VLOOKUP(Sheet1!$C$39,'[1]Silk Screen Colors CR80'!Table,8))*5,IF(Sheet1!$F$18="G/S/C/POL/CLR",MAX(VLOOKUP(Sheet1!$C$39,'[1]Silk Screen Colors CR80'!Table,2),VLOOKUP(Sheet1!$C$39,'[1]Silk Screen Colors CR80'!Table,3),VLOOKUP(Sheet1!$C$39,'[1]Silk Screen Colors CR80'!Table,4),VLOOKUP(Sheet1!$C$39,'[1]Silk Screen Colors CR80'!Table,5),VLOOKUP(Sheet1!$C$39,'[1]Silk Screen Colors CR80'!Table,8))*5,IF(Sheet1!$F$18="G/S/C/PUL/CLR",MAX(VLOOKUP(Sheet1!$C$39,'[1]Silk Screen Colors CR80'!Table,2),VLOOKUP(Sheet1!$C$39,'[1]Silk Screen Colors CR80'!Table,3),VLOOKUP(Sheet1!$C$39,'[1]Silk Screen Colors CR80'!Table,4),VLOOKUP(Sheet1!$C$39,'[1]Silk Screen Colors CR80'!Table,6),VLOOKUP(Sheet1!$C$39,'[1]Silk Screen Colors CR80'!Table,8))*5,IF(Sheet1!$F$18="G/C/P/W/CLR",MAX(VLOOKUP(Sheet1!$C$39,'[1]Silk Screen Colors CR80'!Table,2),VLOOKUP(Sheet1!$C$39,'[1]Silk Screen Colors CR80'!Table,4),VLOOKUP(Sheet1!$C$39,'[1]Silk Screen Colors CR80'!Table,5),VLOOKUP(Sheet1!$C$39,'[1]Silk Screen Colors CR80'!Table,6),VLOOKUP(Sheet1!$C$39,'[1]Silk Screen Colors CR80'!Table,7),VLOOKUP(Sheet1!$C$39,'[1]Silk Screen Colors CR80'!Table,8))*5,IF(Sheet1!$F$18="G/C/POL/W/CLR",MAX(VLOOKUP(Sheet1!$C$39,'[1]Silk Screen Colors CR80'!Table,2),VLOOKUP(Sheet1!$C$39,'[1]Silk Screen Colors CR80'!Table,4),VLOOKUP(Sheet1!$C$39,'[1]Silk Screen Colors CR80'!Table,5),VLOOKUP(Sheet1!$C$39,'[1]Silk Screen Colors CR80'!Table,7),VLOOKUP(Sheet1!$C$39,'[1]Silk Screen Colors CR80'!Table,8))*5,IF(Sheet1!$F$18="G/C/PUL/W/CLR",MAX(VLOOKUP(Sheet1!$C$39,'[1]Silk Screen Colors CR80'!Table,2),VLOOKUP(Sheet1!$C$39,'[1]Silk Screen Colors CR80'!Table,4),VLOOKUP(Sheet1!$C$39,'[1]Silk Screen Colors CR80'!Table,6),VLOOKUP(Sheet1!$C$39,'[1]Silk Screen Colors CR80'!Table,7),VLOOKUP(Sheet1!$C$39,'[1]Silk Screen Colors CR80'!Table,8))*5,"")))))))))</f>
        <v/>
      </c>
      <c r="O3" s="73" t="str">
        <f>IF(Sheet1!$F$18="S/C/P/W/CLR",MAX(VLOOKUP(Sheet1!$C$39,'[1]Silk Screen Colors CR80'!Table,3),VLOOKUP(Sheet1!$C$39,'[1]Silk Screen Colors CR80'!Table,4),VLOOKUP(Sheet1!$C$39,'[1]Silk Screen Colors CR80'!Table,5),VLOOKUP(Sheet1!$C$39,'[1]Silk Screen Colors CR80'!Table,6),VLOOKUP(Sheet1!$C$39,'[1]Silk Screen Colors CR80'!Table,7),VLOOKUP(Sheet1!$C$39,'[1]Silk Screen Colors CR80'!Table,8))*5,IF(Sheet1!$F$18="S/C/POL/W/CLR",MAX(VLOOKUP(Sheet1!$C$39,'[1]Silk Screen Colors CR80'!Table,3),VLOOKUP(Sheet1!$C$39,'[1]Silk Screen Colors CR80'!Table,4),VLOOKUP(Sheet1!$C$39,'[1]Silk Screen Colors CR80'!Table,5),VLOOKUP(Sheet1!$C$39,'[1]Silk Screen Colors CR80'!Table,7),VLOOKUP(Sheet1!$C$39,'[1]Silk Screen Colors CR80'!Table,8))*5,IF(Sheet1!$F$18="S/C/PUL/W/CLR",MAX(VLOOKUP(Sheet1!$C$39,'[1]Silk Screen Colors CR80'!Table,3),VLOOKUP(Sheet1!$C$39,'[1]Silk Screen Colors CR80'!Table,4),VLOOKUP(Sheet1!$C$39,'[1]Silk Screen Colors CR80'!Table,6),VLOOKUP(Sheet1!$C$39,'[1]Silk Screen Colors CR80'!Table,7),VLOOKUP(Sheet1!$C$39,'[1]Silk Screen Colors CR80'!Table,8))*5,"")))</f>
        <v/>
      </c>
      <c r="P3" s="74" t="str">
        <f>IF(Sheet1!$F$18="G/S/C/P/W/CLR",MAX(VLOOKUP(Sheet1!$C$39,'[1]Silk Screen Colors CR80'!Table,2),VLOOKUP(Sheet1!$C$39,'[1]Silk Screen Colors CR80'!Table,3),VLOOKUP(Sheet1!$C$39,'[1]Silk Screen Colors CR80'!Table,4),VLOOKUP(Sheet1!$C$39,'[1]Silk Screen Colors CR80'!Table,5),VLOOKUP(Sheet1!$C$39,'[1]Silk Screen Colors CR80'!Table,6),VLOOKUP(Sheet1!$C$39,'[1]Silk Screen Colors CR80'!Table,7),VLOOKUP(Sheet1!$C$39,'[1]Silk Screen Colors CR80'!Table,8))*6,IF(Sheet1!$F$18="G/S/C/POL/W/CLR",MAX(VLOOKUP(Sheet1!$C$39,'[1]Silk Screen Colors CR80'!Table,2),VLOOKUP(Sheet1!$C$39,'[1]Silk Screen Colors CR80'!Table,3),VLOOKUP(Sheet1!$C$39,'[1]Silk Screen Colors CR80'!Table,4),VLOOKUP(Sheet1!$C$39,'[1]Silk Screen Colors CR80'!Table,5),VLOOKUP(Sheet1!$C$39,'[1]Silk Screen Colors CR80'!Table,7),VLOOKUP(Sheet1!$C$39,'[1]Silk Screen Colors CR80'!Table,8))*6,IF(Sheet1!$F$18="G/S/C/PUL/W/CLR",MAX(VLOOKUP(Sheet1!$C$39,'[1]Silk Screen Colors CR80'!Table,2),VLOOKUP(Sheet1!$C$39,'[1]Silk Screen Colors CR80'!Table,3),VLOOKUP(Sheet1!$C$39,'[1]Silk Screen Colors CR80'!Table,4),VLOOKUP(Sheet1!$C$39,'[1]Silk Screen Colors CR80'!Table,6),VLOOKUP(Sheet1!$C$39,'[1]Silk Screen Colors CR80'!Table,7),VLOOKUP(Sheet1!$C$39,'[1]Silk Screen Colors CR80'!Table,8))*6,"")))</f>
        <v/>
      </c>
      <c r="Q3" s="65" t="s">
        <v>125</v>
      </c>
      <c r="R3" s="65" t="s">
        <v>127</v>
      </c>
    </row>
    <row r="4" spans="1:21" ht="15">
      <c r="A4" s="51" t="s">
        <v>78</v>
      </c>
      <c r="B4" s="66" t="str">
        <f>IF(Sheet1!$J$18="G/S",MAX(VLOOKUP(Sheet1!$C$39,'[1]Silk Screen Colors CR80'!Table,2),VLOOKUP(Sheet1!$C$39,'[1]Silk Screen Colors CR80'!Table,3))*2,IF(Sheet1!$J$18="G/C",MAX(VLOOKUP(Sheet1!$C$39,'[1]Silk Screen Colors CR80'!Table,2),VLOOKUP(Sheet1!$C$39,'[1]Silk Screen Colors CR80'!Table,4))*2,IF(Sheet1!$J$18="G/P",MAX(VLOOKUP(Sheet1!$C$39,'[1]Silk Screen Colors CR80'!Table,2),VLOOKUP(Sheet1!$C$39,'[1]Silk Screen Colors CR80'!Table,5),VLOOKUP(Sheet1!$C$39,'[1]Silk Screen Colors CR80'!Table,6))*2,IF(Sheet1!$J$18="G/POL",MAX(VLOOKUP(Sheet1!$C$39,'[1]Silk Screen Colors CR80'!Table,2),VLOOKUP(Sheet1!$C$39,'[1]Silk Screen Colors CR80'!Table,5))*2,IF(Sheet1!$J$18="G/PUL",MAX(VLOOKUP(Sheet1!$C$39,'[1]Silk Screen Colors CR80'!Table,2),VLOOKUP(Sheet1!$C$39,'[1]Silk Screen Colors CR80'!Table,6))*2,IF(Sheet1!$J$18="G/W",MAX(VLOOKUP(Sheet1!$C$39,'[1]Silk Screen Colors CR80'!Table,2),VLOOKUP(Sheet1!$C$39,'[1]Silk Screen Colors CR80'!Table,7))*2,IF(Sheet1!$J$18="G/CLR",MAX(VLOOKUP(Sheet1!$C$39,'[1]Silk Screen Colors CR80'!Table,2),VLOOKUP(Sheet1!$C$39,'[1]Silk Screen Colors CR80'!Table,8))*2,"")))))))</f>
        <v/>
      </c>
      <c r="C4" s="66" t="str">
        <f>IF(Sheet1!$J$18="S/C",MAX(VLOOKUP(Sheet1!$C$39,'[1]Silk Screen Colors CR80'!Table,3),VLOOKUP(Sheet1!$C$39,'[1]Silk Screen Colors CR80'!Table,4))*2,IF(Sheet1!$J$18="S/P",MAX(VLOOKUP(Sheet1!$C$39,'[1]Silk Screen Colors CR80'!Table,3),VLOOKUP(Sheet1!$C$39,'[1]Silk Screen Colors CR80'!Table,5),VLOOKUP(Sheet1!$C$39,'[1]Silk Screen Colors CR80'!Table,6))*2,IF(Sheet1!$J$18="S/POL",MAX(VLOOKUP(Sheet1!$C$39,'[1]Silk Screen Colors CR80'!Table,3),VLOOKUP(Sheet1!$C$39,'[1]Silk Screen Colors CR80'!Table,5))*2,IF(Sheet1!$J$18="S/PUL",MAX(VLOOKUP(Sheet1!$C$39,'[1]Silk Screen Colors CR80'!Table,3),VLOOKUP(Sheet1!$C$39,'[1]Silk Screen Colors CR80'!Table,6))*2,IF(Sheet1!$J$18="S/W",MAX(VLOOKUP(Sheet1!$C$39,'[1]Silk Screen Colors CR80'!Table,3),VLOOKUP(Sheet1!$C$39,'[1]Silk Screen Colors CR80'!Table,7))*2,IF(Sheet1!$J$18="S/CLR",MAX(VLOOKUP(Sheet1!$C$39,'[1]Silk Screen Colors CR80'!Table,3),VLOOKUP(Sheet1!$C$39,'[1]Silk Screen Colors CR80'!Table,8))*2,""))))))</f>
        <v/>
      </c>
      <c r="D4" s="66" t="e">
        <f>IF(Sheet1!$J$18="C/P",MAX(VLOOKUP(Sheet1!$C$39,'[1]Silk Screen Colors CR80'!Table,4),VLOOKUP(Sheet1!$C$39,'[1]Silk Screen Colors CR80'!Table,5),VLOOKUP(Sheet1!$C$39,'[1]Silk Screen Colors CR80'!Table,6))*2,IF(Sheet1!$J$18="C/POL",MAX(VLOOKUP(Sheet1!$C$39,'[1]Silk Screen Colors CR80'!Table,4),VLOOKUP(Sheet1!$C$39,'[1]Silk Screen Colors CR80'!Table,5))*2,IF(Sheet1!$J$18="C/PUL",MAX(VLOOKUP(Sheet1!$C$39,'[1]Silk Screen Colors CR80'!Table,4),VLOOKUP(Sheet1!$C$39,'[1]Silk Screen Colors CR80'!Table,6))*2,IF(Sheet1!$J$18="C/W",MAX(VLOOKUP(Sheet1!$C$39,'[1]Silk Screen Colors CR80'!Table,4),VLOOKUP(Sheet1!$C$39,'[1]Silk Screen Colors CR80'!Table,7))*2,IF(Sheet1!$J$18="C/CLR",MAX(VLOOKUP(Sheet1!$C$39,'[1]Silk Screen Colors CR80'!Table,4),VLOOKUP(Sheet1!$C$39,'[1]Silk Screen Colors CR80'!Table,8))*2,"")))))</f>
        <v>#REF!</v>
      </c>
      <c r="E4" s="66" t="str">
        <f>IF(Sheet1!$J$18="P/W",MAX(VLOOKUP(Sheet1!$C$39,'[1]Silk Screen Colors CR80'!Table,5),VLOOKUP(Sheet1!$C$39,'[1]Silk Screen Colors CR80'!Table,6),VLOOKUP(Sheet1!$C$39,'[1]Silk Screen Colors CR80'!Table,7))*2,IF(Sheet1!$J$18="POL/W",MAX(VLOOKUP(Sheet1!$C$39,'[1]Silk Screen Colors CR80'!Table,5),VLOOKUP(Sheet1!$C$39,'[1]Silk Screen Colors CR80'!Table,7))*2,IF(Sheet1!$J$18="PUL/W",MAX(VLOOKUP(Sheet1!$C$39,'[1]Silk Screen Colors CR80'!Table,6),VLOOKUP(Sheet1!$C$39,'[1]Silk Screen Colors CR80'!Table,7))*2,IF(Sheet1!$J$18="P/CLR",MAX(VLOOKUP(Sheet1!$C$39,'[1]Silk Screen Colors CR80'!Table,5),VLOOKUP(Sheet1!$C$39,'[1]Silk Screen Colors CR80'!Table,6),VLOOKUP(Sheet1!$C$39,'[1]Silk Screen Colors CR80'!Table,8))*2,IF(Sheet1!$J$18="POL/CLR",MAX(VLOOKUP(Sheet1!$C$39,'[1]Silk Screen Colors CR80'!Table,5),VLOOKUP(Sheet1!$C$39,'[1]Silk Screen Colors CR80'!Table,8))*2,IF(Sheet1!$J$18="PUL/CLR",MAX(VLOOKUP(Sheet1!$C$39,'[1]Silk Screen Colors CR80'!Table,6),VLOOKUP(Sheet1!$C$39,'[1]Silk Screen Colors CR80'!Table,8))*2,""))))))</f>
        <v/>
      </c>
      <c r="F4" s="66" t="str">
        <f>IF(Sheet1!$J$18="W/CLR",MAX(VLOOKUP(Sheet1!$C$39,'[1]Silk Screen Colors CR80'!Table,7),VLOOKUP(Sheet1!$C$39,'[1]Silk Screen Colors CR80'!Table,8))*2,"")</f>
        <v/>
      </c>
      <c r="G4" s="67" t="str">
        <f>IF(Sheet1!$J$18="G/S/C",MAX(VLOOKUP(Sheet1!$C$39,'[1]Silk Screen Colors CR80'!Table,2),VLOOKUP(Sheet1!$C$39,'[1]Silk Screen Colors CR80'!Table,3),VLOOKUP(Sheet1!$C$39,'[1]Silk Screen Colors CR80'!Table,4))*3,IF(Sheet1!$J$18="G/S/P",MAX(VLOOKUP(Sheet1!$C$39,'[1]Silk Screen Colors CR80'!Table,2),VLOOKUP(Sheet1!$C$39,'[1]Silk Screen Colors CR80'!Table,3),VLOOKUP(Sheet1!$C$39,'[1]Silk Screen Colors CR80'!Table,5),VLOOKUP(Sheet1!$C$39,'[1]Silk Screen Colors CR80'!Table,6))*3,IF(Sheet1!$J$18="G/S/POL",MAX(VLOOKUP(Sheet1!$C$39,'[1]Silk Screen Colors CR80'!Table,2),VLOOKUP(Sheet1!$C$39,'[1]Silk Screen Colors CR80'!Table,3),VLOOKUP(Sheet1!$C$39,'[1]Silk Screen Colors CR80'!Table,5))*3,IF(Sheet1!$J$18="G/S/PUL",MAX(VLOOKUP(Sheet1!$C$39,'[1]Silk Screen Colors CR80'!Table,2),VLOOKUP(Sheet1!$C$39,'[1]Silk Screen Colors CR80'!Table,3),VLOOKUP(Sheet1!$C$39,'[1]Silk Screen Colors CR80'!Table,6))*3,IF(Sheet1!$J$18="G/S/W",MAX(VLOOKUP(Sheet1!$C$39,'[1]Silk Screen Colors CR80'!Table,2),VLOOKUP(Sheet1!$C$39,'[1]Silk Screen Colors CR80'!Table,3),VLOOKUP(Sheet1!$C$39,'[1]Silk Screen Colors CR80'!Table,7))*3,IF(Sheet1!$J$18="G/S/CLR",MAX(VLOOKUP(Sheet1!$C$39,'[1]Silk Screen Colors CR80'!Table,2),VLOOKUP(Sheet1!$C$39,'[1]Silk Screen Colors CR80'!Table,3),VLOOKUP(Sheet1!$C$39,'[1]Silk Screen Colors CR80'!Table,8))*3,IF(Sheet1!$J$18="G/C/P",MAX(VLOOKUP(Sheet1!$C$39,'[1]Silk Screen Colors CR80'!Table,2),VLOOKUP(Sheet1!$C$39,'[1]Silk Screen Colors CR80'!Table,4),VLOOKUP(Sheet1!$C$39,'[1]Silk Screen Colors CR80'!Table,5),VLOOKUP(Sheet1!$C$39,'[1]Silk Screen Colors CR80'!Table,6))*3,IF(Sheet1!$J$18="G/C/POL",MAX(VLOOKUP(Sheet1!$C$39,'[1]Silk Screen Colors CR80'!Table,2),VLOOKUP(Sheet1!$C$39,'[1]Silk Screen Colors CR80'!Table,4),VLOOKUP(Sheet1!$C$39,'[1]Silk Screen Colors CR80'!Table,5))*3,IF(Sheet1!$J$18="G/C/PUL",MAX(VLOOKUP(Sheet1!$C$39,'[1]Silk Screen Colors CR80'!Table,2),VLOOKUP(Sheet1!$C$39,'[1]Silk Screen Colors CR80'!Table,4),VLOOKUP(Sheet1!$C$39,'[1]Silk Screen Colors CR80'!Table,6))*3,IF(Sheet1!$J$18="G/C/W",MAX(VLOOKUP(Sheet1!$C$39,'[1]Silk Screen Colors CR80'!Table,2),VLOOKUP(Sheet1!$C$39,'[1]Silk Screen Colors CR80'!Table,4),VLOOKUP(Sheet1!$C$39,'[1]Silk Screen Colors CR80'!Table,7))*3,IF(Sheet1!$J$18="G/C/CLR",MAX(VLOOKUP(Sheet1!$C$39,'[1]Silk Screen Colors CR80'!Table,2),VLOOKUP(Sheet1!$C$39,'[1]Silk Screen Colors CR80'!Table,4),VLOOKUP(Sheet1!$C$39,'[1]Silk Screen Colors CR80'!Table,8))*3,IF(Sheet1!$J$18="G/P/W",MAX(VLOOKUP(Sheet1!$C$39,'[1]Silk Screen Colors CR80'!Table,2),VLOOKUP(Sheet1!$C$39,'[1]Silk Screen Colors CR80'!Table,5),VLOOKUP(Sheet1!$C$39,'[1]Silk Screen Colors CR80'!Table,6),VLOOKUP(Sheet1!$C$39,'[1]Silk Screen Colors CR80'!Table,7))*3,IF(Sheet1!$J$18="G/POL/W",MAX(VLOOKUP(Sheet1!$C$39,'[1]Silk Screen Colors CR80'!Table,2),VLOOKUP(Sheet1!$C$39,'[1]Silk Screen Colors CR80'!Table,5),VLOOKUP(Sheet1!$C$39,'[1]Silk Screen Colors CR80'!Table,7))*3,IF(Sheet1!$J$18="G/PUL/W",MAX(VLOOKUP(Sheet1!$C$39,'[1]Silk Screen Colors CR80'!Table,2),VLOOKUP(Sheet1!$C$39,'[1]Silk Screen Colors CR80'!Table,6),VLOOKUP(Sheet1!$C$39,'[1]Silk Screen Colors CR80'!Table,7))*3,IF(Sheet1!$J$18="G/P/CLR",MAX(VLOOKUP(Sheet1!$C$39,'[1]Silk Screen Colors CR80'!Table,2),VLOOKUP(Sheet1!$C$39,'[1]Silk Screen Colors CR80'!Table,5),VLOOKUP(Sheet1!$C$39,'[1]Silk Screen Colors CR80'!Table,6),VLOOKUP(Sheet1!$C$39,'[1]Silk Screen Colors CR80'!Table,8))*3,IF(Sheet1!$J$18="G/POL/CLR",MAX(VLOOKUP(Sheet1!$C$39,'[1]Silk Screen Colors CR80'!Table,2),VLOOKUP(Sheet1!$C$39,'[1]Silk Screen Colors CR80'!Table,5),VLOOKUP(Sheet1!$C$39,'[1]Silk Screen Colors CR80'!Table,8))*3,IF(Sheet1!$J$18="G/PUL/CLR",MAX(VLOOKUP(Sheet1!$C$39,'[1]Silk Screen Colors CR80'!Table,2),VLOOKUP(Sheet1!$C$39,'[1]Silk Screen Colors CR80'!Table,6),VLOOKUP(Sheet1!$C$39,'[1]Silk Screen Colors CR80'!Table,8))*3,IF(Sheet1!$J$18="G/W/CLR",MAX(VLOOKUP(Sheet1!$C$39,'[1]Silk Screen Colors CR80'!Table,2),VLOOKUP(Sheet1!$C$39,'[1]Silk Screen Colors CR80'!Table,7),VLOOKUP(Sheet1!$C$39,'[1]Silk Screen Colors CR80'!Table,8))*3,""))))))))))))))))))</f>
        <v/>
      </c>
      <c r="H4" s="68" t="str">
        <f>IF(Sheet1!$J$18="S/C/P",MAX(VLOOKUP(Sheet1!$C$39,'[1]Silk Screen Colors CR80'!Table,3),VLOOKUP(Sheet1!$C$39,'[1]Silk Screen Colors CR80'!Table,4),VLOOKUP(Sheet1!$C$39,'[1]Silk Screen Colors CR80'!Table,5),VLOOKUP(Sheet1!$C$39,'[1]Silk Screen Colors CR80'!Table,6))*3,IF(Sheet1!$J$18="S/C/POL",MAX(VLOOKUP(Sheet1!$C$39,'[1]Silk Screen Colors CR80'!Table,3),VLOOKUP(Sheet1!$C$39,'[1]Silk Screen Colors CR80'!Table,4),VLOOKUP(Sheet1!$C$39,'[1]Silk Screen Colors CR80'!Table,5))*3,IF(Sheet1!$J$18="S/C/PUL",MAX(VLOOKUP(Sheet1!$C$39,'[1]Silk Screen Colors CR80'!Table,3),VLOOKUP(Sheet1!$C$39,'[1]Silk Screen Colors CR80'!Table,4),VLOOKUP(Sheet1!$C$39,'[1]Silk Screen Colors CR80'!Table,6))*3,IF(Sheet1!$J$18="S/C/W",MAX(VLOOKUP(Sheet1!$C$39,'[1]Silk Screen Colors CR80'!Table,3),VLOOKUP(Sheet1!$C$39,'[1]Silk Screen Colors CR80'!Table,4),VLOOKUP(Sheet1!$C$39,'[1]Silk Screen Colors CR80'!Table,7))*3,IF(Sheet1!$J$18="S/C/CLR",MAX(VLOOKUP(Sheet1!$C$39,'[1]Silk Screen Colors CR80'!Table,3),VLOOKUP(Sheet1!$C$39,'[1]Silk Screen Colors CR80'!Table,4),VLOOKUP(Sheet1!$C$39,'[1]Silk Screen Colors CR80'!Table,8))*3,IF(Sheet1!$J$18="S/P/W",MAX(VLOOKUP(Sheet1!$C$39,'[1]Silk Screen Colors CR80'!Table,3),VLOOKUP(Sheet1!$C$39,'[1]Silk Screen Colors CR80'!Table,5),VLOOKUP(Sheet1!$C$39,'[1]Silk Screen Colors CR80'!Table,6),VLOOKUP(Sheet1!$C$39,'[1]Silk Screen Colors CR80'!Table,7))*3,IF(Sheet1!$J$18="S/POL/W",MAX(VLOOKUP(Sheet1!$C$39,'[1]Silk Screen Colors CR80'!Table,3),VLOOKUP(Sheet1!$C$39,'[1]Silk Screen Colors CR80'!Table,5),VLOOKUP(Sheet1!$C$39,'[1]Silk Screen Colors CR80'!Table,7))*3,IF(Sheet1!$J$18="S/PUL/W",MAX(VLOOKUP(Sheet1!$C$39,'[1]Silk Screen Colors CR80'!Table,3),VLOOKUP(Sheet1!$C$39,'[1]Silk Screen Colors CR80'!Table,6),VLOOKUP(Sheet1!$C$39,'[1]Silk Screen Colors CR80'!Table,7))*3,IF(Sheet1!$J$18="S/P/CLR",MAX(VLOOKUP(Sheet1!$C$39,'[1]Silk Screen Colors CR80'!Table,3),VLOOKUP(Sheet1!$C$39,'[1]Silk Screen Colors CR80'!Table,5),VLOOKUP(Sheet1!$C$39,'[1]Silk Screen Colors CR80'!Table,6),VLOOKUP(Sheet1!$C$39,'[1]Silk Screen Colors CR80'!Table,8))*3,IF(Sheet1!$J$18="S/POL/CLR",MAX(VLOOKUP(Sheet1!$C$39,'[1]Silk Screen Colors CR80'!Table,3),VLOOKUP(Sheet1!$C$39,'[1]Silk Screen Colors CR80'!Table,5),VLOOKUP(Sheet1!$C$39,'[1]Silk Screen Colors CR80'!Table,8))*3,IF(Sheet1!$J$18="S/PUL/CLR",MAX(VLOOKUP(Sheet1!$C$39,'[1]Silk Screen Colors CR80'!Table,3),VLOOKUP(Sheet1!$C$39,'[1]Silk Screen Colors CR80'!Table,6),VLOOKUP(Sheet1!$C$39,'[1]Silk Screen Colors CR80'!Table,8))*3,IF(Sheet1!$J$18="S/W/CLR",MAX(VLOOKUP(Sheet1!$C$39,'[1]Silk Screen Colors CR80'!Table,3),VLOOKUP(Sheet1!$C$39,'[1]Silk Screen Colors CR80'!Table,7),VLOOKUP(Sheet1!$C$39,'[1]Silk Screen Colors CR80'!Table,8))*3,""))))))))))))</f>
        <v/>
      </c>
      <c r="I4" s="69" t="str">
        <f>IF(Sheet1!$J$18="C/P/W",MAX(VLOOKUP(Sheet1!$C$39,'[1]Silk Screen Colors CR80'!Table,4),VLOOKUP(Sheet1!$C$39,'[1]Silk Screen Colors CR80'!Table,5),VLOOKUP(Sheet1!$C$39,'[1]Silk Screen Colors CR80'!Table,6),VLOOKUP(Sheet1!$C$39,'[1]Silk Screen Colors CR80'!Table,7))*3,IF(Sheet1!$J$18="C/POL/W",MAX(VLOOKUP(Sheet1!$C$39,'[1]Silk Screen Colors CR80'!Table,4),VLOOKUP(Sheet1!$C$39,'[1]Silk Screen Colors CR80'!Table,5),VLOOKUP(Sheet1!$C$39,'[1]Silk Screen Colors CR80'!Table,7))*3,IF(Sheet1!$J$18="C/PUL/W",MAX(VLOOKUP(Sheet1!$C$39,'[1]Silk Screen Colors CR80'!Table,4),VLOOKUP(Sheet1!$C$39,'[1]Silk Screen Colors CR80'!Table,6),VLOOKUP(Sheet1!$C$39,'[1]Silk Screen Colors CR80'!Table,7))*3,IF(Sheet1!$J$18="C/P/CLR",MAX(VLOOKUP(Sheet1!$C$39,'[1]Silk Screen Colors CR80'!Table,4),VLOOKUP(Sheet1!$C$39,'[1]Silk Screen Colors CR80'!Table,5),VLOOKUP(Sheet1!$C$39,'[1]Silk Screen Colors CR80'!Table,6),VLOOKUP(Sheet1!$C$39,'[1]Silk Screen Colors CR80'!Table,8))*3,IF(Sheet1!$J$18="C/POL/CLR",MAX(VLOOKUP(Sheet1!$C$39,'[1]Silk Screen Colors CR80'!Table,4),VLOOKUP(Sheet1!$C$39,'[1]Silk Screen Colors CR80'!Table,5),VLOOKUP(Sheet1!$C$39,'[1]Silk Screen Colors CR80'!Table,8))*3,IF(Sheet1!$J$18="C/PUL/CLR",MAX(VLOOKUP(Sheet1!$C$39,'[1]Silk Screen Colors CR80'!Table,4),VLOOKUP(Sheet1!$C$39,'[1]Silk Screen Colors CR80'!Table,6),VLOOKUP(Sheet1!$C$39,'[1]Silk Screen Colors CR80'!Table,8))*3,IF(Sheet1!$J$18="C/W/CLR",MAX(VLOOKUP(Sheet1!$C$39,'[1]Silk Screen Colors CR80'!Table,4),VLOOKUP(Sheet1!$C$39,'[1]Silk Screen Colors CR80'!Table,7),VLOOKUP(Sheet1!$C$39,'[1]Silk Screen Colors CR80'!Table,8))*3,"")))))))</f>
        <v/>
      </c>
      <c r="J4" s="69" t="str">
        <f>IF(Sheet1!$J$18="P/W/CLR",MAX(VLOOKUP(Sheet1!$C$39,'[1]Silk Screen Colors CR80'!Table,5),VLOOKUP(Sheet1!$C$39,'[1]Silk Screen Colors CR80'!Table,6),VLOOKUP(Sheet1!$C$39,'[1]Silk Screen Colors CR80'!Table,7),VLOOKUP(Sheet1!$C$39,'[1]Silk Screen Colors CR80'!Table,8))*3,IF(Sheet1!$J$18="POL/W/CLR",MAX(VLOOKUP(Sheet1!$C$39,'[1]Silk Screen Colors CR80'!Table,5),VLOOKUP(Sheet1!$C$39,'[1]Silk Screen Colors CR80'!Table,7),VLOOKUP(Sheet1!$C$39,'[1]Silk Screen Colors CR80'!Table,8))*3,IF(Sheet1!$J$18="PUL/W/CLR",MAX(VLOOKUP(Sheet1!$C$39,'[1]Silk Screen Colors CR80'!Table,6),VLOOKUP(Sheet1!$C$39,'[1]Silk Screen Colors CR80'!Table,7),VLOOKUP(Sheet1!$C$39,'[1]Silk Screen Colors CR80'!Table,8))*3,"")))</f>
        <v/>
      </c>
      <c r="K4" s="70" t="str">
        <f>IF(Sheet1!$J$18="G/S/C/P",MAX(VLOOKUP(Sheet1!$C$39,'[1]Silk Screen Colors CR80'!Table,2),VLOOKUP(Sheet1!$C$39,'[1]Silk Screen Colors CR80'!Table,3),VLOOKUP(Sheet1!$C$39,'[1]Silk Screen Colors CR80'!Table,4),VLOOKUP(Sheet1!$C$39,'[1]Silk Screen Colors CR80'!Table,5),VLOOKUP(Sheet1!$C$39,'[1]Silk Screen Colors CR80'!Table,6))*4,IF(Sheet1!$J$18="G/S/C/POL",MAX(VLOOKUP(Sheet1!$C$39,'[1]Silk Screen Colors CR80'!Table,2),VLOOKUP(Sheet1!$C$39,'[1]Silk Screen Colors CR80'!Table,3),VLOOKUP(Sheet1!$C$39,'[1]Silk Screen Colors CR80'!Table,4),VLOOKUP(Sheet1!$C$39,'[1]Silk Screen Colors CR80'!Table,5))*4,IF(Sheet1!$J$18="G/S/C/PUL",MAX(VLOOKUP(Sheet1!$C$39,'[1]Silk Screen Colors CR80'!Table,2),VLOOKUP(Sheet1!$C$39,'[1]Silk Screen Colors CR80'!Table,3),VLOOKUP(Sheet1!$C$39,'[1]Silk Screen Colors CR80'!Table,4),VLOOKUP(Sheet1!$C$39,'[1]Silk Screen Colors CR80'!Table,6))*4,IF(Sheet1!$J$18="G/S/C/W",MAX(VLOOKUP(Sheet1!$C$39,'[1]Silk Screen Colors CR80'!Table,2),VLOOKUP(Sheet1!$C$39,'[1]Silk Screen Colors CR80'!Table,3),VLOOKUP(Sheet1!$C$39,'[1]Silk Screen Colors CR80'!Table,4),VLOOKUP(Sheet1!$C$39,'[1]Silk Screen Colors CR80'!Table,7))*4,IF(Sheet1!$J$18="G/S/C/CLR",MAX(VLOOKUP(Sheet1!$C$39,'[1]Silk Screen Colors CR80'!Table,2),VLOOKUP(Sheet1!$C$39,'[1]Silk Screen Colors CR80'!Table,3),VLOOKUP(Sheet1!$C$39,'[1]Silk Screen Colors CR80'!Table,4),VLOOKUP(Sheet1!$C$39,'[1]Silk Screen Colors CR80'!Table,8))*4,IF(Sheet1!$J$18="G/C/P/W",MAX(VLOOKUP(Sheet1!$C$39,'[1]Silk Screen Colors CR80'!Table,2),VLOOKUP(Sheet1!$C$39,'[1]Silk Screen Colors CR80'!Table,4),VLOOKUP(Sheet1!$C$39,'[1]Silk Screen Colors CR80'!Table,5),VLOOKUP(Sheet1!$C$39,'[1]Silk Screen Colors CR80'!Table,6),VLOOKUP(Sheet1!$C$39,'[1]Silk Screen Colors CR80'!Table,7))*4,IF(Sheet1!$J$18="G/C/POL/W",MAX(VLOOKUP(Sheet1!$C$39,'[1]Silk Screen Colors CR80'!Table,2),VLOOKUP(Sheet1!$C$39,'[1]Silk Screen Colors CR80'!Table,4),VLOOKUP(Sheet1!$C$39,'[1]Silk Screen Colors CR80'!Table,5),VLOOKUP(Sheet1!$C$39,'[1]Silk Screen Colors CR80'!Table,7))*4,IF(Sheet1!$J$18="G/C/PUL/W",MAX(VLOOKUP(Sheet1!$C$39,'[1]Silk Screen Colors CR80'!Table,2),VLOOKUP(Sheet1!$C$39,'[1]Silk Screen Colors CR80'!Table,4),VLOOKUP(Sheet1!$C$39,'[1]Silk Screen Colors CR80'!Table,6),VLOOKUP(Sheet1!$C$39,'[1]Silk Screen Colors CR80'!Table,7))*4,IF(Sheet1!$J$18="G/C/P/CLR",MAX(VLOOKUP(Sheet1!$C$39,'[1]Silk Screen Colors CR80'!Table,2),VLOOKUP(Sheet1!$C$39,'[1]Silk Screen Colors CR80'!Table,4),VLOOKUP(Sheet1!$C$39,'[1]Silk Screen Colors CR80'!Table,5),VLOOKUP(Sheet1!$C$39,'[1]Silk Screen Colors CR80'!Table,6),VLOOKUP(Sheet1!$C$39,'[1]Silk Screen Colors CR80'!Table,8))*4,IF(Sheet1!$J$18="G/C/POL/CLR",MAX(VLOOKUP(Sheet1!$C$39,'[1]Silk Screen Colors CR80'!Table,2),VLOOKUP(Sheet1!$C$39,'[1]Silk Screen Colors CR80'!Table,4),VLOOKUP(Sheet1!$C$39,'[1]Silk Screen Colors CR80'!Table,5),VLOOKUP(Sheet1!$C$39,'[1]Silk Screen Colors CR80'!Table,8))*4,IF(Sheet1!$J$18="G/C/PUL/CLR",MAX(VLOOKUP(Sheet1!$C$39,'[1]Silk Screen Colors CR80'!Table,2),VLOOKUP(Sheet1!$C$39,'[1]Silk Screen Colors CR80'!Table,4),VLOOKUP(Sheet1!$C$39,'[1]Silk Screen Colors CR80'!Table,6),VLOOKUP(Sheet1!$C$39,'[1]Silk Screen Colors CR80'!Table,8))*4,IF(Sheet1!$J$18="G/C/W/CLR",MAX(VLOOKUP(Sheet1!$C$39,'[1]Silk Screen Colors CR80'!Table,2),VLOOKUP(Sheet1!$C$39,'[1]Silk Screen Colors CR80'!Table,4),VLOOKUP(Sheet1!$C$39,'[1]Silk Screen Colors CR80'!Table,7),VLOOKUP(Sheet1!$C$39,'[1]Silk Screen Colors CR80'!Table,8))*4,""))))))))))))</f>
        <v/>
      </c>
      <c r="L4" s="71" t="str">
        <f>IF(Sheet1!$J$18="S/C/P/W",MAX(VLOOKUP(Sheet1!$C$39,'[1]Silk Screen Colors CR80'!Table,3),VLOOKUP(Sheet1!$C$39,'[1]Silk Screen Colors CR80'!Table,4),VLOOKUP(Sheet1!$C$39,'[1]Silk Screen Colors CR80'!Table,5),VLOOKUP(Sheet1!$C$39,'[1]Silk Screen Colors CR80'!Table,6),VLOOKUP(Sheet1!$C$39,'[1]Silk Screen Colors CR80'!Table,7))*4,IF(Sheet1!$J$18="S/C/POL/W",MAX(VLOOKUP(Sheet1!$C$39,'[1]Silk Screen Colors CR80'!Table,3),VLOOKUP(Sheet1!$C$39,'[1]Silk Screen Colors CR80'!Table,4),VLOOKUP(Sheet1!$C$39,'[1]Silk Screen Colors CR80'!Table,5),VLOOKUP(Sheet1!$C$39,'[1]Silk Screen Colors CR80'!Table,7))*4,IF(Sheet1!$J$18="S/C/PUL/W",MAX(VLOOKUP(Sheet1!$C$39,'[1]Silk Screen Colors CR80'!Table,3),VLOOKUP(Sheet1!$C$39,'[1]Silk Screen Colors CR80'!Table,4),VLOOKUP(Sheet1!$C$39,'[1]Silk Screen Colors CR80'!Table,6),VLOOKUP(Sheet1!$C$39,'[1]Silk Screen Colors CR80'!Table,7))*4,IF(Sheet1!$J$18="S/C/P/CLR",MAX(VLOOKUP(Sheet1!$C$39,'[1]Silk Screen Colors CR80'!Table,3),VLOOKUP(Sheet1!$C$39,'[1]Silk Screen Colors CR80'!Table,4),VLOOKUP(Sheet1!$C$39,'[1]Silk Screen Colors CR80'!Table,5),VLOOKUP(Sheet1!$C$39,'[1]Silk Screen Colors CR80'!Table,6),VLOOKUP(Sheet1!$C$39,'[1]Silk Screen Colors CR80'!Table,8))*4,IF(Sheet1!$J$18="S/C/POL/CLR",MAX(VLOOKUP(Sheet1!$C$39,'[1]Silk Screen Colors CR80'!Table,3),VLOOKUP(Sheet1!$C$39,'[1]Silk Screen Colors CR80'!Table,4),VLOOKUP(Sheet1!$C$39,'[1]Silk Screen Colors CR80'!Table,5),VLOOKUP(Sheet1!$C$39,'[1]Silk Screen Colors CR80'!Table,8))*4,IF(Sheet1!$J$18="S/C/PUL/CLR",MAX(VLOOKUP(Sheet1!$C$39,'[1]Silk Screen Colors CR80'!Table,3),VLOOKUP(Sheet1!$C$39,'[1]Silk Screen Colors CR80'!Table,4),VLOOKUP(Sheet1!$C$39,'[1]Silk Screen Colors CR80'!Table,6),VLOOKUP(Sheet1!$C$39,'[1]Silk Screen Colors CR80'!Table,8))*4,IF(Sheet1!$J$18="S/P/W/CLR",MAX(VLOOKUP(Sheet1!$C$39,'[1]Silk Screen Colors CR80'!Table,3),VLOOKUP(Sheet1!$C$39,'[1]Silk Screen Colors CR80'!Table,5),VLOOKUP(Sheet1!$C$39,'[1]Silk Screen Colors CR80'!Table,6),VLOOKUP(Sheet1!$C$39,'[1]Silk Screen Colors CR80'!Table,7),VLOOKUP(Sheet1!$C$39,'[1]Silk Screen Colors CR80'!Table,8))*4,IF(Sheet1!$J$18="S/POL/W/CLR",MAX(VLOOKUP(Sheet1!$C$39,'[1]Silk Screen Colors CR80'!Table,3),VLOOKUP(Sheet1!$C$39,'[1]Silk Screen Colors CR80'!Table,5),VLOOKUP(Sheet1!$C$39,'[1]Silk Screen Colors CR80'!Table,7),VLOOKUP(Sheet1!$C$39,'[1]Silk Screen Colors CR80'!Table,8))*4,IF(Sheet1!$J$18="S/PUL/W/CLR",MAX(VLOOKUP(Sheet1!$C$39,'[1]Silk Screen Colors CR80'!Table,3),VLOOKUP(Sheet1!$C$39,'[1]Silk Screen Colors CR80'!Table,6),VLOOKUP(Sheet1!$C$39,'[1]Silk Screen Colors CR80'!Table,7),VLOOKUP(Sheet1!$C$39,'[1]Silk Screen Colors CR80'!Table,8))*4,"")))))))))</f>
        <v/>
      </c>
      <c r="M4" s="71" t="str">
        <f>IF(Sheet1!$J$18="C/P/W/CLR",MAX(VLOOKUP(Sheet1!$C$39,'[1]Silk Screen Colors CR80'!Table,4),VLOOKUP(Sheet1!$C$39,'[1]Silk Screen Colors CR80'!Table,5),VLOOKUP(Sheet1!$C$39,'[1]Silk Screen Colors CR80'!Table,6),VLOOKUP(Sheet1!$C$39,'[1]Silk Screen Colors CR80'!Table,7),VLOOKUP(Sheet1!$C$39,'[1]Silk Screen Colors CR80'!Table,8))*4,IF(Sheet1!$J$18="C/POL/W/CLR",MAX(VLOOKUP(Sheet1!$C$39,'[1]Silk Screen Colors CR80'!Table,4),VLOOKUP(Sheet1!$C$39,'[1]Silk Screen Colors CR80'!Table,5),VLOOKUP(Sheet1!$C$39,'[1]Silk Screen Colors CR80'!Table,7),VLOOKUP(Sheet1!$C$39,'[1]Silk Screen Colors CR80'!Table,8))*4,IF(Sheet1!$J$18="C/PUL/W/CLR",MAX(VLOOKUP(Sheet1!$C$39,'[1]Silk Screen Colors CR80'!Table,4),VLOOKUP(Sheet1!$C$39,'[1]Silk Screen Colors CR80'!Table,6),VLOOKUP(Sheet1!$C$39,'[1]Silk Screen Colors CR80'!Table,7),VLOOKUP(Sheet1!$C$39,'[1]Silk Screen Colors CR80'!Table,8))*4,"")))</f>
        <v/>
      </c>
      <c r="N4" s="72" t="str">
        <f>IF(Sheet1!$J$18="G/S/C/P/W",MAX(VLOOKUP(Sheet1!$C$39,'[1]Silk Screen Colors CR80'!Table,2),VLOOKUP(Sheet1!$C$39,'[1]Silk Screen Colors CR80'!Table,3),VLOOKUP(Sheet1!$C$39,'[1]Silk Screen Colors CR80'!Table,4),VLOOKUP(Sheet1!$C$39,'[1]Silk Screen Colors CR80'!Table,5),VLOOKUP(Sheet1!$C$39,'[1]Silk Screen Colors CR80'!Table,6),VLOOKUP(Sheet1!$C$39,'[1]Silk Screen Colors CR80'!Table,7))*5,IF(Sheet1!$J$18="G/S/C/POL/W",MAX(VLOOKUP(Sheet1!$C$39,'[1]Silk Screen Colors CR80'!Table,2),VLOOKUP(Sheet1!$C$39,'[1]Silk Screen Colors CR80'!Table,3),VLOOKUP(Sheet1!$C$39,'[1]Silk Screen Colors CR80'!Table,4),VLOOKUP(Sheet1!$C$39,'[1]Silk Screen Colors CR80'!Table,5),VLOOKUP(Sheet1!$C$39,'[1]Silk Screen Colors CR80'!Table,7))*5,IF(Sheet1!$J$18="G/S/C/PUL/W",MAX(VLOOKUP(Sheet1!$C$39,'[1]Silk Screen Colors CR80'!Table,2),VLOOKUP(Sheet1!$C$39,'[1]Silk Screen Colors CR80'!Table,3),VLOOKUP(Sheet1!$C$39,'[1]Silk Screen Colors CR80'!Table,4),VLOOKUP(Sheet1!$C$39,'[1]Silk Screen Colors CR80'!Table,6),VLOOKUP(Sheet1!$C$39,'[1]Silk Screen Colors CR80'!Table,7))*5,IF(Sheet1!$J$18="G/S/C/P/CLR",MAX(VLOOKUP(Sheet1!$C$39,'[1]Silk Screen Colors CR80'!Table,2),VLOOKUP(Sheet1!$C$39,'[1]Silk Screen Colors CR80'!Table,3),VLOOKUP(Sheet1!$C$39,'[1]Silk Screen Colors CR80'!Table,4),VLOOKUP(Sheet1!$C$39,'[1]Silk Screen Colors CR80'!Table,5),VLOOKUP(Sheet1!$C$39,'[1]Silk Screen Colors CR80'!Table,6),VLOOKUP(Sheet1!$C$39,'[1]Silk Screen Colors CR80'!Table,8))*5,IF(Sheet1!$J$18="G/S/C/POL/CLR",MAX(VLOOKUP(Sheet1!$C$39,'[1]Silk Screen Colors CR80'!Table,2),VLOOKUP(Sheet1!$C$39,'[1]Silk Screen Colors CR80'!Table,3),VLOOKUP(Sheet1!$C$39,'[1]Silk Screen Colors CR80'!Table,4),VLOOKUP(Sheet1!$C$39,'[1]Silk Screen Colors CR80'!Table,5),VLOOKUP(Sheet1!$C$39,'[1]Silk Screen Colors CR80'!Table,8))*5,IF(Sheet1!$J$18="G/S/C/PUL/CLR",MAX(VLOOKUP(Sheet1!$C$39,'[1]Silk Screen Colors CR80'!Table,2),VLOOKUP(Sheet1!$C$39,'[1]Silk Screen Colors CR80'!Table,3),VLOOKUP(Sheet1!$C$39,'[1]Silk Screen Colors CR80'!Table,4),VLOOKUP(Sheet1!$C$39,'[1]Silk Screen Colors CR80'!Table,6),VLOOKUP(Sheet1!$C$39,'[1]Silk Screen Colors CR80'!Table,8))*5,IF(Sheet1!$J$18="G/C/P/W/CLR",MAX(VLOOKUP(Sheet1!$C$39,'[1]Silk Screen Colors CR80'!Table,2),VLOOKUP(Sheet1!$C$39,'[1]Silk Screen Colors CR80'!Table,4),VLOOKUP(Sheet1!$C$39,'[1]Silk Screen Colors CR80'!Table,5),VLOOKUP(Sheet1!$C$39,'[1]Silk Screen Colors CR80'!Table,6),VLOOKUP(Sheet1!$C$39,'[1]Silk Screen Colors CR80'!Table,7),VLOOKUP(Sheet1!$C$39,'[1]Silk Screen Colors CR80'!Table,8))*5,IF(Sheet1!$J$18="G/C/POL/W/CLR",MAX(VLOOKUP(Sheet1!$C$39,'[1]Silk Screen Colors CR80'!Table,2),VLOOKUP(Sheet1!$C$39,'[1]Silk Screen Colors CR80'!Table,4),VLOOKUP(Sheet1!$C$39,'[1]Silk Screen Colors CR80'!Table,5),VLOOKUP(Sheet1!$C$39,'[1]Silk Screen Colors CR80'!Table,7),VLOOKUP(Sheet1!$C$39,'[1]Silk Screen Colors CR80'!Table,8))*5,IF(Sheet1!$J$18="G/C/PUL/W/CLR",MAX(VLOOKUP(Sheet1!$C$39,'[1]Silk Screen Colors CR80'!Table,2),VLOOKUP(Sheet1!$C$39,'[1]Silk Screen Colors CR80'!Table,4),VLOOKUP(Sheet1!$C$39,'[1]Silk Screen Colors CR80'!Table,6),VLOOKUP(Sheet1!$C$39,'[1]Silk Screen Colors CR80'!Table,7),VLOOKUP(Sheet1!$C$39,'[1]Silk Screen Colors CR80'!Table,8))*5,"")))))))))</f>
        <v/>
      </c>
      <c r="O4" s="73" t="str">
        <f>IF(Sheet1!$J$18="S/C/P/W/CLR",MAX(VLOOKUP(Sheet1!$C$39,'[1]Silk Screen Colors CR80'!Table,3),VLOOKUP(Sheet1!$C$39,'[1]Silk Screen Colors CR80'!Table,4),VLOOKUP(Sheet1!$C$39,'[1]Silk Screen Colors CR80'!Table,5),VLOOKUP(Sheet1!$C$39,'[1]Silk Screen Colors CR80'!Table,6),VLOOKUP(Sheet1!$C$39,'[1]Silk Screen Colors CR80'!Table,7),VLOOKUP(Sheet1!$C$39,'[1]Silk Screen Colors CR80'!Table,8))*5,IF(Sheet1!$J$18="S/C/POL/W/CLR",MAX(VLOOKUP(Sheet1!$C$39,'[1]Silk Screen Colors CR80'!Table,3),VLOOKUP(Sheet1!$C$39,'[1]Silk Screen Colors CR80'!Table,4),VLOOKUP(Sheet1!$C$39,'[1]Silk Screen Colors CR80'!Table,5),VLOOKUP(Sheet1!$C$39,'[1]Silk Screen Colors CR80'!Table,7),VLOOKUP(Sheet1!$C$39,'[1]Silk Screen Colors CR80'!Table,8))*5,IF(Sheet1!$J$18="S/C/PUL/W/CLR",MAX(VLOOKUP(Sheet1!$C$39,'[1]Silk Screen Colors CR80'!Table,3),VLOOKUP(Sheet1!$C$39,'[1]Silk Screen Colors CR80'!Table,4),VLOOKUP(Sheet1!$C$39,'[1]Silk Screen Colors CR80'!Table,6),VLOOKUP(Sheet1!$C$39,'[1]Silk Screen Colors CR80'!Table,7),VLOOKUP(Sheet1!$C$39,'[1]Silk Screen Colors CR80'!Table,8))*5,"")))</f>
        <v/>
      </c>
      <c r="P4" s="74" t="str">
        <f>IF(Sheet1!$J$18="G/S/C/P/W/CLR",MAX(VLOOKUP(Sheet1!$C$39,'[1]Silk Screen Colors CR80'!Table,2),VLOOKUP(Sheet1!$C$39,'[1]Silk Screen Colors CR80'!Table,3),VLOOKUP(Sheet1!$C$39,'[1]Silk Screen Colors CR80'!Table,4),VLOOKUP(Sheet1!$C$39,'[1]Silk Screen Colors CR80'!Table,5),VLOOKUP(Sheet1!$C$39,'[1]Silk Screen Colors CR80'!Table,6),VLOOKUP(Sheet1!$C$39,'[1]Silk Screen Colors CR80'!Table,7),VLOOKUP(Sheet1!$C$39,'[1]Silk Screen Colors CR80'!Table,8))*6,IF(Sheet1!$J$18="G/S/C/POL/W/CLR",MAX(VLOOKUP(Sheet1!$C$39,'[1]Silk Screen Colors CR80'!Table,2),VLOOKUP(Sheet1!$C$39,'[1]Silk Screen Colors CR80'!Table,3),VLOOKUP(Sheet1!$C$39,'[1]Silk Screen Colors CR80'!Table,4),VLOOKUP(Sheet1!$C$39,'[1]Silk Screen Colors CR80'!Table,5),VLOOKUP(Sheet1!$C$39,'[1]Silk Screen Colors CR80'!Table,7),VLOOKUP(Sheet1!$C$39,'[1]Silk Screen Colors CR80'!Table,8))*6,IF(Sheet1!$J$18="G/S/C/PUL/W/CLR",MAX(VLOOKUP(Sheet1!$C$39,'[1]Silk Screen Colors CR80'!Table,2),VLOOKUP(Sheet1!$C$39,'[1]Silk Screen Colors CR80'!Table,3),VLOOKUP(Sheet1!$C$39,'[1]Silk Screen Colors CR80'!Table,4),VLOOKUP(Sheet1!$C$39,'[1]Silk Screen Colors CR80'!Table,6),VLOOKUP(Sheet1!$C$39,'[1]Silk Screen Colors CR80'!Table,7),VLOOKUP(Sheet1!$C$39,'[1]Silk Screen Colors CR80'!Table,8))*6,"")))</f>
        <v/>
      </c>
      <c r="Q4" s="65" t="s">
        <v>126</v>
      </c>
      <c r="R4" s="65" t="s">
        <v>127</v>
      </c>
    </row>
    <row r="5" spans="1:21" ht="15">
      <c r="A5" s="51" t="s">
        <v>74</v>
      </c>
      <c r="B5" s="66" t="str">
        <f>IF(Sheet1!$F$18="G/S",MAX(VLOOKUP(Sheet1!$C$39,'[1]Silk Screen Colors CR50 Flush'!Table,2),VLOOKUP(Sheet1!$C$39,'[1]Silk Screen Colors CR50 Flush'!Table,3))*2,IF(Sheet1!$F$18="G/C",MAX(VLOOKUP(Sheet1!$C$39,'[1]Silk Screen Colors CR50 Flush'!Table,2),VLOOKUP(Sheet1!$C$39,'[1]Silk Screen Colors CR50 Flush'!Table,4))*2,IF(Sheet1!$F$18="G/P",MAX(VLOOKUP(Sheet1!$C$39,'[1]Silk Screen Colors CR50 Flush'!Table,2),VLOOKUP(Sheet1!$C$39,'[1]Silk Screen Colors CR50 Flush'!Table,5),VLOOKUP(Sheet1!$C$39,'[1]Silk Screen Colors CR50 Flush'!Table,6))*2,IF(Sheet1!$F$18="G/POL",MAX(VLOOKUP(Sheet1!$C$39,'[1]Silk Screen Colors CR50 Flush'!Table,2),VLOOKUP(Sheet1!$C$39,'[1]Silk Screen Colors CR50 Flush'!Table,5))*2,IF(Sheet1!$F$18="G/PUL",MAX(VLOOKUP(Sheet1!$C$39,'[1]Silk Screen Colors CR50 Flush'!Table,2),VLOOKUP(Sheet1!$C$39,'[1]Silk Screen Colors CR50 Flush'!Table,6))*2,IF(Sheet1!$F$18="G/W",MAX(VLOOKUP(Sheet1!$C$39,'[1]Silk Screen Colors CR50 Flush'!Table,2),VLOOKUP(Sheet1!$C$39,'[1]Silk Screen Colors CR50 Flush'!Table,7))*2,IF(Sheet1!$F$18="G/CLR",MAX(VLOOKUP(Sheet1!$C$39,'[1]Silk Screen Colors CR50 Flush'!Table,2),VLOOKUP(Sheet1!$C$39,'[1]Silk Screen Colors CR50 Flush'!Table,8))*2,"")))))))</f>
        <v/>
      </c>
      <c r="C5" s="66" t="e">
        <f>IF(Sheet1!$F$18="S/C",MAX(VLOOKUP(Sheet1!$C$39,'[1]Silk Screen Colors CR50 Flush'!Table,3),VLOOKUP(Sheet1!$C$39,'[1]Silk Screen Colors CR50 Flush'!Table,4))*2,IF(Sheet1!$F$18="S/P",MAX(VLOOKUP(Sheet1!$C$39,'[1]Silk Screen Colors CR50 Flush'!Table,3),VLOOKUP(Sheet1!$C$39,'[1]Silk Screen Colors CR50 Flush'!Table,5),VLOOKUP(Sheet1!$C$39,'[1]Silk Screen Colors CR50 Flush'!Table,6))*2,IF(Sheet1!$F$18="S/POL",MAX(VLOOKUP(Sheet1!$C$39,'[1]Silk Screen Colors CR50 Flush'!Table,3),VLOOKUP(Sheet1!$C$39,'[1]Silk Screen Colors CR50 Flush'!Table,5))*2,IF(Sheet1!$F$18="S/PUL",MAX(VLOOKUP(Sheet1!$C$39,'[1]Silk Screen Colors CR50 Flush'!Table,3),VLOOKUP(Sheet1!$C$39,'[1]Silk Screen Colors CR50 Flush'!Table,6))*2,IF(Sheet1!$F$18="S/W",MAX(VLOOKUP(Sheet1!$C$39,'[1]Silk Screen Colors CR50 Flush'!Table,3),VLOOKUP(Sheet1!$C$39,'[1]Silk Screen Colors CR50 Flush'!Table,7))*2,IF(Sheet1!$F$18="S/CLR",MAX(VLOOKUP(Sheet1!$C$39,'[1]Silk Screen Colors CR50 Flush'!Table,3),VLOOKUP(Sheet1!$C$39,'[1]Silk Screen Colors CR50 Flush'!Table,8))*2,""))))))</f>
        <v>#REF!</v>
      </c>
      <c r="D5" s="66" t="str">
        <f>IF(Sheet1!$F$18="C/P",MAX(VLOOKUP(Sheet1!$C$39,'[1]Silk Screen Colors CR50 Flush'!Table,4),VLOOKUP(Sheet1!$C$39,'[1]Silk Screen Colors CR50 Flush'!Table,5),VLOOKUP(Sheet1!$C$39,'[1]Silk Screen Colors CR50 Flush'!Table,6))*2,IF(Sheet1!$F$18="C/POL",MAX(VLOOKUP(Sheet1!$C$39,'[1]Silk Screen Colors CR50 Flush'!Table,4),VLOOKUP(Sheet1!$C$39,'[1]Silk Screen Colors CR50 Flush'!Table,5))*2,IF(Sheet1!$F$18="C/PUL",MAX(VLOOKUP(Sheet1!$C$39,'[1]Silk Screen Colors CR50 Flush'!Table,4),VLOOKUP(Sheet1!$C$39,'[1]Silk Screen Colors CR50 Flush'!Table,6))*2,IF(Sheet1!$F$18="C/W",MAX(VLOOKUP(Sheet1!$C$39,'[1]Silk Screen Colors CR50 Flush'!Table,4),VLOOKUP(Sheet1!$C$39,'[1]Silk Screen Colors CR50 Flush'!Table,7))*2,IF(Sheet1!$F$18="C/CLR",MAX(VLOOKUP(Sheet1!$C$39,'[1]Silk Screen Colors CR50 Flush'!Table,4),VLOOKUP(Sheet1!$C$39,'[1]Silk Screen Colors CR50 Flush'!Table,8))*2,"")))))</f>
        <v/>
      </c>
      <c r="E5" s="66" t="str">
        <f>IF(Sheet1!$F$18="P/W",MAX(VLOOKUP(Sheet1!$C$39,'[1]Silk Screen Colors CR50 Flush'!Table,5),VLOOKUP(Sheet1!$C$39,'[1]Silk Screen Colors CR50 Flush'!Table,6),VLOOKUP(Sheet1!$C$39,'[1]Silk Screen Colors CR50 Flush'!Table,7))*2,IF(Sheet1!$F$18="POL/W",MAX(VLOOKUP(Sheet1!$C$39,'[1]Silk Screen Colors CR50 Flush'!Table,5),VLOOKUP(Sheet1!$C$39,'[1]Silk Screen Colors CR50 Flush'!Table,7))*2,IF(Sheet1!$F$18="PUL/W",MAX(VLOOKUP(Sheet1!$C$39,'[1]Silk Screen Colors CR50 Flush'!Table,6),VLOOKUP(Sheet1!$C$39,'[1]Silk Screen Colors CR50 Flush'!Table,7))*2,IF(Sheet1!$F$18="P/CLR",MAX(VLOOKUP(Sheet1!$C$39,'[1]Silk Screen Colors CR50 Flush'!Table,5),VLOOKUP(Sheet1!$C$39,'[1]Silk Screen Colors CR50 Flush'!Table,6),VLOOKUP(Sheet1!$C$39,'[1]Silk Screen Colors CR50 Flush'!Table,8))*2,IF(Sheet1!$F$18="POL/CLR",MAX(VLOOKUP(Sheet1!$C$39,'[1]Silk Screen Colors CR50 Flush'!Table,5),VLOOKUP(Sheet1!$C$39,'[1]Silk Screen Colors CR50 Flush'!Table,8))*2,IF(Sheet1!$F$18="PUL/CLR",MAX(VLOOKUP(Sheet1!$C$39,'[1]Silk Screen Colors CR50 Flush'!Table,6),VLOOKUP(Sheet1!$C$39,'[1]Silk Screen Colors CR50 Flush'!Table,8))*2,""))))))</f>
        <v/>
      </c>
      <c r="F5" s="66" t="str">
        <f>IF(Sheet1!$F$18="W/CLR",MAX(VLOOKUP(Sheet1!$C$39,'[1]Silk Screen Colors CR50 Flush'!Table,7),VLOOKUP(Sheet1!$C$39,'[1]Silk Screen Colors CR50 Flush'!Table,8))*2,"")</f>
        <v/>
      </c>
      <c r="G5" s="67" t="str">
        <f>IF(Sheet1!$F$18="G/S/C",MAX(VLOOKUP(Sheet1!$C$39,'[1]Silk Screen Colors CR50 Flush'!Table,2),VLOOKUP(Sheet1!$C$39,'[1]Silk Screen Colors CR50 Flush'!Table,3),VLOOKUP(Sheet1!$C$39,'[1]Silk Screen Colors CR50 Flush'!Table,4))*3,IF(Sheet1!$F$18="G/S/P",MAX(VLOOKUP(Sheet1!$C$39,'[1]Silk Screen Colors CR50 Flush'!Table,2),VLOOKUP(Sheet1!$C$39,'[1]Silk Screen Colors CR50 Flush'!Table,3),VLOOKUP(Sheet1!$C$39,'[1]Silk Screen Colors CR50 Flush'!Table,5),VLOOKUP(Sheet1!$C$39,'[1]Silk Screen Colors CR50 Flush'!Table,6))*3,IF(Sheet1!$F$18="G/S/POL",MAX(VLOOKUP(Sheet1!$C$39,'[1]Silk Screen Colors CR50 Flush'!Table,2),VLOOKUP(Sheet1!$C$39,'[1]Silk Screen Colors CR50 Flush'!Table,3),VLOOKUP(Sheet1!$C$39,'[1]Silk Screen Colors CR50 Flush'!Table,5))*3,IF(Sheet1!$F$18="G/S/PUL",MAX(VLOOKUP(Sheet1!$C$39,'[1]Silk Screen Colors CR50 Flush'!Table,2),VLOOKUP(Sheet1!$C$39,'[1]Silk Screen Colors CR50 Flush'!Table,3),VLOOKUP(Sheet1!$C$39,'[1]Silk Screen Colors CR50 Flush'!Table,6))*3,IF(Sheet1!$F$18="G/S/W",MAX(VLOOKUP(Sheet1!$C$39,'[1]Silk Screen Colors CR50 Flush'!Table,2),VLOOKUP(Sheet1!$C$39,'[1]Silk Screen Colors CR50 Flush'!Table,3),VLOOKUP(Sheet1!$C$39,'[1]Silk Screen Colors CR50 Flush'!Table,7))*3,IF(Sheet1!$F$18="G/S/CLR",MAX(VLOOKUP(Sheet1!$C$39,'[1]Silk Screen Colors CR50 Flush'!Table,2),VLOOKUP(Sheet1!$C$39,'[1]Silk Screen Colors CR50 Flush'!Table,3),VLOOKUP(Sheet1!$C$39,'[1]Silk Screen Colors CR50 Flush'!Table,8))*3,IF(Sheet1!$F$18="G/C/P",MAX(VLOOKUP(Sheet1!$C$39,'[1]Silk Screen Colors CR50 Flush'!Table,2),VLOOKUP(Sheet1!$C$39,'[1]Silk Screen Colors CR50 Flush'!Table,4),VLOOKUP(Sheet1!$C$39,'[1]Silk Screen Colors CR50 Flush'!Table,5),VLOOKUP(Sheet1!$C$39,'[1]Silk Screen Colors CR50 Flush'!Table,6))*3,IF(Sheet1!$F$18="G/C/POL",MAX(VLOOKUP(Sheet1!$C$39,'[1]Silk Screen Colors CR50 Flush'!Table,2),VLOOKUP(Sheet1!$C$39,'[1]Silk Screen Colors CR50 Flush'!Table,4),VLOOKUP(Sheet1!$C$39,'[1]Silk Screen Colors CR50 Flush'!Table,5))*3,IF(Sheet1!$F$18="G/C/PUL",MAX(VLOOKUP(Sheet1!$C$39,'[1]Silk Screen Colors CR50 Flush'!Table,2),VLOOKUP(Sheet1!$C$39,'[1]Silk Screen Colors CR50 Flush'!Table,4),VLOOKUP(Sheet1!$C$39,'[1]Silk Screen Colors CR50 Flush'!Table,6))*3,IF(Sheet1!$F$18="G/C/W",MAX(VLOOKUP(Sheet1!$C$39,'[1]Silk Screen Colors CR50 Flush'!Table,2),VLOOKUP(Sheet1!$C$39,'[1]Silk Screen Colors CR50 Flush'!Table,4),VLOOKUP(Sheet1!$C$39,'[1]Silk Screen Colors CR50 Flush'!Table,7))*3,IF(Sheet1!$F$18="G/C/CLR",MAX(VLOOKUP(Sheet1!$C$39,'[1]Silk Screen Colors CR50 Flush'!Table,2),VLOOKUP(Sheet1!$C$39,'[1]Silk Screen Colors CR50 Flush'!Table,4),VLOOKUP(Sheet1!$C$39,'[1]Silk Screen Colors CR50 Flush'!Table,8))*3,IF(Sheet1!$F$18="G/P/W",MAX(VLOOKUP(Sheet1!$C$39,'[1]Silk Screen Colors CR50 Flush'!Table,2),VLOOKUP(Sheet1!$C$39,'[1]Silk Screen Colors CR50 Flush'!Table,5),VLOOKUP(Sheet1!$C$39,'[1]Silk Screen Colors CR50 Flush'!Table,6),VLOOKUP(Sheet1!$C$39,'[1]Silk Screen Colors CR50 Flush'!Table,7))*3,IF(Sheet1!$F$18="G/POL/W",MAX(VLOOKUP(Sheet1!$C$39,'[1]Silk Screen Colors CR50 Flush'!Table,2),VLOOKUP(Sheet1!$C$39,'[1]Silk Screen Colors CR50 Flush'!Table,5),VLOOKUP(Sheet1!$C$39,'[1]Silk Screen Colors CR50 Flush'!Table,7))*3,IF(Sheet1!$F$18="G/PUL/W",MAX(VLOOKUP(Sheet1!$C$39,'[1]Silk Screen Colors CR50 Flush'!Table,2),VLOOKUP(Sheet1!$C$39,'[1]Silk Screen Colors CR50 Flush'!Table,6),VLOOKUP(Sheet1!$C$39,'[1]Silk Screen Colors CR50 Flush'!Table,7))*3,IF(Sheet1!$F$18="G/P/CLR",MAX(VLOOKUP(Sheet1!$C$39,'[1]Silk Screen Colors CR50 Flush'!Table,2),VLOOKUP(Sheet1!$C$39,'[1]Silk Screen Colors CR50 Flush'!Table,5),VLOOKUP(Sheet1!$C$39,'[1]Silk Screen Colors CR50 Flush'!Table,6),VLOOKUP(Sheet1!$C$39,'[1]Silk Screen Colors CR50 Flush'!Table,8))*3,IF(Sheet1!$F$18="G/POL/CLR",MAX(VLOOKUP(Sheet1!$C$39,'[1]Silk Screen Colors CR50 Flush'!Table,2),VLOOKUP(Sheet1!$C$39,'[1]Silk Screen Colors CR50 Flush'!Table,5),VLOOKUP(Sheet1!$C$39,'[1]Silk Screen Colors CR50 Flush'!Table,8))*3,IF(Sheet1!$F$18="G/PUL/CLR",MAX(VLOOKUP(Sheet1!$C$39,'[1]Silk Screen Colors CR50 Flush'!Table,2),VLOOKUP(Sheet1!$C$39,'[1]Silk Screen Colors CR50 Flush'!Table,6),VLOOKUP(Sheet1!$C$39,'[1]Silk Screen Colors CR50 Flush'!Table,8))*3,IF(Sheet1!$F$18="G/W/CLR",MAX(VLOOKUP(Sheet1!$C$39,'[1]Silk Screen Colors CR50 Flush'!Table,2),VLOOKUP(Sheet1!$C$39,'[1]Silk Screen Colors CR50 Flush'!Table,7),VLOOKUP(Sheet1!$C$39,'[1]Silk Screen Colors CR50 Flush'!Table,8))*3,""))))))))))))))))))</f>
        <v/>
      </c>
      <c r="H5" s="68" t="str">
        <f>IF(Sheet1!$F$18="S/C/P",MAX(VLOOKUP(Sheet1!$C$39,'[1]Silk Screen Colors CR50 Flush'!Table,3),VLOOKUP(Sheet1!$C$39,'[1]Silk Screen Colors CR50 Flush'!Table,4),VLOOKUP(Sheet1!$C$39,'[1]Silk Screen Colors CR50 Flush'!Table,5),VLOOKUP(Sheet1!$C$39,'[1]Silk Screen Colors CR50 Flush'!Table,6))*3,IF(Sheet1!$F$18="S/C/POL",MAX(VLOOKUP(Sheet1!$C$39,'[1]Silk Screen Colors CR50 Flush'!Table,3),VLOOKUP(Sheet1!$C$39,'[1]Silk Screen Colors CR50 Flush'!Table,4),VLOOKUP(Sheet1!$C$39,'[1]Silk Screen Colors CR50 Flush'!Table,5))*3,IF(Sheet1!$F$18="S/C/PUL",MAX(VLOOKUP(Sheet1!$C$39,'[1]Silk Screen Colors CR50 Flush'!Table,3),VLOOKUP(Sheet1!$C$39,'[1]Silk Screen Colors CR50 Flush'!Table,4),VLOOKUP(Sheet1!$C$39,'[1]Silk Screen Colors CR50 Flush'!Table,6))*3,IF(Sheet1!$F$18="S/C/W",MAX(VLOOKUP(Sheet1!$C$39,'[1]Silk Screen Colors CR50 Flush'!Table,3),VLOOKUP(Sheet1!$C$39,'[1]Silk Screen Colors CR50 Flush'!Table,4),VLOOKUP(Sheet1!$C$39,'[1]Silk Screen Colors CR50 Flush'!Table,7))*3,IF(Sheet1!$F$18="S/C/CLR",MAX(VLOOKUP(Sheet1!$C$39,'[1]Silk Screen Colors CR50 Flush'!Table,3),VLOOKUP(Sheet1!$C$39,'[1]Silk Screen Colors CR50 Flush'!Table,4),VLOOKUP(Sheet1!$C$39,'[1]Silk Screen Colors CR50 Flush'!Table,8))*3,IF(Sheet1!$F$18="S/P/W",MAX(VLOOKUP(Sheet1!$C$39,'[1]Silk Screen Colors CR50 Flush'!Table,3),VLOOKUP(Sheet1!$C$39,'[1]Silk Screen Colors CR50 Flush'!Table,5),VLOOKUP(Sheet1!$C$39,'[1]Silk Screen Colors CR50 Flush'!Table,6),VLOOKUP(Sheet1!$C$39,'[1]Silk Screen Colors CR50 Flush'!Table,7))*3,IF(Sheet1!$F$18="S/POL/W",MAX(VLOOKUP(Sheet1!$C$39,'[1]Silk Screen Colors CR50 Flush'!Table,3),VLOOKUP(Sheet1!$C$39,'[1]Silk Screen Colors CR50 Flush'!Table,5),VLOOKUP(Sheet1!$C$39,'[1]Silk Screen Colors CR50 Flush'!Table,7))*3,IF(Sheet1!$F$18="S/PUL/W",MAX(VLOOKUP(Sheet1!$C$39,'[1]Silk Screen Colors CR50 Flush'!Table,3),VLOOKUP(Sheet1!$C$39,'[1]Silk Screen Colors CR50 Flush'!Table,6),VLOOKUP(Sheet1!$C$39,'[1]Silk Screen Colors CR50 Flush'!Table,7))*3,IF(Sheet1!$F$18="S/P/CLR",MAX(VLOOKUP(Sheet1!$C$39,'[1]Silk Screen Colors CR50 Flush'!Table,3),VLOOKUP(Sheet1!$C$39,'[1]Silk Screen Colors CR50 Flush'!Table,5),VLOOKUP(Sheet1!$C$39,'[1]Silk Screen Colors CR50 Flush'!Table,6),VLOOKUP(Sheet1!$C$39,'[1]Silk Screen Colors CR50 Flush'!Table,8))*3,IF(Sheet1!$F$18="S/POL/CLR",MAX(VLOOKUP(Sheet1!$C$39,'[1]Silk Screen Colors CR50 Flush'!Table,3),VLOOKUP(Sheet1!$C$39,'[1]Silk Screen Colors CR50 Flush'!Table,5),VLOOKUP(Sheet1!$C$39,'[1]Silk Screen Colors CR50 Flush'!Table,8))*3,IF(Sheet1!$F$18="S/PUL/CLR",MAX(VLOOKUP(Sheet1!$C$39,'[1]Silk Screen Colors CR50 Flush'!Table,3),VLOOKUP(Sheet1!$C$39,'[1]Silk Screen Colors CR50 Flush'!Table,6),VLOOKUP(Sheet1!$C$39,'[1]Silk Screen Colors CR50 Flush'!Table,8))*3,IF(Sheet1!$F$18="S/W/CLR",MAX(VLOOKUP(Sheet1!$C$39,'[1]Silk Screen Colors CR50 Flush'!Table,3),VLOOKUP(Sheet1!$C$39,'[1]Silk Screen Colors CR50 Flush'!Table,7),VLOOKUP(Sheet1!$C$39,'[1]Silk Screen Colors CR50 Flush'!Table,8))*3,""))))))))))))</f>
        <v/>
      </c>
      <c r="I5" s="69" t="str">
        <f>IF(Sheet1!$F$18="C/P/W",MAX(VLOOKUP(Sheet1!$C$39,'[1]Silk Screen Colors CR50 Flush'!Table,4),VLOOKUP(Sheet1!$C$39,'[1]Silk Screen Colors CR50 Flush'!Table,5),VLOOKUP(Sheet1!$C$39,'[1]Silk Screen Colors CR50 Flush'!Table,6),VLOOKUP(Sheet1!$C$39,'[1]Silk Screen Colors CR50 Flush'!Table,7))*3,IF(Sheet1!$F$18="C/POL/W",MAX(VLOOKUP(Sheet1!$C$39,'[1]Silk Screen Colors CR50 Flush'!Table,4),VLOOKUP(Sheet1!$C$39,'[1]Silk Screen Colors CR50 Flush'!Table,5),VLOOKUP(Sheet1!$C$39,'[1]Silk Screen Colors CR50 Flush'!Table,7))*3,IF(Sheet1!$F$18="C/PUL/W",MAX(VLOOKUP(Sheet1!$C$39,'[1]Silk Screen Colors CR50 Flush'!Table,4),VLOOKUP(Sheet1!$C$39,'[1]Silk Screen Colors CR50 Flush'!Table,6),VLOOKUP(Sheet1!$C$39,'[1]Silk Screen Colors CR50 Flush'!Table,7))*3,IF(Sheet1!$F$18="C/P/CLR",MAX(VLOOKUP(Sheet1!$C$39,'[1]Silk Screen Colors CR50 Flush'!Table,4),VLOOKUP(Sheet1!$C$39,'[1]Silk Screen Colors CR50 Flush'!Table,5),VLOOKUP(Sheet1!$C$39,'[1]Silk Screen Colors CR50 Flush'!Table,6),VLOOKUP(Sheet1!$C$39,'[1]Silk Screen Colors CR50 Flush'!Table,8))*3,IF(Sheet1!$F$18="C/POL/CLR",MAX(VLOOKUP(Sheet1!$C$39,'[1]Silk Screen Colors CR50 Flush'!Table,4),VLOOKUP(Sheet1!$C$39,'[1]Silk Screen Colors CR50 Flush'!Table,5),VLOOKUP(Sheet1!$C$39,'[1]Silk Screen Colors CR50 Flush'!Table,8))*3,IF(Sheet1!$F$18="C/PUL/CLR",MAX(VLOOKUP(Sheet1!$C$39,'[1]Silk Screen Colors CR50 Flush'!Table,4),VLOOKUP(Sheet1!$C$39,'[1]Silk Screen Colors CR50 Flush'!Table,6),VLOOKUP(Sheet1!$C$39,'[1]Silk Screen Colors CR50 Flush'!Table,8))*3,IF(Sheet1!$F$18="C/W/CLR",MAX(VLOOKUP(Sheet1!$C$39,'[1]Silk Screen Colors CR50 Flush'!Table,4),VLOOKUP(Sheet1!$C$39,'[1]Silk Screen Colors CR50 Flush'!Table,7),VLOOKUP(Sheet1!$C$39,'[1]Silk Screen Colors CR50 Flush'!Table,8))*3,"")))))))</f>
        <v/>
      </c>
      <c r="J5" s="69" t="str">
        <f>IF(Sheet1!$F$18="P/W/CLR",MAX(VLOOKUP(Sheet1!$C$39,'[1]Silk Screen Colors CR50 Flush'!Table,5),VLOOKUP(Sheet1!$C$39,'[1]Silk Screen Colors CR50 Flush'!Table,6),VLOOKUP(Sheet1!$C$39,'[1]Silk Screen Colors CR50 Flush'!Table,7),VLOOKUP(Sheet1!$C$39,'[1]Silk Screen Colors CR50 Flush'!Table,8))*3,IF(Sheet1!$F$18="POL/W/CLR",MAX(VLOOKUP(Sheet1!$C$39,'[1]Silk Screen Colors CR50 Flush'!Table,5),VLOOKUP(Sheet1!$C$39,'[1]Silk Screen Colors CR50 Flush'!Table,7),VLOOKUP(Sheet1!$C$39,'[1]Silk Screen Colors CR50 Flush'!Table,8))*3,IF(Sheet1!$F$18="PUL/W/CLR",MAX(VLOOKUP(Sheet1!$C$39,'[1]Silk Screen Colors CR50 Flush'!Table,6),VLOOKUP(Sheet1!$C$39,'[1]Silk Screen Colors CR50 Flush'!Table,7),VLOOKUP(Sheet1!$C$39,'[1]Silk Screen Colors CR50 Flush'!Table,8))*3,"")))</f>
        <v/>
      </c>
      <c r="K5" s="70" t="str">
        <f>IF(Sheet1!$F$18="G/S/C/P",MAX(VLOOKUP(Sheet1!$C$39,'[1]Silk Screen Colors CR50 Flush'!Table,2),VLOOKUP(Sheet1!$C$39,'[1]Silk Screen Colors CR50 Flush'!Table,3),VLOOKUP(Sheet1!$C$39,'[1]Silk Screen Colors CR50 Flush'!Table,4),VLOOKUP(Sheet1!$C$39,'[1]Silk Screen Colors CR50 Flush'!Table,5),VLOOKUP(Sheet1!$C$39,'[1]Silk Screen Colors CR50 Flush'!Table,6))*4,IF(Sheet1!$F$18="G/S/C/POL",MAX(VLOOKUP(Sheet1!$C$39,'[1]Silk Screen Colors CR50 Flush'!Table,2),VLOOKUP(Sheet1!$C$39,'[1]Silk Screen Colors CR50 Flush'!Table,3),VLOOKUP(Sheet1!$C$39,'[1]Silk Screen Colors CR50 Flush'!Table,4),VLOOKUP(Sheet1!$C$39,'[1]Silk Screen Colors CR50 Flush'!Table,5))*4,IF(Sheet1!$F$18="G/S/C/PUL",MAX(VLOOKUP(Sheet1!$C$39,'[1]Silk Screen Colors CR50 Flush'!Table,2),VLOOKUP(Sheet1!$C$39,'[1]Silk Screen Colors CR50 Flush'!Table,3),VLOOKUP(Sheet1!$C$39,'[1]Silk Screen Colors CR50 Flush'!Table,4),VLOOKUP(Sheet1!$C$39,'[1]Silk Screen Colors CR50 Flush'!Table,6))*4,IF(Sheet1!$F$18="G/S/C/W",MAX(VLOOKUP(Sheet1!$C$39,'[1]Silk Screen Colors CR50 Flush'!Table,2),VLOOKUP(Sheet1!$C$39,'[1]Silk Screen Colors CR50 Flush'!Table,3),VLOOKUP(Sheet1!$C$39,'[1]Silk Screen Colors CR50 Flush'!Table,4),VLOOKUP(Sheet1!$C$39,'[1]Silk Screen Colors CR50 Flush'!Table,7))*4,IF(Sheet1!$F$18="G/S/C/CLR",MAX(VLOOKUP(Sheet1!$C$39,'[1]Silk Screen Colors CR50 Flush'!Table,2),VLOOKUP(Sheet1!$C$39,'[1]Silk Screen Colors CR50 Flush'!Table,3),VLOOKUP(Sheet1!$C$39,'[1]Silk Screen Colors CR50 Flush'!Table,4),VLOOKUP(Sheet1!$C$39,'[1]Silk Screen Colors CR50 Flush'!Table,8))*4,IF(Sheet1!$F$18="G/C/P/W",MAX(VLOOKUP(Sheet1!$C$39,'[1]Silk Screen Colors CR50 Flush'!Table,2),VLOOKUP(Sheet1!$C$39,'[1]Silk Screen Colors CR50 Flush'!Table,4),VLOOKUP(Sheet1!$C$39,'[1]Silk Screen Colors CR50 Flush'!Table,5),VLOOKUP(Sheet1!$C$39,'[1]Silk Screen Colors CR50 Flush'!Table,6),VLOOKUP(Sheet1!$C$39,'[1]Silk Screen Colors CR50 Flush'!Table,7))*4,IF(Sheet1!$F$18="G/C/POL/W",MAX(VLOOKUP(Sheet1!$C$39,'[1]Silk Screen Colors CR50 Flush'!Table,2),VLOOKUP(Sheet1!$C$39,'[1]Silk Screen Colors CR50 Flush'!Table,4),VLOOKUP(Sheet1!$C$39,'[1]Silk Screen Colors CR50 Flush'!Table,5),VLOOKUP(Sheet1!$C$39,'[1]Silk Screen Colors CR50 Flush'!Table,7))*4,IF(Sheet1!$F$18="G/C/PUL/W",MAX(VLOOKUP(Sheet1!$C$39,'[1]Silk Screen Colors CR50 Flush'!Table,2),VLOOKUP(Sheet1!$C$39,'[1]Silk Screen Colors CR50 Flush'!Table,4),VLOOKUP(Sheet1!$C$39,'[1]Silk Screen Colors CR50 Flush'!Table,6),VLOOKUP(Sheet1!$C$39,'[1]Silk Screen Colors CR50 Flush'!Table,7))*4,IF(Sheet1!$F$18="G/C/P/CLR",MAX(VLOOKUP(Sheet1!$C$39,'[1]Silk Screen Colors CR50 Flush'!Table,2),VLOOKUP(Sheet1!$C$39,'[1]Silk Screen Colors CR50 Flush'!Table,4),VLOOKUP(Sheet1!$C$39,'[1]Silk Screen Colors CR50 Flush'!Table,5),VLOOKUP(Sheet1!$C$39,'[1]Silk Screen Colors CR50 Flush'!Table,6),VLOOKUP(Sheet1!$C$39,'[1]Silk Screen Colors CR50 Flush'!Table,8))*4,IF(Sheet1!$F$18="G/C/POL/CLR",MAX(VLOOKUP(Sheet1!$C$39,'[1]Silk Screen Colors CR50 Flush'!Table,2),VLOOKUP(Sheet1!$C$39,'[1]Silk Screen Colors CR50 Flush'!Table,4),VLOOKUP(Sheet1!$C$39,'[1]Silk Screen Colors CR50 Flush'!Table,5),VLOOKUP(Sheet1!$C$39,'[1]Silk Screen Colors CR50 Flush'!Table,8))*4,IF(Sheet1!$F$18="G/C/PUL/CLR",MAX(VLOOKUP(Sheet1!$C$39,'[1]Silk Screen Colors CR50 Flush'!Table,2),VLOOKUP(Sheet1!$C$39,'[1]Silk Screen Colors CR50 Flush'!Table,4),VLOOKUP(Sheet1!$C$39,'[1]Silk Screen Colors CR50 Flush'!Table,6),VLOOKUP(Sheet1!$C$39,'[1]Silk Screen Colors CR50 Flush'!Table,8))*4,IF(Sheet1!$F$18="G/C/W/CLR",MAX(VLOOKUP(Sheet1!$C$39,'[1]Silk Screen Colors CR50 Flush'!Table,2),VLOOKUP(Sheet1!$C$39,'[1]Silk Screen Colors CR50 Flush'!Table,4),VLOOKUP(Sheet1!$C$39,'[1]Silk Screen Colors CR50 Flush'!Table,7),VLOOKUP(Sheet1!$C$39,'[1]Silk Screen Colors CR50 Flush'!Table,8))*4,""))))))))))))</f>
        <v/>
      </c>
      <c r="L5" s="71" t="str">
        <f>IF(Sheet1!$F$18="S/C/P/W",MAX(VLOOKUP(Sheet1!$C$39,'[1]Silk Screen Colors CR50 Flush'!Table,3),VLOOKUP(Sheet1!$C$39,'[1]Silk Screen Colors CR50 Flush'!Table,4),VLOOKUP(Sheet1!$C$39,'[1]Silk Screen Colors CR50 Flush'!Table,5),VLOOKUP(Sheet1!$C$39,'[1]Silk Screen Colors CR50 Flush'!Table,6),VLOOKUP(Sheet1!$C$39,'[1]Silk Screen Colors CR50 Flush'!Table,7))*4,IF(Sheet1!$F$18="S/C/POL/W",MAX(VLOOKUP(Sheet1!$C$39,'[1]Silk Screen Colors CR50 Flush'!Table,3),VLOOKUP(Sheet1!$C$39,'[1]Silk Screen Colors CR50 Flush'!Table,4),VLOOKUP(Sheet1!$C$39,'[1]Silk Screen Colors CR50 Flush'!Table,5),VLOOKUP(Sheet1!$C$39,'[1]Silk Screen Colors CR50 Flush'!Table,7))*4,IF(Sheet1!$F$18="S/C/PUL/W",MAX(VLOOKUP(Sheet1!$C$39,'[1]Silk Screen Colors CR50 Flush'!Table,3),VLOOKUP(Sheet1!$C$39,'[1]Silk Screen Colors CR50 Flush'!Table,4),VLOOKUP(Sheet1!$C$39,'[1]Silk Screen Colors CR50 Flush'!Table,6),VLOOKUP(Sheet1!$C$39,'[1]Silk Screen Colors CR50 Flush'!Table,7))*4,IF(Sheet1!$F$18="S/C/P/CLR",MAX(VLOOKUP(Sheet1!$C$39,'[1]Silk Screen Colors CR50 Flush'!Table,3),VLOOKUP(Sheet1!$C$39,'[1]Silk Screen Colors CR50 Flush'!Table,4),VLOOKUP(Sheet1!$C$39,'[1]Silk Screen Colors CR50 Flush'!Table,5),VLOOKUP(Sheet1!$C$39,'[1]Silk Screen Colors CR50 Flush'!Table,6),VLOOKUP(Sheet1!$C$39,'[1]Silk Screen Colors CR50 Flush'!Table,8))*4,IF(Sheet1!$F$18="S/C/POL/CLR",MAX(VLOOKUP(Sheet1!$C$39,'[1]Silk Screen Colors CR50 Flush'!Table,3),VLOOKUP(Sheet1!$C$39,'[1]Silk Screen Colors CR50 Flush'!Table,4),VLOOKUP(Sheet1!$C$39,'[1]Silk Screen Colors CR50 Flush'!Table,5),VLOOKUP(Sheet1!$C$39,'[1]Silk Screen Colors CR50 Flush'!Table,8))*4,IF(Sheet1!$F$18="S/C/PUL/CLR",MAX(VLOOKUP(Sheet1!$C$39,'[1]Silk Screen Colors CR50 Flush'!Table,3),VLOOKUP(Sheet1!$C$39,'[1]Silk Screen Colors CR50 Flush'!Table,4),VLOOKUP(Sheet1!$C$39,'[1]Silk Screen Colors CR50 Flush'!Table,6),VLOOKUP(Sheet1!$C$39,'[1]Silk Screen Colors CR50 Flush'!Table,8))*4,IF(Sheet1!$F$18="S/P/W/CLR",MAX(VLOOKUP(Sheet1!$C$39,'[1]Silk Screen Colors CR50 Flush'!Table,3),VLOOKUP(Sheet1!$C$39,'[1]Silk Screen Colors CR50 Flush'!Table,5),VLOOKUP(Sheet1!$C$39,'[1]Silk Screen Colors CR50 Flush'!Table,6),VLOOKUP(Sheet1!$C$39,'[1]Silk Screen Colors CR50 Flush'!Table,7),VLOOKUP(Sheet1!$C$39,'[1]Silk Screen Colors CR50 Flush'!Table,8))*4,IF(Sheet1!$F$18="S/POL/W/CLR",MAX(VLOOKUP(Sheet1!$C$39,'[1]Silk Screen Colors CR50 Flush'!Table,3),VLOOKUP(Sheet1!$C$39,'[1]Silk Screen Colors CR50 Flush'!Table,5),VLOOKUP(Sheet1!$C$39,'[1]Silk Screen Colors CR50 Flush'!Table,7),VLOOKUP(Sheet1!$C$39,'[1]Silk Screen Colors CR50 Flush'!Table,8))*4,IF(Sheet1!$F$18="S/PUL/W/CLR",MAX(VLOOKUP(Sheet1!$C$39,'[1]Silk Screen Colors CR50 Flush'!Table,3),VLOOKUP(Sheet1!$C$39,'[1]Silk Screen Colors CR50 Flush'!Table,6),VLOOKUP(Sheet1!$C$39,'[1]Silk Screen Colors CR50 Flush'!Table,7),VLOOKUP(Sheet1!$C$39,'[1]Silk Screen Colors CR50 Flush'!Table,8))*4,"")))))))))</f>
        <v/>
      </c>
      <c r="M5" s="71" t="str">
        <f>IF(Sheet1!$F$18="C/P/W/CLR",MAX(VLOOKUP(Sheet1!$C$39,'[1]Silk Screen Colors CR50 Flush'!Table,4),VLOOKUP(Sheet1!$C$39,'[1]Silk Screen Colors CR50 Flush'!Table,5),VLOOKUP(Sheet1!$C$39,'[1]Silk Screen Colors CR50 Flush'!Table,6),VLOOKUP(Sheet1!$C$39,'[1]Silk Screen Colors CR50 Flush'!Table,7),VLOOKUP(Sheet1!$C$39,'[1]Silk Screen Colors CR50 Flush'!Table,8))*4,IF(Sheet1!$F$18="C/POL/W/CLR",MAX(VLOOKUP(Sheet1!$C$39,'[1]Silk Screen Colors CR50 Flush'!Table,4),VLOOKUP(Sheet1!$C$39,'[1]Silk Screen Colors CR50 Flush'!Table,5),VLOOKUP(Sheet1!$C$39,'[1]Silk Screen Colors CR50 Flush'!Table,7),VLOOKUP(Sheet1!$C$39,'[1]Silk Screen Colors CR50 Flush'!Table,8))*4,IF(Sheet1!$F$18="C/PUL/W/CLR",MAX(VLOOKUP(Sheet1!$C$39,'[1]Silk Screen Colors CR50 Flush'!Table,4),VLOOKUP(Sheet1!$C$39,'[1]Silk Screen Colors CR50 Flush'!Table,6),VLOOKUP(Sheet1!$C$39,'[1]Silk Screen Colors CR50 Flush'!Table,7),VLOOKUP(Sheet1!$C$39,'[1]Silk Screen Colors CR50 Flush'!Table,8))*4,"")))</f>
        <v/>
      </c>
      <c r="N5" s="72" t="str">
        <f>IF(Sheet1!$F$18="G/S/C/P/W",MAX(VLOOKUP(Sheet1!$C$39,'[1]Silk Screen Colors CR50 Flush'!Table,2),VLOOKUP(Sheet1!$C$39,'[1]Silk Screen Colors CR50 Flush'!Table,3),VLOOKUP(Sheet1!$C$39,'[1]Silk Screen Colors CR50 Flush'!Table,4),VLOOKUP(Sheet1!$C$39,'[1]Silk Screen Colors CR50 Flush'!Table,5),VLOOKUP(Sheet1!$C$39,'[1]Silk Screen Colors CR50 Flush'!Table,6),VLOOKUP(Sheet1!$C$39,'[1]Silk Screen Colors CR50 Flush'!Table,7))*5,IF(Sheet1!$F$18="G/S/C/POL/W",MAX(VLOOKUP(Sheet1!$C$39,'[1]Silk Screen Colors CR50 Flush'!Table,2),VLOOKUP(Sheet1!$C$39,'[1]Silk Screen Colors CR50 Flush'!Table,3),VLOOKUP(Sheet1!$C$39,'[1]Silk Screen Colors CR50 Flush'!Table,4),VLOOKUP(Sheet1!$C$39,'[1]Silk Screen Colors CR50 Flush'!Table,5),VLOOKUP(Sheet1!$C$39,'[1]Silk Screen Colors CR50 Flush'!Table,7))*5,IF(Sheet1!$F$18="G/S/C/PUL/W",MAX(VLOOKUP(Sheet1!$C$39,'[1]Silk Screen Colors CR50 Flush'!Table,2),VLOOKUP(Sheet1!$C$39,'[1]Silk Screen Colors CR50 Flush'!Table,3),VLOOKUP(Sheet1!$C$39,'[1]Silk Screen Colors CR50 Flush'!Table,4),VLOOKUP(Sheet1!$C$39,'[1]Silk Screen Colors CR50 Flush'!Table,6),VLOOKUP(Sheet1!$C$39,'[1]Silk Screen Colors CR50 Flush'!Table,7))*5,IF(Sheet1!$F$18="G/S/C/P/CLR",MAX(VLOOKUP(Sheet1!$C$39,'[1]Silk Screen Colors CR50 Flush'!Table,2),VLOOKUP(Sheet1!$C$39,'[1]Silk Screen Colors CR50 Flush'!Table,3),VLOOKUP(Sheet1!$C$39,'[1]Silk Screen Colors CR50 Flush'!Table,4),VLOOKUP(Sheet1!$C$39,'[1]Silk Screen Colors CR50 Flush'!Table,5),VLOOKUP(Sheet1!$C$39,'[1]Silk Screen Colors CR50 Flush'!Table,6),VLOOKUP(Sheet1!$C$39,'[1]Silk Screen Colors CR50 Flush'!Table,8))*5,IF(Sheet1!$F$18="G/S/C/POL/CLR",MAX(VLOOKUP(Sheet1!$C$39,'[1]Silk Screen Colors CR50 Flush'!Table,2),VLOOKUP(Sheet1!$C$39,'[1]Silk Screen Colors CR50 Flush'!Table,3),VLOOKUP(Sheet1!$C$39,'[1]Silk Screen Colors CR50 Flush'!Table,4),VLOOKUP(Sheet1!$C$39,'[1]Silk Screen Colors CR50 Flush'!Table,5),VLOOKUP(Sheet1!$C$39,'[1]Silk Screen Colors CR50 Flush'!Table,8))*5,IF(Sheet1!$F$18="G/S/C/PUL/CLR",MAX(VLOOKUP(Sheet1!$C$39,'[1]Silk Screen Colors CR50 Flush'!Table,2),VLOOKUP(Sheet1!$C$39,'[1]Silk Screen Colors CR50 Flush'!Table,3),VLOOKUP(Sheet1!$C$39,'[1]Silk Screen Colors CR50 Flush'!Table,4),VLOOKUP(Sheet1!$C$39,'[1]Silk Screen Colors CR50 Flush'!Table,6),VLOOKUP(Sheet1!$C$39,'[1]Silk Screen Colors CR50 Flush'!Table,8))*5,IF(Sheet1!$F$18="G/C/P/W/CLR",MAX(VLOOKUP(Sheet1!$C$39,'[1]Silk Screen Colors CR50 Flush'!Table,2),VLOOKUP(Sheet1!$C$39,'[1]Silk Screen Colors CR50 Flush'!Table,4),VLOOKUP(Sheet1!$C$39,'[1]Silk Screen Colors CR50 Flush'!Table,5),VLOOKUP(Sheet1!$C$39,'[1]Silk Screen Colors CR50 Flush'!Table,6),VLOOKUP(Sheet1!$C$39,'[1]Silk Screen Colors CR50 Flush'!Table,7),VLOOKUP(Sheet1!$C$39,'[1]Silk Screen Colors CR50 Flush'!Table,8))*5,IF(Sheet1!$F$18="G/C/POL/W/CLR",MAX(VLOOKUP(Sheet1!$C$39,'[1]Silk Screen Colors CR50 Flush'!Table,2),VLOOKUP(Sheet1!$C$39,'[1]Silk Screen Colors CR50 Flush'!Table,4),VLOOKUP(Sheet1!$C$39,'[1]Silk Screen Colors CR50 Flush'!Table,5),VLOOKUP(Sheet1!$C$39,'[1]Silk Screen Colors CR50 Flush'!Table,7),VLOOKUP(Sheet1!$C$39,'[1]Silk Screen Colors CR50 Flush'!Table,8))*5,IF(Sheet1!$F$18="G/C/PUL/W/CLR",MAX(VLOOKUP(Sheet1!$C$39,'[1]Silk Screen Colors CR50 Flush'!Table,2),VLOOKUP(Sheet1!$C$39,'[1]Silk Screen Colors CR50 Flush'!Table,4),VLOOKUP(Sheet1!$C$39,'[1]Silk Screen Colors CR50 Flush'!Table,6),VLOOKUP(Sheet1!$C$39,'[1]Silk Screen Colors CR50 Flush'!Table,7),VLOOKUP(Sheet1!$C$39,'[1]Silk Screen Colors CR50 Flush'!Table,8))*5,"")))))))))</f>
        <v/>
      </c>
      <c r="O5" s="73" t="str">
        <f>IF(Sheet1!$F$18="S/C/P/W/CLR",MAX(VLOOKUP(Sheet1!$C$39,'[1]Silk Screen Colors CR50 Flush'!Table,3),VLOOKUP(Sheet1!$C$39,'[1]Silk Screen Colors CR50 Flush'!Table,4),VLOOKUP(Sheet1!$C$39,'[1]Silk Screen Colors CR50 Flush'!Table,5),VLOOKUP(Sheet1!$C$39,'[1]Silk Screen Colors CR50 Flush'!Table,6),VLOOKUP(Sheet1!$C$39,'[1]Silk Screen Colors CR50 Flush'!Table,7),VLOOKUP(Sheet1!$C$39,'[1]Silk Screen Colors CR50 Flush'!Table,8))*5,IF(Sheet1!$F$18="S/C/POL/W/CLR",MAX(VLOOKUP(Sheet1!$C$39,'[1]Silk Screen Colors CR50 Flush'!Table,3),VLOOKUP(Sheet1!$C$39,'[1]Silk Screen Colors CR50 Flush'!Table,4),VLOOKUP(Sheet1!$C$39,'[1]Silk Screen Colors CR50 Flush'!Table,5),VLOOKUP(Sheet1!$C$39,'[1]Silk Screen Colors CR50 Flush'!Table,7),VLOOKUP(Sheet1!$C$39,'[1]Silk Screen Colors CR50 Flush'!Table,8))*5,IF(Sheet1!$F$18="S/C/PUL/W/CLR",MAX(VLOOKUP(Sheet1!$C$39,'[1]Silk Screen Colors CR50 Flush'!Table,3),VLOOKUP(Sheet1!$C$39,'[1]Silk Screen Colors CR50 Flush'!Table,4),VLOOKUP(Sheet1!$C$39,'[1]Silk Screen Colors CR50 Flush'!Table,6),VLOOKUP(Sheet1!$C$39,'[1]Silk Screen Colors CR50 Flush'!Table,7),VLOOKUP(Sheet1!$C$39,'[1]Silk Screen Colors CR50 Flush'!Table,8))*5,"")))</f>
        <v/>
      </c>
      <c r="P5" s="74" t="str">
        <f>IF(Sheet1!$F$18="G/S/C/P/W/CLR",MAX(VLOOKUP(Sheet1!$C$39,'[1]Silk Screen Colors CR50 Flush'!Table,2),VLOOKUP(Sheet1!$C$39,'[1]Silk Screen Colors CR50 Flush'!Table,3),VLOOKUP(Sheet1!$C$39,'[1]Silk Screen Colors CR50 Flush'!Table,4),VLOOKUP(Sheet1!$C$39,'[1]Silk Screen Colors CR50 Flush'!Table,5),VLOOKUP(Sheet1!$C$39,'[1]Silk Screen Colors CR50 Flush'!Table,6),VLOOKUP(Sheet1!$C$39,'[1]Silk Screen Colors CR50 Flush'!Table,7),VLOOKUP(Sheet1!$C$39,'[1]Silk Screen Colors CR50 Flush'!Table,8))*6,IF(Sheet1!$F$18="G/S/C/POL/W/CLR",MAX(VLOOKUP(Sheet1!$C$39,'[1]Silk Screen Colors CR50 Flush'!Table,2),VLOOKUP(Sheet1!$C$39,'[1]Silk Screen Colors CR50 Flush'!Table,3),VLOOKUP(Sheet1!$C$39,'[1]Silk Screen Colors CR50 Flush'!Table,4),VLOOKUP(Sheet1!$C$39,'[1]Silk Screen Colors CR50 Flush'!Table,5),VLOOKUP(Sheet1!$C$39,'[1]Silk Screen Colors CR50 Flush'!Table,7),VLOOKUP(Sheet1!$C$39,'[1]Silk Screen Colors CR50 Flush'!Table,8))*6,IF(Sheet1!$F$18="G/S/C/PUL/W/CLR",MAX(VLOOKUP(Sheet1!$C$39,'[1]Silk Screen Colors CR50 Flush'!Table,2),VLOOKUP(Sheet1!$C$39,'[1]Silk Screen Colors CR50 Flush'!Table,3),VLOOKUP(Sheet1!$C$39,'[1]Silk Screen Colors CR50 Flush'!Table,4),VLOOKUP(Sheet1!$C$39,'[1]Silk Screen Colors CR50 Flush'!Table,6),VLOOKUP(Sheet1!$C$39,'[1]Silk Screen Colors CR50 Flush'!Table,7),VLOOKUP(Sheet1!$C$39,'[1]Silk Screen Colors CR50 Flush'!Table,8))*6,"")))</f>
        <v/>
      </c>
      <c r="Q5" s="65" t="s">
        <v>125</v>
      </c>
      <c r="R5" s="65" t="s">
        <v>128</v>
      </c>
    </row>
    <row r="6" spans="1:21" ht="15">
      <c r="A6" s="51" t="s">
        <v>79</v>
      </c>
      <c r="B6" s="66" t="str">
        <f>IF(Sheet1!$J$18="G/S",MAX(VLOOKUP(Sheet1!$C$39,'[1]Silk Screen Colors CR50 Flush'!Table,2),VLOOKUP(Sheet1!$C$39,'[1]Silk Screen Colors CR50 Flush'!Table,3))*2,IF(Sheet1!$J$18="G/C",MAX(VLOOKUP(Sheet1!$C$39,'[1]Silk Screen Colors CR50 Flush'!Table,2),VLOOKUP(Sheet1!$C$39,'[1]Silk Screen Colors CR50 Flush'!Table,4))*2,IF(Sheet1!$J$18="G/P",MAX(VLOOKUP(Sheet1!$C$39,'[1]Silk Screen Colors CR50 Flush'!Table,2),VLOOKUP(Sheet1!$C$39,'[1]Silk Screen Colors CR50 Flush'!Table,5),VLOOKUP(Sheet1!$C$39,'[1]Silk Screen Colors CR50 Flush'!Table,6))*2,IF(Sheet1!$J$18="G/POL",MAX(VLOOKUP(Sheet1!$C$39,'[1]Silk Screen Colors CR50 Flush'!Table,2),VLOOKUP(Sheet1!$C$39,'[1]Silk Screen Colors CR50 Flush'!Table,5))*2,IF(Sheet1!$J$18="G/PUL",MAX(VLOOKUP(Sheet1!$C$39,'[1]Silk Screen Colors CR50 Flush'!Table,2),VLOOKUP(Sheet1!$C$39,'[1]Silk Screen Colors CR50 Flush'!Table,6))*2,IF(Sheet1!$J$18="G/W",MAX(VLOOKUP(Sheet1!$C$39,'[1]Silk Screen Colors CR50 Flush'!Table,2),VLOOKUP(Sheet1!$C$39,'[1]Silk Screen Colors CR50 Flush'!Table,7))*2,IF(Sheet1!$J$18="G/CLR",MAX(VLOOKUP(Sheet1!$C$39,'[1]Silk Screen Colors CR50 Flush'!Table,2),VLOOKUP(Sheet1!$C$39,'[1]Silk Screen Colors CR50 Flush'!Table,8))*2,"")))))))</f>
        <v/>
      </c>
      <c r="C6" s="66" t="str">
        <f>IF(Sheet1!$J$18="S/C",MAX(VLOOKUP(Sheet1!$C$39,'[1]Silk Screen Colors CR50 Flush'!Table,3),VLOOKUP(Sheet1!$C$39,'[1]Silk Screen Colors CR50 Flush'!Table,4))*2,IF(Sheet1!$J$18="S/P",MAX(VLOOKUP(Sheet1!$C$39,'[1]Silk Screen Colors CR50 Flush'!Table,3),VLOOKUP(Sheet1!$C$39,'[1]Silk Screen Colors CR50 Flush'!Table,5),VLOOKUP(Sheet1!$C$39,'[1]Silk Screen Colors CR50 Flush'!Table,6))*2,IF(Sheet1!$J$18="S/POL",MAX(VLOOKUP(Sheet1!$C$39,'[1]Silk Screen Colors CR50 Flush'!Table,3),VLOOKUP(Sheet1!$C$39,'[1]Silk Screen Colors CR50 Flush'!Table,5))*2,IF(Sheet1!$J$18="S/PUL",MAX(VLOOKUP(Sheet1!$C$39,'[1]Silk Screen Colors CR50 Flush'!Table,3),VLOOKUP(Sheet1!$C$39,'[1]Silk Screen Colors CR50 Flush'!Table,6))*2,IF(Sheet1!$J$18="S/W",MAX(VLOOKUP(Sheet1!$C$39,'[1]Silk Screen Colors CR50 Flush'!Table,3),VLOOKUP(Sheet1!$C$39,'[1]Silk Screen Colors CR50 Flush'!Table,7))*2,IF(Sheet1!$J$18="S/CLR",MAX(VLOOKUP(Sheet1!$C$39,'[1]Silk Screen Colors CR50 Flush'!Table,3),VLOOKUP(Sheet1!$C$39,'[1]Silk Screen Colors CR50 Flush'!Table,8))*2,""))))))</f>
        <v/>
      </c>
      <c r="D6" s="66" t="e">
        <f>IF(Sheet1!$J$18="C/P",MAX(VLOOKUP(Sheet1!$C$39,'[1]Silk Screen Colors CR50 Flush'!Table,4),VLOOKUP(Sheet1!$C$39,'[1]Silk Screen Colors CR50 Flush'!Table,5),VLOOKUP(Sheet1!$C$39,'[1]Silk Screen Colors CR50 Flush'!Table,6))*2,IF(Sheet1!$J$18="C/POL",MAX(VLOOKUP(Sheet1!$C$39,'[1]Silk Screen Colors CR50 Flush'!Table,4),VLOOKUP(Sheet1!$C$39,'[1]Silk Screen Colors CR50 Flush'!Table,5))*2,IF(Sheet1!$J$18="C/PUL",MAX(VLOOKUP(Sheet1!$C$39,'[1]Silk Screen Colors CR50 Flush'!Table,4),VLOOKUP(Sheet1!$C$39,'[1]Silk Screen Colors CR50 Flush'!Table,6))*2,IF(Sheet1!$J$18="C/W",MAX(VLOOKUP(Sheet1!$C$39,'[1]Silk Screen Colors CR50 Flush'!Table,4),VLOOKUP(Sheet1!$C$39,'[1]Silk Screen Colors CR50 Flush'!Table,7))*2,IF(Sheet1!$J$18="C/CLR",MAX(VLOOKUP(Sheet1!$C$39,'[1]Silk Screen Colors CR50 Flush'!Table,4),VLOOKUP(Sheet1!$C$39,'[1]Silk Screen Colors CR50 Flush'!Table,8))*2,"")))))</f>
        <v>#REF!</v>
      </c>
      <c r="E6" s="66" t="str">
        <f>IF(Sheet1!$J$18="P/W",MAX(VLOOKUP(Sheet1!$C$39,'[1]Silk Screen Colors CR50 Flush'!Table,5),VLOOKUP(Sheet1!$C$39,'[1]Silk Screen Colors CR50 Flush'!Table,6),VLOOKUP(Sheet1!$C$39,'[1]Silk Screen Colors CR50 Flush'!Table,7))*2,IF(Sheet1!$J$18="POL/W",MAX(VLOOKUP(Sheet1!$C$39,'[1]Silk Screen Colors CR50 Flush'!Table,5),VLOOKUP(Sheet1!$C$39,'[1]Silk Screen Colors CR50 Flush'!Table,7))*2,IF(Sheet1!$J$18="PUL/W",MAX(VLOOKUP(Sheet1!$C$39,'[1]Silk Screen Colors CR50 Flush'!Table,6),VLOOKUP(Sheet1!$C$39,'[1]Silk Screen Colors CR50 Flush'!Table,7))*2,IF(Sheet1!$J$18="P/CLR",MAX(VLOOKUP(Sheet1!$C$39,'[1]Silk Screen Colors CR50 Flush'!Table,5),VLOOKUP(Sheet1!$C$39,'[1]Silk Screen Colors CR50 Flush'!Table,6),VLOOKUP(Sheet1!$C$39,'[1]Silk Screen Colors CR50 Flush'!Table,8))*2,IF(Sheet1!$J$18="POL/CLR",MAX(VLOOKUP(Sheet1!$C$39,'[1]Silk Screen Colors CR50 Flush'!Table,5),VLOOKUP(Sheet1!$C$39,'[1]Silk Screen Colors CR50 Flush'!Table,8))*2,IF(Sheet1!$J$18="PUL/CLR",MAX(VLOOKUP(Sheet1!$C$39,'[1]Silk Screen Colors CR50 Flush'!Table,6),VLOOKUP(Sheet1!$C$39,'[1]Silk Screen Colors CR50 Flush'!Table,8))*2,""))))))</f>
        <v/>
      </c>
      <c r="F6" s="66" t="str">
        <f>IF(Sheet1!$J$18="W/CLR",MAX(VLOOKUP(Sheet1!$C$39,'[1]Silk Screen Colors CR50 Flush'!Table,7),VLOOKUP(Sheet1!$C$39,'[1]Silk Screen Colors CR50 Flush'!Table,8))*2,"")</f>
        <v/>
      </c>
      <c r="G6" s="67" t="str">
        <f>IF(Sheet1!$J$18="G/S/C",MAX(VLOOKUP(Sheet1!$C$39,'[1]Silk Screen Colors CR50 Flush'!Table,2),VLOOKUP(Sheet1!$C$39,'[1]Silk Screen Colors CR50 Flush'!Table,3),VLOOKUP(Sheet1!$C$39,'[1]Silk Screen Colors CR50 Flush'!Table,4))*3,IF(Sheet1!$J$18="G/S/P",MAX(VLOOKUP(Sheet1!$C$39,'[1]Silk Screen Colors CR50 Flush'!Table,2),VLOOKUP(Sheet1!$C$39,'[1]Silk Screen Colors CR50 Flush'!Table,3),VLOOKUP(Sheet1!$C$39,'[1]Silk Screen Colors CR50 Flush'!Table,5),VLOOKUP(Sheet1!$C$39,'[1]Silk Screen Colors CR50 Flush'!Table,6))*3,IF(Sheet1!$J$18="G/S/POL",MAX(VLOOKUP(Sheet1!$C$39,'[1]Silk Screen Colors CR50 Flush'!Table,2),VLOOKUP(Sheet1!$C$39,'[1]Silk Screen Colors CR50 Flush'!Table,3),VLOOKUP(Sheet1!$C$39,'[1]Silk Screen Colors CR50 Flush'!Table,5))*3,IF(Sheet1!$J$18="G/S/PUL",MAX(VLOOKUP(Sheet1!$C$39,'[1]Silk Screen Colors CR50 Flush'!Table,2),VLOOKUP(Sheet1!$C$39,'[1]Silk Screen Colors CR50 Flush'!Table,3),VLOOKUP(Sheet1!$C$39,'[1]Silk Screen Colors CR50 Flush'!Table,6))*3,IF(Sheet1!$J$18="G/S/W",MAX(VLOOKUP(Sheet1!$C$39,'[1]Silk Screen Colors CR50 Flush'!Table,2),VLOOKUP(Sheet1!$C$39,'[1]Silk Screen Colors CR50 Flush'!Table,3),VLOOKUP(Sheet1!$C$39,'[1]Silk Screen Colors CR50 Flush'!Table,7))*3,IF(Sheet1!$J$18="G/S/CLR",MAX(VLOOKUP(Sheet1!$C$39,'[1]Silk Screen Colors CR50 Flush'!Table,2),VLOOKUP(Sheet1!$C$39,'[1]Silk Screen Colors CR50 Flush'!Table,3),VLOOKUP(Sheet1!$C$39,'[1]Silk Screen Colors CR50 Flush'!Table,8))*3,IF(Sheet1!$J$18="G/C/P",MAX(VLOOKUP(Sheet1!$C$39,'[1]Silk Screen Colors CR50 Flush'!Table,2),VLOOKUP(Sheet1!$C$39,'[1]Silk Screen Colors CR50 Flush'!Table,4),VLOOKUP(Sheet1!$C$39,'[1]Silk Screen Colors CR50 Flush'!Table,5),VLOOKUP(Sheet1!$C$39,'[1]Silk Screen Colors CR50 Flush'!Table,6))*3,IF(Sheet1!$J$18="G/C/POL",MAX(VLOOKUP(Sheet1!$C$39,'[1]Silk Screen Colors CR50 Flush'!Table,2),VLOOKUP(Sheet1!$C$39,'[1]Silk Screen Colors CR50 Flush'!Table,4),VLOOKUP(Sheet1!$C$39,'[1]Silk Screen Colors CR50 Flush'!Table,5))*3,IF(Sheet1!$J$18="G/C/PUL",MAX(VLOOKUP(Sheet1!$C$39,'[1]Silk Screen Colors CR50 Flush'!Table,2),VLOOKUP(Sheet1!$C$39,'[1]Silk Screen Colors CR50 Flush'!Table,4),VLOOKUP(Sheet1!$C$39,'[1]Silk Screen Colors CR50 Flush'!Table,6))*3,IF(Sheet1!$J$18="G/C/W",MAX(VLOOKUP(Sheet1!$C$39,'[1]Silk Screen Colors CR50 Flush'!Table,2),VLOOKUP(Sheet1!$C$39,'[1]Silk Screen Colors CR50 Flush'!Table,4),VLOOKUP(Sheet1!$C$39,'[1]Silk Screen Colors CR50 Flush'!Table,7))*3,IF(Sheet1!$J$18="G/C/CLR",MAX(VLOOKUP(Sheet1!$C$39,'[1]Silk Screen Colors CR50 Flush'!Table,2),VLOOKUP(Sheet1!$C$39,'[1]Silk Screen Colors CR50 Flush'!Table,4),VLOOKUP(Sheet1!$C$39,'[1]Silk Screen Colors CR50 Flush'!Table,8))*3,IF(Sheet1!$J$18="G/P/W",MAX(VLOOKUP(Sheet1!$C$39,'[1]Silk Screen Colors CR50 Flush'!Table,2),VLOOKUP(Sheet1!$C$39,'[1]Silk Screen Colors CR50 Flush'!Table,5),VLOOKUP(Sheet1!$C$39,'[1]Silk Screen Colors CR50 Flush'!Table,6),VLOOKUP(Sheet1!$C$39,'[1]Silk Screen Colors CR50 Flush'!Table,7))*3,IF(Sheet1!$J$18="G/POL/W",MAX(VLOOKUP(Sheet1!$C$39,'[1]Silk Screen Colors CR50 Flush'!Table,2),VLOOKUP(Sheet1!$C$39,'[1]Silk Screen Colors CR50 Flush'!Table,5),VLOOKUP(Sheet1!$C$39,'[1]Silk Screen Colors CR50 Flush'!Table,7))*3,IF(Sheet1!$J$18="G/PUL/W",MAX(VLOOKUP(Sheet1!$C$39,'[1]Silk Screen Colors CR50 Flush'!Table,2),VLOOKUP(Sheet1!$C$39,'[1]Silk Screen Colors CR50 Flush'!Table,6),VLOOKUP(Sheet1!$C$39,'[1]Silk Screen Colors CR50 Flush'!Table,7))*3,IF(Sheet1!$J$18="G/P/CLR",MAX(VLOOKUP(Sheet1!$C$39,'[1]Silk Screen Colors CR50 Flush'!Table,2),VLOOKUP(Sheet1!$C$39,'[1]Silk Screen Colors CR50 Flush'!Table,5),VLOOKUP(Sheet1!$C$39,'[1]Silk Screen Colors CR50 Flush'!Table,6),VLOOKUP(Sheet1!$C$39,'[1]Silk Screen Colors CR50 Flush'!Table,8))*3,IF(Sheet1!$J$18="G/POL/CLR",MAX(VLOOKUP(Sheet1!$C$39,'[1]Silk Screen Colors CR50 Flush'!Table,2),VLOOKUP(Sheet1!$C$39,'[1]Silk Screen Colors CR50 Flush'!Table,5),VLOOKUP(Sheet1!$C$39,'[1]Silk Screen Colors CR50 Flush'!Table,8))*3,IF(Sheet1!$J$18="G/PUL/CLR",MAX(VLOOKUP(Sheet1!$C$39,'[1]Silk Screen Colors CR50 Flush'!Table,2),VLOOKUP(Sheet1!$C$39,'[1]Silk Screen Colors CR50 Flush'!Table,6),VLOOKUP(Sheet1!$C$39,'[1]Silk Screen Colors CR50 Flush'!Table,8))*3,IF(Sheet1!$J$18="G/W/CLR",MAX(VLOOKUP(Sheet1!$C$39,'[1]Silk Screen Colors CR50 Flush'!Table,2),VLOOKUP(Sheet1!$C$39,'[1]Silk Screen Colors CR50 Flush'!Table,7),VLOOKUP(Sheet1!$C$39,'[1]Silk Screen Colors CR50 Flush'!Table,8))*3,""))))))))))))))))))</f>
        <v/>
      </c>
      <c r="H6" s="68" t="str">
        <f>IF(Sheet1!$J$18="S/C/P",MAX(VLOOKUP(Sheet1!$C$39,'[1]Silk Screen Colors CR50 Flush'!Table,3),VLOOKUP(Sheet1!$C$39,'[1]Silk Screen Colors CR50 Flush'!Table,4),VLOOKUP(Sheet1!$C$39,'[1]Silk Screen Colors CR50 Flush'!Table,5),VLOOKUP(Sheet1!$C$39,'[1]Silk Screen Colors CR50 Flush'!Table,6))*3,IF(Sheet1!$J$18="S/C/POL",MAX(VLOOKUP(Sheet1!$C$39,'[1]Silk Screen Colors CR50 Flush'!Table,3),VLOOKUP(Sheet1!$C$39,'[1]Silk Screen Colors CR50 Flush'!Table,4),VLOOKUP(Sheet1!$C$39,'[1]Silk Screen Colors CR50 Flush'!Table,5))*3,IF(Sheet1!$J$18="S/C/PUL",MAX(VLOOKUP(Sheet1!$C$39,'[1]Silk Screen Colors CR50 Flush'!Table,3),VLOOKUP(Sheet1!$C$39,'[1]Silk Screen Colors CR50 Flush'!Table,4),VLOOKUP(Sheet1!$C$39,'[1]Silk Screen Colors CR50 Flush'!Table,6))*3,IF(Sheet1!$J$18="S/C/W",MAX(VLOOKUP(Sheet1!$C$39,'[1]Silk Screen Colors CR50 Flush'!Table,3),VLOOKUP(Sheet1!$C$39,'[1]Silk Screen Colors CR50 Flush'!Table,4),VLOOKUP(Sheet1!$C$39,'[1]Silk Screen Colors CR50 Flush'!Table,7))*3,IF(Sheet1!$J$18="S/C/CLR",MAX(VLOOKUP(Sheet1!$C$39,'[1]Silk Screen Colors CR50 Flush'!Table,3),VLOOKUP(Sheet1!$C$39,'[1]Silk Screen Colors CR50 Flush'!Table,4),VLOOKUP(Sheet1!$C$39,'[1]Silk Screen Colors CR50 Flush'!Table,8))*3,IF(Sheet1!$J$18="S/P/W",MAX(VLOOKUP(Sheet1!$C$39,'[1]Silk Screen Colors CR50 Flush'!Table,3),VLOOKUP(Sheet1!$C$39,'[1]Silk Screen Colors CR50 Flush'!Table,5),VLOOKUP(Sheet1!$C$39,'[1]Silk Screen Colors CR50 Flush'!Table,6),VLOOKUP(Sheet1!$C$39,'[1]Silk Screen Colors CR50 Flush'!Table,7))*3,IF(Sheet1!$J$18="S/POL/W",MAX(VLOOKUP(Sheet1!$C$39,'[1]Silk Screen Colors CR50 Flush'!Table,3),VLOOKUP(Sheet1!$C$39,'[1]Silk Screen Colors CR50 Flush'!Table,5),VLOOKUP(Sheet1!$C$39,'[1]Silk Screen Colors CR50 Flush'!Table,7))*3,IF(Sheet1!$J$18="S/PUL/W",MAX(VLOOKUP(Sheet1!$C$39,'[1]Silk Screen Colors CR50 Flush'!Table,3),VLOOKUP(Sheet1!$C$39,'[1]Silk Screen Colors CR50 Flush'!Table,6),VLOOKUP(Sheet1!$C$39,'[1]Silk Screen Colors CR50 Flush'!Table,7))*3,IF(Sheet1!$J$18="S/P/CLR",MAX(VLOOKUP(Sheet1!$C$39,'[1]Silk Screen Colors CR50 Flush'!Table,3),VLOOKUP(Sheet1!$C$39,'[1]Silk Screen Colors CR50 Flush'!Table,5),VLOOKUP(Sheet1!$C$39,'[1]Silk Screen Colors CR50 Flush'!Table,6),VLOOKUP(Sheet1!$C$39,'[1]Silk Screen Colors CR50 Flush'!Table,8))*3,IF(Sheet1!$J$18="S/POL/CLR",MAX(VLOOKUP(Sheet1!$C$39,'[1]Silk Screen Colors CR50 Flush'!Table,3),VLOOKUP(Sheet1!$C$39,'[1]Silk Screen Colors CR50 Flush'!Table,5),VLOOKUP(Sheet1!$C$39,'[1]Silk Screen Colors CR50 Flush'!Table,8))*3,IF(Sheet1!$J$18="S/PUL/CLR",MAX(VLOOKUP(Sheet1!$C$39,'[1]Silk Screen Colors CR50 Flush'!Table,3),VLOOKUP(Sheet1!$C$39,'[1]Silk Screen Colors CR50 Flush'!Table,6),VLOOKUP(Sheet1!$C$39,'[1]Silk Screen Colors CR50 Flush'!Table,8))*3,IF(Sheet1!$J$18="S/W/CLR",MAX(VLOOKUP(Sheet1!$C$39,'[1]Silk Screen Colors CR50 Flush'!Table,3),VLOOKUP(Sheet1!$C$39,'[1]Silk Screen Colors CR50 Flush'!Table,7),VLOOKUP(Sheet1!$C$39,'[1]Silk Screen Colors CR50 Flush'!Table,8))*3,""))))))))))))</f>
        <v/>
      </c>
      <c r="I6" s="69" t="str">
        <f>IF(Sheet1!$J$18="C/P/W",MAX(VLOOKUP(Sheet1!$C$39,'[1]Silk Screen Colors CR50 Flush'!Table,4),VLOOKUP(Sheet1!$C$39,'[1]Silk Screen Colors CR50 Flush'!Table,5),VLOOKUP(Sheet1!$C$39,'[1]Silk Screen Colors CR50 Flush'!Table,6),VLOOKUP(Sheet1!$C$39,'[1]Silk Screen Colors CR50 Flush'!Table,7))*3,IF(Sheet1!$J$18="C/POL/W",MAX(VLOOKUP(Sheet1!$C$39,'[1]Silk Screen Colors CR50 Flush'!Table,4),VLOOKUP(Sheet1!$C$39,'[1]Silk Screen Colors CR50 Flush'!Table,5),VLOOKUP(Sheet1!$C$39,'[1]Silk Screen Colors CR50 Flush'!Table,7))*3,IF(Sheet1!$J$18="C/PUL/W",MAX(VLOOKUP(Sheet1!$C$39,'[1]Silk Screen Colors CR50 Flush'!Table,4),VLOOKUP(Sheet1!$C$39,'[1]Silk Screen Colors CR50 Flush'!Table,6),VLOOKUP(Sheet1!$C$39,'[1]Silk Screen Colors CR50 Flush'!Table,7))*3,IF(Sheet1!$J$18="C/P/CLR",MAX(VLOOKUP(Sheet1!$C$39,'[1]Silk Screen Colors CR50 Flush'!Table,4),VLOOKUP(Sheet1!$C$39,'[1]Silk Screen Colors CR50 Flush'!Table,5),VLOOKUP(Sheet1!$C$39,'[1]Silk Screen Colors CR50 Flush'!Table,6),VLOOKUP(Sheet1!$C$39,'[1]Silk Screen Colors CR50 Flush'!Table,8))*3,IF(Sheet1!$J$18="C/POL/CLR",MAX(VLOOKUP(Sheet1!$C$39,'[1]Silk Screen Colors CR50 Flush'!Table,4),VLOOKUP(Sheet1!$C$39,'[1]Silk Screen Colors CR50 Flush'!Table,5),VLOOKUP(Sheet1!$C$39,'[1]Silk Screen Colors CR50 Flush'!Table,8))*3,IF(Sheet1!$J$18="C/PUL/CLR",MAX(VLOOKUP(Sheet1!$C$39,'[1]Silk Screen Colors CR50 Flush'!Table,4),VLOOKUP(Sheet1!$C$39,'[1]Silk Screen Colors CR50 Flush'!Table,6),VLOOKUP(Sheet1!$C$39,'[1]Silk Screen Colors CR50 Flush'!Table,8))*3,IF(Sheet1!$J$18="C/W/CLR",MAX(VLOOKUP(Sheet1!$C$39,'[1]Silk Screen Colors CR50 Flush'!Table,4),VLOOKUP(Sheet1!$C$39,'[1]Silk Screen Colors CR50 Flush'!Table,7),VLOOKUP(Sheet1!$C$39,'[1]Silk Screen Colors CR50 Flush'!Table,8))*3,"")))))))</f>
        <v/>
      </c>
      <c r="J6" s="69" t="str">
        <f>IF(Sheet1!$J$18="P/W/CLR",MAX(VLOOKUP(Sheet1!$C$39,'[1]Silk Screen Colors CR50 Flush'!Table,5),VLOOKUP(Sheet1!$C$39,'[1]Silk Screen Colors CR50 Flush'!Table,6),VLOOKUP(Sheet1!$C$39,'[1]Silk Screen Colors CR50 Flush'!Table,7),VLOOKUP(Sheet1!$C$39,'[1]Silk Screen Colors CR50 Flush'!Table,8))*3,IF(Sheet1!$J$18="POL/W/CLR",MAX(VLOOKUP(Sheet1!$C$39,'[1]Silk Screen Colors CR50 Flush'!Table,5),VLOOKUP(Sheet1!$C$39,'[1]Silk Screen Colors CR50 Flush'!Table,7),VLOOKUP(Sheet1!$C$39,'[1]Silk Screen Colors CR50 Flush'!Table,8))*3,IF(Sheet1!$J$18="PUL/W/CLR",MAX(VLOOKUP(Sheet1!$C$39,'[1]Silk Screen Colors CR50 Flush'!Table,6),VLOOKUP(Sheet1!$C$39,'[1]Silk Screen Colors CR50 Flush'!Table,7),VLOOKUP(Sheet1!$C$39,'[1]Silk Screen Colors CR50 Flush'!Table,8))*3,"")))</f>
        <v/>
      </c>
      <c r="K6" s="70" t="str">
        <f>IF(Sheet1!$J$18="G/S/C/P",MAX(VLOOKUP(Sheet1!$C$39,'[1]Silk Screen Colors CR50 Flush'!Table,2),VLOOKUP(Sheet1!$C$39,'[1]Silk Screen Colors CR50 Flush'!Table,3),VLOOKUP(Sheet1!$C$39,'[1]Silk Screen Colors CR50 Flush'!Table,4),VLOOKUP(Sheet1!$C$39,'[1]Silk Screen Colors CR50 Flush'!Table,5),VLOOKUP(Sheet1!$C$39,'[1]Silk Screen Colors CR50 Flush'!Table,6))*4,IF(Sheet1!$J$18="G/S/C/POL",MAX(VLOOKUP(Sheet1!$C$39,'[1]Silk Screen Colors CR50 Flush'!Table,2),VLOOKUP(Sheet1!$C$39,'[1]Silk Screen Colors CR50 Flush'!Table,3),VLOOKUP(Sheet1!$C$39,'[1]Silk Screen Colors CR50 Flush'!Table,4),VLOOKUP(Sheet1!$C$39,'[1]Silk Screen Colors CR50 Flush'!Table,5))*4,IF(Sheet1!$J$18="G/S/C/PUL",MAX(VLOOKUP(Sheet1!$C$39,'[1]Silk Screen Colors CR50 Flush'!Table,2),VLOOKUP(Sheet1!$C$39,'[1]Silk Screen Colors CR50 Flush'!Table,3),VLOOKUP(Sheet1!$C$39,'[1]Silk Screen Colors CR50 Flush'!Table,4),VLOOKUP(Sheet1!$C$39,'[1]Silk Screen Colors CR50 Flush'!Table,6))*4,IF(Sheet1!$J$18="G/S/C/W",MAX(VLOOKUP(Sheet1!$C$39,'[1]Silk Screen Colors CR50 Flush'!Table,2),VLOOKUP(Sheet1!$C$39,'[1]Silk Screen Colors CR50 Flush'!Table,3),VLOOKUP(Sheet1!$C$39,'[1]Silk Screen Colors CR50 Flush'!Table,4),VLOOKUP(Sheet1!$C$39,'[1]Silk Screen Colors CR50 Flush'!Table,7))*4,IF(Sheet1!$J$18="G/S/C/CLR",MAX(VLOOKUP(Sheet1!$C$39,'[1]Silk Screen Colors CR50 Flush'!Table,2),VLOOKUP(Sheet1!$C$39,'[1]Silk Screen Colors CR50 Flush'!Table,3),VLOOKUP(Sheet1!$C$39,'[1]Silk Screen Colors CR50 Flush'!Table,4),VLOOKUP(Sheet1!$C$39,'[1]Silk Screen Colors CR50 Flush'!Table,8))*4,IF(Sheet1!$J$18="G/C/P/W",MAX(VLOOKUP(Sheet1!$C$39,'[1]Silk Screen Colors CR50 Flush'!Table,2),VLOOKUP(Sheet1!$C$39,'[1]Silk Screen Colors CR50 Flush'!Table,4),VLOOKUP(Sheet1!$C$39,'[1]Silk Screen Colors CR50 Flush'!Table,5),VLOOKUP(Sheet1!$C$39,'[1]Silk Screen Colors CR50 Flush'!Table,6),VLOOKUP(Sheet1!$C$39,'[1]Silk Screen Colors CR50 Flush'!Table,7))*4,IF(Sheet1!$J$18="G/C/POL/W",MAX(VLOOKUP(Sheet1!$C$39,'[1]Silk Screen Colors CR50 Flush'!Table,2),VLOOKUP(Sheet1!$C$39,'[1]Silk Screen Colors CR50 Flush'!Table,4),VLOOKUP(Sheet1!$C$39,'[1]Silk Screen Colors CR50 Flush'!Table,5),VLOOKUP(Sheet1!$C$39,'[1]Silk Screen Colors CR50 Flush'!Table,7))*4,IF(Sheet1!$J$18="G/C/PUL/W",MAX(VLOOKUP(Sheet1!$C$39,'[1]Silk Screen Colors CR50 Flush'!Table,2),VLOOKUP(Sheet1!$C$39,'[1]Silk Screen Colors CR50 Flush'!Table,4),VLOOKUP(Sheet1!$C$39,'[1]Silk Screen Colors CR50 Flush'!Table,6),VLOOKUP(Sheet1!$C$39,'[1]Silk Screen Colors CR50 Flush'!Table,7))*4,IF(Sheet1!$J$18="G/C/P/CLR",MAX(VLOOKUP(Sheet1!$C$39,'[1]Silk Screen Colors CR50 Flush'!Table,2),VLOOKUP(Sheet1!$C$39,'[1]Silk Screen Colors CR50 Flush'!Table,4),VLOOKUP(Sheet1!$C$39,'[1]Silk Screen Colors CR50 Flush'!Table,5),VLOOKUP(Sheet1!$C$39,'[1]Silk Screen Colors CR50 Flush'!Table,6),VLOOKUP(Sheet1!$C$39,'[1]Silk Screen Colors CR50 Flush'!Table,8))*4,IF(Sheet1!$J$18="G/C/POL/CLR",MAX(VLOOKUP(Sheet1!$C$39,'[1]Silk Screen Colors CR50 Flush'!Table,2),VLOOKUP(Sheet1!$C$39,'[1]Silk Screen Colors CR50 Flush'!Table,4),VLOOKUP(Sheet1!$C$39,'[1]Silk Screen Colors CR50 Flush'!Table,5),VLOOKUP(Sheet1!$C$39,'[1]Silk Screen Colors CR50 Flush'!Table,8))*4,IF(Sheet1!$J$18="G/C/PUL/CLR",MAX(VLOOKUP(Sheet1!$C$39,'[1]Silk Screen Colors CR50 Flush'!Table,2),VLOOKUP(Sheet1!$C$39,'[1]Silk Screen Colors CR50 Flush'!Table,4),VLOOKUP(Sheet1!$C$39,'[1]Silk Screen Colors CR50 Flush'!Table,6),VLOOKUP(Sheet1!$C$39,'[1]Silk Screen Colors CR50 Flush'!Table,8))*4,IF(Sheet1!$J$18="G/C/W/CLR",MAX(VLOOKUP(Sheet1!$C$39,'[1]Silk Screen Colors CR50 Flush'!Table,2),VLOOKUP(Sheet1!$C$39,'[1]Silk Screen Colors CR50 Flush'!Table,4),VLOOKUP(Sheet1!$C$39,'[1]Silk Screen Colors CR50 Flush'!Table,7),VLOOKUP(Sheet1!$C$39,'[1]Silk Screen Colors CR50 Flush'!Table,8))*4,""))))))))))))</f>
        <v/>
      </c>
      <c r="L6" s="71" t="str">
        <f>IF(Sheet1!$J$18="S/C/P/W",MAX(VLOOKUP(Sheet1!$C$39,'[1]Silk Screen Colors CR50 Flush'!Table,3),VLOOKUP(Sheet1!$C$39,'[1]Silk Screen Colors CR50 Flush'!Table,4),VLOOKUP(Sheet1!$C$39,'[1]Silk Screen Colors CR50 Flush'!Table,5),VLOOKUP(Sheet1!$C$39,'[1]Silk Screen Colors CR50 Flush'!Table,6),VLOOKUP(Sheet1!$C$39,'[1]Silk Screen Colors CR50 Flush'!Table,7))*4,IF(Sheet1!$J$18="S/C/POL/W",MAX(VLOOKUP(Sheet1!$C$39,'[1]Silk Screen Colors CR50 Flush'!Table,3),VLOOKUP(Sheet1!$C$39,'[1]Silk Screen Colors CR50 Flush'!Table,4),VLOOKUP(Sheet1!$C$39,'[1]Silk Screen Colors CR50 Flush'!Table,5),VLOOKUP(Sheet1!$C$39,'[1]Silk Screen Colors CR50 Flush'!Table,7))*4,IF(Sheet1!$J$18="S/C/PUL/W",MAX(VLOOKUP(Sheet1!$C$39,'[1]Silk Screen Colors CR50 Flush'!Table,3),VLOOKUP(Sheet1!$C$39,'[1]Silk Screen Colors CR50 Flush'!Table,4),VLOOKUP(Sheet1!$C$39,'[1]Silk Screen Colors CR50 Flush'!Table,6),VLOOKUP(Sheet1!$C$39,'[1]Silk Screen Colors CR50 Flush'!Table,7))*4,IF(Sheet1!$J$18="S/C/P/CLR",MAX(VLOOKUP(Sheet1!$C$39,'[1]Silk Screen Colors CR50 Flush'!Table,3),VLOOKUP(Sheet1!$C$39,'[1]Silk Screen Colors CR50 Flush'!Table,4),VLOOKUP(Sheet1!$C$39,'[1]Silk Screen Colors CR50 Flush'!Table,5),VLOOKUP(Sheet1!$C$39,'[1]Silk Screen Colors CR50 Flush'!Table,6),VLOOKUP(Sheet1!$C$39,'[1]Silk Screen Colors CR50 Flush'!Table,8))*4,IF(Sheet1!$J$18="S/C/POL/CLR",MAX(VLOOKUP(Sheet1!$C$39,'[1]Silk Screen Colors CR50 Flush'!Table,3),VLOOKUP(Sheet1!$C$39,'[1]Silk Screen Colors CR50 Flush'!Table,4),VLOOKUP(Sheet1!$C$39,'[1]Silk Screen Colors CR50 Flush'!Table,5),VLOOKUP(Sheet1!$C$39,'[1]Silk Screen Colors CR50 Flush'!Table,8))*4,IF(Sheet1!$J$18="S/C/PUL/CLR",MAX(VLOOKUP(Sheet1!$C$39,'[1]Silk Screen Colors CR50 Flush'!Table,3),VLOOKUP(Sheet1!$C$39,'[1]Silk Screen Colors CR50 Flush'!Table,4),VLOOKUP(Sheet1!$C$39,'[1]Silk Screen Colors CR50 Flush'!Table,6),VLOOKUP(Sheet1!$C$39,'[1]Silk Screen Colors CR50 Flush'!Table,8))*4,IF(Sheet1!$J$18="S/P/W/CLR",MAX(VLOOKUP(Sheet1!$C$39,'[1]Silk Screen Colors CR50 Flush'!Table,3),VLOOKUP(Sheet1!$C$39,'[1]Silk Screen Colors CR50 Flush'!Table,5),VLOOKUP(Sheet1!$C$39,'[1]Silk Screen Colors CR50 Flush'!Table,6),VLOOKUP(Sheet1!$C$39,'[1]Silk Screen Colors CR50 Flush'!Table,7),VLOOKUP(Sheet1!$C$39,'[1]Silk Screen Colors CR50 Flush'!Table,8))*4,IF(Sheet1!$J$18="S/POL/W/CLR",MAX(VLOOKUP(Sheet1!$C$39,'[1]Silk Screen Colors CR50 Flush'!Table,3),VLOOKUP(Sheet1!$C$39,'[1]Silk Screen Colors CR50 Flush'!Table,5),VLOOKUP(Sheet1!$C$39,'[1]Silk Screen Colors CR50 Flush'!Table,7),VLOOKUP(Sheet1!$C$39,'[1]Silk Screen Colors CR50 Flush'!Table,8))*4,IF(Sheet1!$J$18="S/PUL/W/CLR",MAX(VLOOKUP(Sheet1!$C$39,'[1]Silk Screen Colors CR50 Flush'!Table,3),VLOOKUP(Sheet1!$C$39,'[1]Silk Screen Colors CR50 Flush'!Table,6),VLOOKUP(Sheet1!$C$39,'[1]Silk Screen Colors CR50 Flush'!Table,7),VLOOKUP(Sheet1!$C$39,'[1]Silk Screen Colors CR50 Flush'!Table,8))*4,"")))))))))</f>
        <v/>
      </c>
      <c r="M6" s="71" t="str">
        <f>IF(Sheet1!$J$18="C/P/W/CLR",MAX(VLOOKUP(Sheet1!$C$39,'[1]Silk Screen Colors CR50 Flush'!Table,4),VLOOKUP(Sheet1!$C$39,'[1]Silk Screen Colors CR50 Flush'!Table,5),VLOOKUP(Sheet1!$C$39,'[1]Silk Screen Colors CR50 Flush'!Table,6),VLOOKUP(Sheet1!$C$39,'[1]Silk Screen Colors CR50 Flush'!Table,7),VLOOKUP(Sheet1!$C$39,'[1]Silk Screen Colors CR50 Flush'!Table,8))*4,IF(Sheet1!$J$18="C/POL/W/CLR",MAX(VLOOKUP(Sheet1!$C$39,'[1]Silk Screen Colors CR50 Flush'!Table,4),VLOOKUP(Sheet1!$C$39,'[1]Silk Screen Colors CR50 Flush'!Table,5),VLOOKUP(Sheet1!$C$39,'[1]Silk Screen Colors CR50 Flush'!Table,7),VLOOKUP(Sheet1!$C$39,'[1]Silk Screen Colors CR50 Flush'!Table,8))*4,IF(Sheet1!$J$18="C/PUL/W/CLR",MAX(VLOOKUP(Sheet1!$C$39,'[1]Silk Screen Colors CR50 Flush'!Table,4),VLOOKUP(Sheet1!$C$39,'[1]Silk Screen Colors CR50 Flush'!Table,6),VLOOKUP(Sheet1!$C$39,'[1]Silk Screen Colors CR50 Flush'!Table,7),VLOOKUP(Sheet1!$C$39,'[1]Silk Screen Colors CR50 Flush'!Table,8))*4,"")))</f>
        <v/>
      </c>
      <c r="N6" s="72" t="str">
        <f>IF(Sheet1!$J$18="G/S/C/P/W",MAX(VLOOKUP(Sheet1!$C$39,'[1]Silk Screen Colors CR50 Flush'!Table,2),VLOOKUP(Sheet1!$C$39,'[1]Silk Screen Colors CR50 Flush'!Table,3),VLOOKUP(Sheet1!$C$39,'[1]Silk Screen Colors CR50 Flush'!Table,4),VLOOKUP(Sheet1!$C$39,'[1]Silk Screen Colors CR50 Flush'!Table,5),VLOOKUP(Sheet1!$C$39,'[1]Silk Screen Colors CR50 Flush'!Table,6),VLOOKUP(Sheet1!$C$39,'[1]Silk Screen Colors CR50 Flush'!Table,7))*5,IF(Sheet1!$J$18="G/S/C/POL/W",MAX(VLOOKUP(Sheet1!$C$39,'[1]Silk Screen Colors CR50 Flush'!Table,2),VLOOKUP(Sheet1!$C$39,'[1]Silk Screen Colors CR50 Flush'!Table,3),VLOOKUP(Sheet1!$C$39,'[1]Silk Screen Colors CR50 Flush'!Table,4),VLOOKUP(Sheet1!$C$39,'[1]Silk Screen Colors CR50 Flush'!Table,5),VLOOKUP(Sheet1!$C$39,'[1]Silk Screen Colors CR50 Flush'!Table,7))*5,IF(Sheet1!$J$18="G/S/C/PUL/W",MAX(VLOOKUP(Sheet1!$C$39,'[1]Silk Screen Colors CR50 Flush'!Table,2),VLOOKUP(Sheet1!$C$39,'[1]Silk Screen Colors CR50 Flush'!Table,3),VLOOKUP(Sheet1!$C$39,'[1]Silk Screen Colors CR50 Flush'!Table,4),VLOOKUP(Sheet1!$C$39,'[1]Silk Screen Colors CR50 Flush'!Table,6),VLOOKUP(Sheet1!$C$39,'[1]Silk Screen Colors CR50 Flush'!Table,7))*5,IF(Sheet1!$J$18="G/S/C/P/CLR",MAX(VLOOKUP(Sheet1!$C$39,'[1]Silk Screen Colors CR50 Flush'!Table,2),VLOOKUP(Sheet1!$C$39,'[1]Silk Screen Colors CR50 Flush'!Table,3),VLOOKUP(Sheet1!$C$39,'[1]Silk Screen Colors CR50 Flush'!Table,4),VLOOKUP(Sheet1!$C$39,'[1]Silk Screen Colors CR50 Flush'!Table,5),VLOOKUP(Sheet1!$C$39,'[1]Silk Screen Colors CR50 Flush'!Table,6),VLOOKUP(Sheet1!$C$39,'[1]Silk Screen Colors CR50 Flush'!Table,8))*5,IF(Sheet1!$J$18="G/S/C/POL/CLR",MAX(VLOOKUP(Sheet1!$C$39,'[1]Silk Screen Colors CR50 Flush'!Table,2),VLOOKUP(Sheet1!$C$39,'[1]Silk Screen Colors CR50 Flush'!Table,3),VLOOKUP(Sheet1!$C$39,'[1]Silk Screen Colors CR50 Flush'!Table,4),VLOOKUP(Sheet1!$C$39,'[1]Silk Screen Colors CR50 Flush'!Table,5),VLOOKUP(Sheet1!$C$39,'[1]Silk Screen Colors CR50 Flush'!Table,8))*5,IF(Sheet1!$J$18="G/S/C/PUL/CLR",MAX(VLOOKUP(Sheet1!$C$39,'[1]Silk Screen Colors CR50 Flush'!Table,2),VLOOKUP(Sheet1!$C$39,'[1]Silk Screen Colors CR50 Flush'!Table,3),VLOOKUP(Sheet1!$C$39,'[1]Silk Screen Colors CR50 Flush'!Table,4),VLOOKUP(Sheet1!$C$39,'[1]Silk Screen Colors CR50 Flush'!Table,6),VLOOKUP(Sheet1!$C$39,'[1]Silk Screen Colors CR50 Flush'!Table,8))*5,IF(Sheet1!$J$18="G/C/P/W/CLR",MAX(VLOOKUP(Sheet1!$C$39,'[1]Silk Screen Colors CR50 Flush'!Table,2),VLOOKUP(Sheet1!$C$39,'[1]Silk Screen Colors CR50 Flush'!Table,4),VLOOKUP(Sheet1!$C$39,'[1]Silk Screen Colors CR50 Flush'!Table,5),VLOOKUP(Sheet1!$C$39,'[1]Silk Screen Colors CR50 Flush'!Table,6),VLOOKUP(Sheet1!$C$39,'[1]Silk Screen Colors CR50 Flush'!Table,7),VLOOKUP(Sheet1!$C$39,'[1]Silk Screen Colors CR50 Flush'!Table,8))*5,IF(Sheet1!$J$18="G/C/POL/W/CLR",MAX(VLOOKUP(Sheet1!$C$39,'[1]Silk Screen Colors CR50 Flush'!Table,2),VLOOKUP(Sheet1!$C$39,'[1]Silk Screen Colors CR50 Flush'!Table,4),VLOOKUP(Sheet1!$C$39,'[1]Silk Screen Colors CR50 Flush'!Table,5),VLOOKUP(Sheet1!$C$39,'[1]Silk Screen Colors CR50 Flush'!Table,7),VLOOKUP(Sheet1!$C$39,'[1]Silk Screen Colors CR50 Flush'!Table,8))*5,IF(Sheet1!$J$18="G/C/PUL/W/CLR",MAX(VLOOKUP(Sheet1!$C$39,'[1]Silk Screen Colors CR50 Flush'!Table,2),VLOOKUP(Sheet1!$C$39,'[1]Silk Screen Colors CR50 Flush'!Table,4),VLOOKUP(Sheet1!$C$39,'[1]Silk Screen Colors CR50 Flush'!Table,6),VLOOKUP(Sheet1!$C$39,'[1]Silk Screen Colors CR50 Flush'!Table,7),VLOOKUP(Sheet1!$C$39,'[1]Silk Screen Colors CR50 Flush'!Table,8))*5,"")))))))))</f>
        <v/>
      </c>
      <c r="O6" s="73" t="str">
        <f>IF(Sheet1!$J$18="S/C/P/W/CLR",MAX(VLOOKUP(Sheet1!$C$39,'[1]Silk Screen Colors CR50 Flush'!Table,3),VLOOKUP(Sheet1!$C$39,'[1]Silk Screen Colors CR50 Flush'!Table,4),VLOOKUP(Sheet1!$C$39,'[1]Silk Screen Colors CR50 Flush'!Table,5),VLOOKUP(Sheet1!$C$39,'[1]Silk Screen Colors CR50 Flush'!Table,6),VLOOKUP(Sheet1!$C$39,'[1]Silk Screen Colors CR50 Flush'!Table,7),VLOOKUP(Sheet1!$C$39,'[1]Silk Screen Colors CR50 Flush'!Table,8))*5,IF(Sheet1!$J$18="S/C/POL/W/CLR",MAX(VLOOKUP(Sheet1!$C$39,'[1]Silk Screen Colors CR50 Flush'!Table,3),VLOOKUP(Sheet1!$C$39,'[1]Silk Screen Colors CR50 Flush'!Table,4),VLOOKUP(Sheet1!$C$39,'[1]Silk Screen Colors CR50 Flush'!Table,5),VLOOKUP(Sheet1!$C$39,'[1]Silk Screen Colors CR50 Flush'!Table,7),VLOOKUP(Sheet1!$C$39,'[1]Silk Screen Colors CR50 Flush'!Table,8))*5,IF(Sheet1!$J$18="S/C/PUL/W/CLR",MAX(VLOOKUP(Sheet1!$C$39,'[1]Silk Screen Colors CR50 Flush'!Table,3),VLOOKUP(Sheet1!$C$39,'[1]Silk Screen Colors CR50 Flush'!Table,4),VLOOKUP(Sheet1!$C$39,'[1]Silk Screen Colors CR50 Flush'!Table,6),VLOOKUP(Sheet1!$C$39,'[1]Silk Screen Colors CR50 Flush'!Table,7),VLOOKUP(Sheet1!$C$39,'[1]Silk Screen Colors CR50 Flush'!Table,8))*5,"")))</f>
        <v/>
      </c>
      <c r="P6" s="74" t="str">
        <f>IF(Sheet1!$J$18="G/S/C/P/W/CLR",MAX(VLOOKUP(Sheet1!$C$39,'[1]Silk Screen Colors CR50 Flush'!Table,2),VLOOKUP(Sheet1!$C$39,'[1]Silk Screen Colors CR50 Flush'!Table,3),VLOOKUP(Sheet1!$C$39,'[1]Silk Screen Colors CR50 Flush'!Table,4),VLOOKUP(Sheet1!$C$39,'[1]Silk Screen Colors CR50 Flush'!Table,5),VLOOKUP(Sheet1!$C$39,'[1]Silk Screen Colors CR50 Flush'!Table,6),VLOOKUP(Sheet1!$C$39,'[1]Silk Screen Colors CR50 Flush'!Table,7),VLOOKUP(Sheet1!$C$39,'[1]Silk Screen Colors CR50 Flush'!Table,8))*6,IF(Sheet1!$J$18="G/S/C/POL/W/CLR",MAX(VLOOKUP(Sheet1!$C$39,'[1]Silk Screen Colors CR50 Flush'!Table,2),VLOOKUP(Sheet1!$C$39,'[1]Silk Screen Colors CR50 Flush'!Table,3),VLOOKUP(Sheet1!$C$39,'[1]Silk Screen Colors CR50 Flush'!Table,4),VLOOKUP(Sheet1!$C$39,'[1]Silk Screen Colors CR50 Flush'!Table,5),VLOOKUP(Sheet1!$C$39,'[1]Silk Screen Colors CR50 Flush'!Table,7),VLOOKUP(Sheet1!$C$39,'[1]Silk Screen Colors CR50 Flush'!Table,8))*6,IF(Sheet1!$J$18="G/S/C/PUL/W/CLR",MAX(VLOOKUP(Sheet1!$C$39,'[1]Silk Screen Colors CR50 Flush'!Table,2),VLOOKUP(Sheet1!$C$39,'[1]Silk Screen Colors CR50 Flush'!Table,3),VLOOKUP(Sheet1!$C$39,'[1]Silk Screen Colors CR50 Flush'!Table,4),VLOOKUP(Sheet1!$C$39,'[1]Silk Screen Colors CR50 Flush'!Table,6),VLOOKUP(Sheet1!$C$39,'[1]Silk Screen Colors CR50 Flush'!Table,7),VLOOKUP(Sheet1!$C$39,'[1]Silk Screen Colors CR50 Flush'!Table,8))*6,"")))</f>
        <v/>
      </c>
      <c r="Q6" s="65" t="s">
        <v>126</v>
      </c>
      <c r="R6" s="65" t="s">
        <v>128</v>
      </c>
    </row>
    <row r="7" spans="1:21" ht="15">
      <c r="A7" s="51" t="s">
        <v>130</v>
      </c>
      <c r="B7" s="66" t="str">
        <f>IF(Sheet1!$F$18="G/S",MAX(VLOOKUP(Sheet1!$C$39,'[1]Silk Screen Colors CR50 Roll-On'!Table,2),VLOOKUP(Sheet1!$C$39,'[1]Silk Screen Colors CR50 Roll-On'!Table,3))*2,IF(Sheet1!$F$18="G/C",MAX(VLOOKUP(Sheet1!$C$39,'[1]Silk Screen Colors CR50 Roll-On'!Table,2),VLOOKUP(Sheet1!$C$39,'[1]Silk Screen Colors CR50 Roll-On'!Table,4))*2,IF(Sheet1!$F$18="G/P",MAX(VLOOKUP(Sheet1!$C$39,'[1]Silk Screen Colors CR50 Roll-On'!Table,2),VLOOKUP(Sheet1!$C$39,'[1]Silk Screen Colors CR50 Roll-On'!Table,5),VLOOKUP(Sheet1!$C$39,'[1]Silk Screen Colors CR50 Roll-On'!Table,6))*2,IF(Sheet1!$F$18="G/POL",MAX(VLOOKUP(Sheet1!$C$39,'[1]Silk Screen Colors CR50 Roll-On'!Table,2),VLOOKUP(Sheet1!$C$39,'[1]Silk Screen Colors CR50 Roll-On'!Table,5))*2,IF(Sheet1!$F$18="G/PUL",MAX(VLOOKUP(Sheet1!$C$39,'[1]Silk Screen Colors CR50 Roll-On'!Table,2),VLOOKUP(Sheet1!$C$39,'[1]Silk Screen Colors CR50 Roll-On'!Table,6))*2,IF(Sheet1!$F$18="G/W",MAX(VLOOKUP(Sheet1!$C$39,'[1]Silk Screen Colors CR50 Roll-On'!Table,2),VLOOKUP(Sheet1!$C$39,'[1]Silk Screen Colors CR50 Roll-On'!Table,7))*2,IF(Sheet1!$F$18="G/CLR",MAX(VLOOKUP(Sheet1!$C$39,'[1]Silk Screen Colors CR50 Roll-On'!Table,2),VLOOKUP(Sheet1!$C$39,'[1]Silk Screen Colors CR50 Roll-On'!Table,8))*2,"")))))))</f>
        <v/>
      </c>
      <c r="C7" s="66" t="e">
        <f>IF(Sheet1!$F$18="S/C",MAX(VLOOKUP(Sheet1!$C$39,'[1]Silk Screen Colors CR50 Roll-On'!Table,3),VLOOKUP(Sheet1!$C$39,'[1]Silk Screen Colors CR50 Roll-On'!Table,4))*2,IF(Sheet1!$F$18="S/P",MAX(VLOOKUP(Sheet1!$C$39,'[1]Silk Screen Colors CR50 Roll-On'!Table,3),VLOOKUP(Sheet1!$C$39,'[1]Silk Screen Colors CR50 Roll-On'!Table,5),VLOOKUP(Sheet1!$C$39,'[1]Silk Screen Colors CR50 Roll-On'!Table,6))*2,IF(Sheet1!$F$18="S/POL",MAX(VLOOKUP(Sheet1!$C$39,'[1]Silk Screen Colors CR50 Roll-On'!Table,3),VLOOKUP(Sheet1!$C$39,'[1]Silk Screen Colors CR50 Roll-On'!Table,5))*2,IF(Sheet1!$F$18="S/PUL",MAX(VLOOKUP(Sheet1!$C$39,'[1]Silk Screen Colors CR50 Roll-On'!Table,3),VLOOKUP(Sheet1!$C$39,'[1]Silk Screen Colors CR50 Roll-On'!Table,6))*2,IF(Sheet1!$F$18="S/W",MAX(VLOOKUP(Sheet1!$C$39,'[1]Silk Screen Colors CR50 Roll-On'!Table,3),VLOOKUP(Sheet1!$C$39,'[1]Silk Screen Colors CR50 Roll-On'!Table,7))*2,IF(Sheet1!$F$18="S/CLR",MAX(VLOOKUP(Sheet1!$C$39,'[1]Silk Screen Colors CR50 Roll-On'!Table,3),VLOOKUP(Sheet1!$C$39,'[1]Silk Screen Colors CR50 Roll-On'!Table,8))*2,""))))))</f>
        <v>#REF!</v>
      </c>
      <c r="D7" s="66" t="str">
        <f>IF(Sheet1!$F$18="C/P",MAX(VLOOKUP(Sheet1!$C$39,'[1]Silk Screen Colors CR50 Roll-On'!Table,4),VLOOKUP(Sheet1!$C$39,'[1]Silk Screen Colors CR50 Roll-On'!Table,5),VLOOKUP(Sheet1!$C$39,'[1]Silk Screen Colors CR50 Roll-On'!Table,6))*2,IF(Sheet1!$F$18="C/POL",MAX(VLOOKUP(Sheet1!$C$39,'[1]Silk Screen Colors CR50 Roll-On'!Table,4),VLOOKUP(Sheet1!$C$39,'[1]Silk Screen Colors CR50 Roll-On'!Table,5))*2,IF(Sheet1!$F$18="C/PUL",MAX(VLOOKUP(Sheet1!$C$39,'[1]Silk Screen Colors CR50 Roll-On'!Table,4),VLOOKUP(Sheet1!$C$39,'[1]Silk Screen Colors CR50 Roll-On'!Table,6))*2,IF(Sheet1!$F$18="C/W",MAX(VLOOKUP(Sheet1!$C$39,'[1]Silk Screen Colors CR50 Roll-On'!Table,4),VLOOKUP(Sheet1!$C$39,'[1]Silk Screen Colors CR50 Roll-On'!Table,7))*2,IF(Sheet1!$F$18="C/CLR",MAX(VLOOKUP(Sheet1!$C$39,'[1]Silk Screen Colors CR50 Roll-On'!Table,4),VLOOKUP(Sheet1!$C$39,'[1]Silk Screen Colors CR50 Roll-On'!Table,8))*2,"")))))</f>
        <v/>
      </c>
      <c r="E7" s="66" t="str">
        <f>IF(Sheet1!$F$18="P/W",MAX(VLOOKUP(Sheet1!$C$39,'[1]Silk Screen Colors CR50 Roll-On'!Table,5),VLOOKUP(Sheet1!$C$39,'[1]Silk Screen Colors CR50 Roll-On'!Table,6),VLOOKUP(Sheet1!$C$39,'[1]Silk Screen Colors CR50 Roll-On'!Table,7))*2,IF(Sheet1!$F$18="POL/W",MAX(VLOOKUP(Sheet1!$C$39,'[1]Silk Screen Colors CR50 Roll-On'!Table,5),VLOOKUP(Sheet1!$C$39,'[1]Silk Screen Colors CR50 Roll-On'!Table,7))*2,IF(Sheet1!$F$18="PUL/W",MAX(VLOOKUP(Sheet1!$C$39,'[1]Silk Screen Colors CR50 Roll-On'!Table,6),VLOOKUP(Sheet1!$C$39,'[1]Silk Screen Colors CR50 Roll-On'!Table,7))*2,IF(Sheet1!$F$18="P/CLR",MAX(VLOOKUP(Sheet1!$C$39,'[1]Silk Screen Colors CR50 Roll-On'!Table,5),VLOOKUP(Sheet1!$C$39,'[1]Silk Screen Colors CR50 Roll-On'!Table,6),VLOOKUP(Sheet1!$C$39,'[1]Silk Screen Colors CR50 Roll-On'!Table,8))*2,IF(Sheet1!$F$18="POL/CLR",MAX(VLOOKUP(Sheet1!$C$39,'[1]Silk Screen Colors CR50 Roll-On'!Table,5),VLOOKUP(Sheet1!$C$39,'[1]Silk Screen Colors CR50 Roll-On'!Table,8))*2,IF(Sheet1!$F$18="PUL/CLR",MAX(VLOOKUP(Sheet1!$C$39,'[1]Silk Screen Colors CR50 Roll-On'!Table,6),VLOOKUP(Sheet1!$C$39,'[1]Silk Screen Colors CR50 Roll-On'!Table,8))*2,""))))))</f>
        <v/>
      </c>
      <c r="F7" s="66" t="str">
        <f>IF(Sheet1!$F$18="W/CLR",MAX(VLOOKUP(Sheet1!$C$39,'[1]Silk Screen Colors CR50 Roll-On'!Table,7),VLOOKUP(Sheet1!$C$39,'[1]Silk Screen Colors CR50 Roll-On'!Table,8))*2,"")</f>
        <v/>
      </c>
      <c r="G7" s="67" t="str">
        <f>IF(Sheet1!$F$18="G/S/C",MAX(VLOOKUP(Sheet1!$C$39,'[1]Silk Screen Colors CR50 Roll-On'!Table,2),VLOOKUP(Sheet1!$C$39,'[1]Silk Screen Colors CR50 Roll-On'!Table,3),VLOOKUP(Sheet1!$C$39,'[1]Silk Screen Colors CR50 Roll-On'!Table,4))*3,IF(Sheet1!$F$18="G/S/P",MAX(VLOOKUP(Sheet1!$C$39,'[1]Silk Screen Colors CR50 Roll-On'!Table,2),VLOOKUP(Sheet1!$C$39,'[1]Silk Screen Colors CR50 Roll-On'!Table,3),VLOOKUP(Sheet1!$C$39,'[1]Silk Screen Colors CR50 Roll-On'!Table,5),VLOOKUP(Sheet1!$C$39,'[1]Silk Screen Colors CR50 Roll-On'!Table,6))*3,IF(Sheet1!$F$18="G/S/POL",MAX(VLOOKUP(Sheet1!$C$39,'[1]Silk Screen Colors CR50 Roll-On'!Table,2),VLOOKUP(Sheet1!$C$39,'[1]Silk Screen Colors CR50 Roll-On'!Table,3),VLOOKUP(Sheet1!$C$39,'[1]Silk Screen Colors CR50 Roll-On'!Table,5))*3,IF(Sheet1!$F$18="G/S/PUL",MAX(VLOOKUP(Sheet1!$C$39,'[1]Silk Screen Colors CR50 Roll-On'!Table,2),VLOOKUP(Sheet1!$C$39,'[1]Silk Screen Colors CR50 Roll-On'!Table,3),VLOOKUP(Sheet1!$C$39,'[1]Silk Screen Colors CR50 Roll-On'!Table,6))*3,IF(Sheet1!$F$18="G/S/W",MAX(VLOOKUP(Sheet1!$C$39,'[1]Silk Screen Colors CR50 Roll-On'!Table,2),VLOOKUP(Sheet1!$C$39,'[1]Silk Screen Colors CR50 Roll-On'!Table,3),VLOOKUP(Sheet1!$C$39,'[1]Silk Screen Colors CR50 Roll-On'!Table,7))*3,IF(Sheet1!$F$18="G/S/CLR",MAX(VLOOKUP(Sheet1!$C$39,'[1]Silk Screen Colors CR50 Roll-On'!Table,2),VLOOKUP(Sheet1!$C$39,'[1]Silk Screen Colors CR50 Roll-On'!Table,3),VLOOKUP(Sheet1!$C$39,'[1]Silk Screen Colors CR50 Roll-On'!Table,8))*3,IF(Sheet1!$F$18="G/C/P",MAX(VLOOKUP(Sheet1!$C$39,'[1]Silk Screen Colors CR50 Roll-On'!Table,2),VLOOKUP(Sheet1!$C$39,'[1]Silk Screen Colors CR50 Roll-On'!Table,4),VLOOKUP(Sheet1!$C$39,'[1]Silk Screen Colors CR50 Roll-On'!Table,5),VLOOKUP(Sheet1!$C$39,'[1]Silk Screen Colors CR50 Roll-On'!Table,6))*3,IF(Sheet1!$F$18="G/C/POL",MAX(VLOOKUP(Sheet1!$C$39,'[1]Silk Screen Colors CR50 Roll-On'!Table,2),VLOOKUP(Sheet1!$C$39,'[1]Silk Screen Colors CR50 Roll-On'!Table,4),VLOOKUP(Sheet1!$C$39,'[1]Silk Screen Colors CR50 Roll-On'!Table,5))*3,IF(Sheet1!$F$18="G/C/PUL",MAX(VLOOKUP(Sheet1!$C$39,'[1]Silk Screen Colors CR50 Roll-On'!Table,2),VLOOKUP(Sheet1!$C$39,'[1]Silk Screen Colors CR50 Roll-On'!Table,4),VLOOKUP(Sheet1!$C$39,'[1]Silk Screen Colors CR50 Roll-On'!Table,6))*3,IF(Sheet1!$F$18="G/C/W",MAX(VLOOKUP(Sheet1!$C$39,'[1]Silk Screen Colors CR50 Roll-On'!Table,2),VLOOKUP(Sheet1!$C$39,'[1]Silk Screen Colors CR50 Roll-On'!Table,4),VLOOKUP(Sheet1!$C$39,'[1]Silk Screen Colors CR50 Roll-On'!Table,7))*3,IF(Sheet1!$F$18="G/C/CLR",MAX(VLOOKUP(Sheet1!$C$39,'[1]Silk Screen Colors CR50 Roll-On'!Table,2),VLOOKUP(Sheet1!$C$39,'[1]Silk Screen Colors CR50 Roll-On'!Table,4),VLOOKUP(Sheet1!$C$39,'[1]Silk Screen Colors CR50 Roll-On'!Table,8))*3,IF(Sheet1!$F$18="G/P/W",MAX(VLOOKUP(Sheet1!$C$39,'[1]Silk Screen Colors CR50 Roll-On'!Table,2),VLOOKUP(Sheet1!$C$39,'[1]Silk Screen Colors CR50 Roll-On'!Table,5),VLOOKUP(Sheet1!$C$39,'[1]Silk Screen Colors CR50 Roll-On'!Table,6),VLOOKUP(Sheet1!$C$39,'[1]Silk Screen Colors CR50 Roll-On'!Table,7))*3,IF(Sheet1!$F$18="G/POL/W",MAX(VLOOKUP(Sheet1!$C$39,'[1]Silk Screen Colors CR50 Roll-On'!Table,2),VLOOKUP(Sheet1!$C$39,'[1]Silk Screen Colors CR50 Roll-On'!Table,5),VLOOKUP(Sheet1!$C$39,'[1]Silk Screen Colors CR50 Roll-On'!Table,7))*3,IF(Sheet1!$F$18="G/PUL/W",MAX(VLOOKUP(Sheet1!$C$39,'[1]Silk Screen Colors CR50 Roll-On'!Table,2),VLOOKUP(Sheet1!$C$39,'[1]Silk Screen Colors CR50 Roll-On'!Table,6),VLOOKUP(Sheet1!$C$39,'[1]Silk Screen Colors CR50 Roll-On'!Table,7))*3,IF(Sheet1!$F$18="G/P/CLR",MAX(VLOOKUP(Sheet1!$C$39,'[1]Silk Screen Colors CR50 Roll-On'!Table,2),VLOOKUP(Sheet1!$C$39,'[1]Silk Screen Colors CR50 Roll-On'!Table,5),VLOOKUP(Sheet1!$C$39,'[1]Silk Screen Colors CR50 Roll-On'!Table,6),VLOOKUP(Sheet1!$C$39,'[1]Silk Screen Colors CR50 Roll-On'!Table,8))*3,IF(Sheet1!$F$18="G/POL/CLR",MAX(VLOOKUP(Sheet1!$C$39,'[1]Silk Screen Colors CR50 Roll-On'!Table,2),VLOOKUP(Sheet1!$C$39,'[1]Silk Screen Colors CR50 Roll-On'!Table,5),VLOOKUP(Sheet1!$C$39,'[1]Silk Screen Colors CR50 Roll-On'!Table,8))*3,IF(Sheet1!$F$18="G/PUL/CLR",MAX(VLOOKUP(Sheet1!$C$39,'[1]Silk Screen Colors CR50 Roll-On'!Table,2),VLOOKUP(Sheet1!$C$39,'[1]Silk Screen Colors CR50 Roll-On'!Table,6),VLOOKUP(Sheet1!$C$39,'[1]Silk Screen Colors CR50 Roll-On'!Table,8))*3,IF(Sheet1!$F$18="G/W/CLR",MAX(VLOOKUP(Sheet1!$C$39,'[1]Silk Screen Colors CR50 Roll-On'!Table,2),VLOOKUP(Sheet1!$C$39,'[1]Silk Screen Colors CR50 Roll-On'!Table,7),VLOOKUP(Sheet1!$C$39,'[1]Silk Screen Colors CR50 Roll-On'!Table,8))*3,""))))))))))))))))))</f>
        <v/>
      </c>
      <c r="H7" s="68" t="str">
        <f>IF(Sheet1!$F$18="S/C/P",MAX(VLOOKUP(Sheet1!$C$39,'[1]Silk Screen Colors CR50 Roll-On'!Table,3),VLOOKUP(Sheet1!$C$39,'[1]Silk Screen Colors CR50 Roll-On'!Table,4),VLOOKUP(Sheet1!$C$39,'[1]Silk Screen Colors CR50 Roll-On'!Table,5),VLOOKUP(Sheet1!$C$39,'[1]Silk Screen Colors CR50 Roll-On'!Table,6))*3,IF(Sheet1!$F$18="S/C/POL",MAX(VLOOKUP(Sheet1!$C$39,'[1]Silk Screen Colors CR50 Roll-On'!Table,3),VLOOKUP(Sheet1!$C$39,'[1]Silk Screen Colors CR50 Roll-On'!Table,4),VLOOKUP(Sheet1!$C$39,'[1]Silk Screen Colors CR50 Roll-On'!Table,5))*3,IF(Sheet1!$F$18="S/C/PUL",MAX(VLOOKUP(Sheet1!$C$39,'[1]Silk Screen Colors CR50 Roll-On'!Table,3),VLOOKUP(Sheet1!$C$39,'[1]Silk Screen Colors CR50 Roll-On'!Table,4),VLOOKUP(Sheet1!$C$39,'[1]Silk Screen Colors CR50 Roll-On'!Table,6))*3,IF(Sheet1!$F$18="S/C/W",MAX(VLOOKUP(Sheet1!$C$39,'[1]Silk Screen Colors CR50 Roll-On'!Table,3),VLOOKUP(Sheet1!$C$39,'[1]Silk Screen Colors CR50 Roll-On'!Table,4),VLOOKUP(Sheet1!$C$39,'[1]Silk Screen Colors CR50 Roll-On'!Table,7))*3,IF(Sheet1!$F$18="S/C/CLR",MAX(VLOOKUP(Sheet1!$C$39,'[1]Silk Screen Colors CR50 Roll-On'!Table,3),VLOOKUP(Sheet1!$C$39,'[1]Silk Screen Colors CR50 Roll-On'!Table,4),VLOOKUP(Sheet1!$C$39,'[1]Silk Screen Colors CR50 Roll-On'!Table,8))*3,IF(Sheet1!$F$18="S/P/W",MAX(VLOOKUP(Sheet1!$C$39,'[1]Silk Screen Colors CR50 Roll-On'!Table,3),VLOOKUP(Sheet1!$C$39,'[1]Silk Screen Colors CR50 Roll-On'!Table,5),VLOOKUP(Sheet1!$C$39,'[1]Silk Screen Colors CR50 Roll-On'!Table,6),VLOOKUP(Sheet1!$C$39,'[1]Silk Screen Colors CR50 Roll-On'!Table,7))*3,IF(Sheet1!$F$18="S/POL/W",MAX(VLOOKUP(Sheet1!$C$39,'[1]Silk Screen Colors CR50 Roll-On'!Table,3),VLOOKUP(Sheet1!$C$39,'[1]Silk Screen Colors CR50 Roll-On'!Table,5),VLOOKUP(Sheet1!$C$39,'[1]Silk Screen Colors CR50 Roll-On'!Table,7))*3,IF(Sheet1!$F$18="S/PUL/W",MAX(VLOOKUP(Sheet1!$C$39,'[1]Silk Screen Colors CR50 Roll-On'!Table,3),VLOOKUP(Sheet1!$C$39,'[1]Silk Screen Colors CR50 Roll-On'!Table,6),VLOOKUP(Sheet1!$C$39,'[1]Silk Screen Colors CR50 Roll-On'!Table,7))*3,IF(Sheet1!$F$18="S/P/CLR",MAX(VLOOKUP(Sheet1!$C$39,'[1]Silk Screen Colors CR50 Roll-On'!Table,3),VLOOKUP(Sheet1!$C$39,'[1]Silk Screen Colors CR50 Roll-On'!Table,5),VLOOKUP(Sheet1!$C$39,'[1]Silk Screen Colors CR50 Roll-On'!Table,6),VLOOKUP(Sheet1!$C$39,'[1]Silk Screen Colors CR50 Roll-On'!Table,8))*3,IF(Sheet1!$F$18="S/POL/CLR",MAX(VLOOKUP(Sheet1!$C$39,'[1]Silk Screen Colors CR50 Roll-On'!Table,3),VLOOKUP(Sheet1!$C$39,'[1]Silk Screen Colors CR50 Roll-On'!Table,5),VLOOKUP(Sheet1!$C$39,'[1]Silk Screen Colors CR50 Roll-On'!Table,8))*3,IF(Sheet1!$F$18="S/PUL/CLR",MAX(VLOOKUP(Sheet1!$C$39,'[1]Silk Screen Colors CR50 Roll-On'!Table,3),VLOOKUP(Sheet1!$C$39,'[1]Silk Screen Colors CR50 Roll-On'!Table,6),VLOOKUP(Sheet1!$C$39,'[1]Silk Screen Colors CR50 Roll-On'!Table,8))*3,IF(Sheet1!$F$18="S/W/CLR",MAX(VLOOKUP(Sheet1!$C$39,'[1]Silk Screen Colors CR50 Roll-On'!Table,3),VLOOKUP(Sheet1!$C$39,'[1]Silk Screen Colors CR50 Roll-On'!Table,7),VLOOKUP(Sheet1!$C$39,'[1]Silk Screen Colors CR50 Roll-On'!Table,8))*3,""))))))))))))</f>
        <v/>
      </c>
      <c r="I7" s="69" t="str">
        <f>IF(Sheet1!$F$18="C/P/W",MAX(VLOOKUP(Sheet1!$C$39,'[1]Silk Screen Colors CR50 Roll-On'!Table,4),VLOOKUP(Sheet1!$C$39,'[1]Silk Screen Colors CR50 Roll-On'!Table,5),VLOOKUP(Sheet1!$C$39,'[1]Silk Screen Colors CR50 Roll-On'!Table,6),VLOOKUP(Sheet1!$C$39,'[1]Silk Screen Colors CR50 Roll-On'!Table,7))*3,IF(Sheet1!$F$18="C/POL/W",MAX(VLOOKUP(Sheet1!$C$39,'[1]Silk Screen Colors CR50 Roll-On'!Table,4),VLOOKUP(Sheet1!$C$39,'[1]Silk Screen Colors CR50 Roll-On'!Table,5),VLOOKUP(Sheet1!$C$39,'[1]Silk Screen Colors CR50 Roll-On'!Table,7))*3,IF(Sheet1!$F$18="C/PUL/W",MAX(VLOOKUP(Sheet1!$C$39,'[1]Silk Screen Colors CR50 Roll-On'!Table,4),VLOOKUP(Sheet1!$C$39,'[1]Silk Screen Colors CR50 Roll-On'!Table,6),VLOOKUP(Sheet1!$C$39,'[1]Silk Screen Colors CR50 Roll-On'!Table,7))*3,IF(Sheet1!$F$18="C/P/CLR",MAX(VLOOKUP(Sheet1!$C$39,'[1]Silk Screen Colors CR50 Roll-On'!Table,4),VLOOKUP(Sheet1!$C$39,'[1]Silk Screen Colors CR50 Roll-On'!Table,5),VLOOKUP(Sheet1!$C$39,'[1]Silk Screen Colors CR50 Roll-On'!Table,6),VLOOKUP(Sheet1!$C$39,'[1]Silk Screen Colors CR50 Roll-On'!Table,8))*3,IF(Sheet1!$F$18="C/POL/CLR",MAX(VLOOKUP(Sheet1!$C$39,'[1]Silk Screen Colors CR50 Roll-On'!Table,4),VLOOKUP(Sheet1!$C$39,'[1]Silk Screen Colors CR50 Roll-On'!Table,5),VLOOKUP(Sheet1!$C$39,'[1]Silk Screen Colors CR50 Roll-On'!Table,8))*3,IF(Sheet1!$F$18="C/PUL/CLR",MAX(VLOOKUP(Sheet1!$C$39,'[1]Silk Screen Colors CR50 Roll-On'!Table,4),VLOOKUP(Sheet1!$C$39,'[1]Silk Screen Colors CR50 Roll-On'!Table,6),VLOOKUP(Sheet1!$C$39,'[1]Silk Screen Colors CR50 Roll-On'!Table,8))*3,IF(Sheet1!$F$18="C/W/CLR",MAX(VLOOKUP(Sheet1!$C$39,'[1]Silk Screen Colors CR50 Roll-On'!Table,4),VLOOKUP(Sheet1!$C$39,'[1]Silk Screen Colors CR50 Roll-On'!Table,7),VLOOKUP(Sheet1!$C$39,'[1]Silk Screen Colors CR50 Roll-On'!Table,8))*3,"")))))))</f>
        <v/>
      </c>
      <c r="J7" s="69" t="str">
        <f>IF(Sheet1!$F$18="P/W/CLR",MAX(VLOOKUP(Sheet1!$C$39,'[1]Silk Screen Colors CR50 Roll-On'!Table,5),VLOOKUP(Sheet1!$C$39,'[1]Silk Screen Colors CR50 Roll-On'!Table,6),VLOOKUP(Sheet1!$C$39,'[1]Silk Screen Colors CR50 Roll-On'!Table,7),VLOOKUP(Sheet1!$C$39,'[1]Silk Screen Colors CR50 Roll-On'!Table,8))*3,IF(Sheet1!$F$18="POL/W/CLR",MAX(VLOOKUP(Sheet1!$C$39,'[1]Silk Screen Colors CR50 Roll-On'!Table,5),VLOOKUP(Sheet1!$C$39,'[1]Silk Screen Colors CR50 Roll-On'!Table,7),VLOOKUP(Sheet1!$C$39,'[1]Silk Screen Colors CR50 Roll-On'!Table,8))*3,IF(Sheet1!$F$18="PUL/W/CLR",MAX(VLOOKUP(Sheet1!$C$39,'[1]Silk Screen Colors CR50 Roll-On'!Table,6),VLOOKUP(Sheet1!$C$39,'[1]Silk Screen Colors CR50 Roll-On'!Table,7),VLOOKUP(Sheet1!$C$39,'[1]Silk Screen Colors CR50 Roll-On'!Table,8))*3,"")))</f>
        <v/>
      </c>
      <c r="K7" s="70" t="str">
        <f>IF(Sheet1!$F$18="G/S/C/P",MAX(VLOOKUP(Sheet1!$C$39,'[1]Silk Screen Colors CR50 Roll-On'!Table,2),VLOOKUP(Sheet1!$C$39,'[1]Silk Screen Colors CR50 Roll-On'!Table,3),VLOOKUP(Sheet1!$C$39,'[1]Silk Screen Colors CR50 Roll-On'!Table,4),VLOOKUP(Sheet1!$C$39,'[1]Silk Screen Colors CR50 Roll-On'!Table,5),VLOOKUP(Sheet1!$C$39,'[1]Silk Screen Colors CR50 Roll-On'!Table,6))*4,IF(Sheet1!$F$18="G/S/C/POL",MAX(VLOOKUP(Sheet1!$C$39,'[1]Silk Screen Colors CR50 Roll-On'!Table,2),VLOOKUP(Sheet1!$C$39,'[1]Silk Screen Colors CR50 Roll-On'!Table,3),VLOOKUP(Sheet1!$C$39,'[1]Silk Screen Colors CR50 Roll-On'!Table,4),VLOOKUP(Sheet1!$C$39,'[1]Silk Screen Colors CR50 Roll-On'!Table,5))*4,IF(Sheet1!$F$18="G/S/C/PUL",MAX(VLOOKUP(Sheet1!$C$39,'[1]Silk Screen Colors CR50 Roll-On'!Table,2),VLOOKUP(Sheet1!$C$39,'[1]Silk Screen Colors CR50 Roll-On'!Table,3),VLOOKUP(Sheet1!$C$39,'[1]Silk Screen Colors CR50 Roll-On'!Table,4),VLOOKUP(Sheet1!$C$39,'[1]Silk Screen Colors CR50 Roll-On'!Table,6))*4,IF(Sheet1!$F$18="G/S/C/W",MAX(VLOOKUP(Sheet1!$C$39,'[1]Silk Screen Colors CR50 Roll-On'!Table,2),VLOOKUP(Sheet1!$C$39,'[1]Silk Screen Colors CR50 Roll-On'!Table,3),VLOOKUP(Sheet1!$C$39,'[1]Silk Screen Colors CR50 Roll-On'!Table,4),VLOOKUP(Sheet1!$C$39,'[1]Silk Screen Colors CR50 Roll-On'!Table,7))*4,IF(Sheet1!$F$18="G/S/C/CLR",MAX(VLOOKUP(Sheet1!$C$39,'[1]Silk Screen Colors CR50 Roll-On'!Table,2),VLOOKUP(Sheet1!$C$39,'[1]Silk Screen Colors CR50 Roll-On'!Table,3),VLOOKUP(Sheet1!$C$39,'[1]Silk Screen Colors CR50 Roll-On'!Table,4),VLOOKUP(Sheet1!$C$39,'[1]Silk Screen Colors CR50 Roll-On'!Table,8))*4,IF(Sheet1!$F$18="G/C/P/W",MAX(VLOOKUP(Sheet1!$C$39,'[1]Silk Screen Colors CR50 Roll-On'!Table,2),VLOOKUP(Sheet1!$C$39,'[1]Silk Screen Colors CR50 Roll-On'!Table,4),VLOOKUP(Sheet1!$C$39,'[1]Silk Screen Colors CR50 Roll-On'!Table,5),VLOOKUP(Sheet1!$C$39,'[1]Silk Screen Colors CR50 Roll-On'!Table,6),VLOOKUP(Sheet1!$C$39,'[1]Silk Screen Colors CR50 Roll-On'!Table,7))*4,IF(Sheet1!$F$18="G/C/POL/W",MAX(VLOOKUP(Sheet1!$C$39,'[1]Silk Screen Colors CR50 Roll-On'!Table,2),VLOOKUP(Sheet1!$C$39,'[1]Silk Screen Colors CR50 Roll-On'!Table,4),VLOOKUP(Sheet1!$C$39,'[1]Silk Screen Colors CR50 Roll-On'!Table,5),VLOOKUP(Sheet1!$C$39,'[1]Silk Screen Colors CR50 Roll-On'!Table,7))*4,IF(Sheet1!$F$18="G/C/PUL/W",MAX(VLOOKUP(Sheet1!$C$39,'[1]Silk Screen Colors CR50 Roll-On'!Table,2),VLOOKUP(Sheet1!$C$39,'[1]Silk Screen Colors CR50 Roll-On'!Table,4),VLOOKUP(Sheet1!$C$39,'[1]Silk Screen Colors CR50 Roll-On'!Table,6),VLOOKUP(Sheet1!$C$39,'[1]Silk Screen Colors CR50 Roll-On'!Table,7))*4,IF(Sheet1!$F$18="G/C/P/CLR",MAX(VLOOKUP(Sheet1!$C$39,'[1]Silk Screen Colors CR50 Roll-On'!Table,2),VLOOKUP(Sheet1!$C$39,'[1]Silk Screen Colors CR50 Roll-On'!Table,4),VLOOKUP(Sheet1!$C$39,'[1]Silk Screen Colors CR50 Roll-On'!Table,5),VLOOKUP(Sheet1!$C$39,'[1]Silk Screen Colors CR50 Roll-On'!Table,6),VLOOKUP(Sheet1!$C$39,'[1]Silk Screen Colors CR50 Roll-On'!Table,8))*4,IF(Sheet1!$F$18="G/C/POL/CLR",MAX(VLOOKUP(Sheet1!$C$39,'[1]Silk Screen Colors CR50 Roll-On'!Table,2),VLOOKUP(Sheet1!$C$39,'[1]Silk Screen Colors CR50 Roll-On'!Table,4),VLOOKUP(Sheet1!$C$39,'[1]Silk Screen Colors CR50 Roll-On'!Table,5),VLOOKUP(Sheet1!$C$39,'[1]Silk Screen Colors CR50 Roll-On'!Table,8))*4,IF(Sheet1!$F$18="G/C/PUL/CLR",MAX(VLOOKUP(Sheet1!$C$39,'[1]Silk Screen Colors CR50 Roll-On'!Table,2),VLOOKUP(Sheet1!$C$39,'[1]Silk Screen Colors CR50 Roll-On'!Table,4),VLOOKUP(Sheet1!$C$39,'[1]Silk Screen Colors CR50 Roll-On'!Table,6),VLOOKUP(Sheet1!$C$39,'[1]Silk Screen Colors CR50 Roll-On'!Table,8))*4,IF(Sheet1!$F$18="G/C/W/CLR",MAX(VLOOKUP(Sheet1!$C$39,'[1]Silk Screen Colors CR50 Roll-On'!Table,2),VLOOKUP(Sheet1!$C$39,'[1]Silk Screen Colors CR50 Roll-On'!Table,4),VLOOKUP(Sheet1!$C$39,'[1]Silk Screen Colors CR50 Roll-On'!Table,7),VLOOKUP(Sheet1!$C$39,'[1]Silk Screen Colors CR50 Roll-On'!Table,8))*4,""))))))))))))</f>
        <v/>
      </c>
      <c r="L7" s="71" t="str">
        <f>IF(Sheet1!$F$18="S/C/P/W",MAX(VLOOKUP(Sheet1!$C$39,'[1]Silk Screen Colors CR50 Roll-On'!Table,3),VLOOKUP(Sheet1!$C$39,'[1]Silk Screen Colors CR50 Roll-On'!Table,4),VLOOKUP(Sheet1!$C$39,'[1]Silk Screen Colors CR50 Roll-On'!Table,5),VLOOKUP(Sheet1!$C$39,'[1]Silk Screen Colors CR50 Roll-On'!Table,6),VLOOKUP(Sheet1!$C$39,'[1]Silk Screen Colors CR50 Roll-On'!Table,7))*4,IF(Sheet1!$F$18="S/C/POL/W",MAX(VLOOKUP(Sheet1!$C$39,'[1]Silk Screen Colors CR50 Roll-On'!Table,3),VLOOKUP(Sheet1!$C$39,'[1]Silk Screen Colors CR50 Roll-On'!Table,4),VLOOKUP(Sheet1!$C$39,'[1]Silk Screen Colors CR50 Roll-On'!Table,5),VLOOKUP(Sheet1!$C$39,'[1]Silk Screen Colors CR50 Roll-On'!Table,7))*4,IF(Sheet1!$F$18="S/C/PUL/W",MAX(VLOOKUP(Sheet1!$C$39,'[1]Silk Screen Colors CR50 Roll-On'!Table,3),VLOOKUP(Sheet1!$C$39,'[1]Silk Screen Colors CR50 Roll-On'!Table,4),VLOOKUP(Sheet1!$C$39,'[1]Silk Screen Colors CR50 Roll-On'!Table,6),VLOOKUP(Sheet1!$C$39,'[1]Silk Screen Colors CR50 Roll-On'!Table,7))*4,IF(Sheet1!$F$18="S/C/P/CLR",MAX(VLOOKUP(Sheet1!$C$39,'[1]Silk Screen Colors CR50 Roll-On'!Table,3),VLOOKUP(Sheet1!$C$39,'[1]Silk Screen Colors CR50 Roll-On'!Table,4),VLOOKUP(Sheet1!$C$39,'[1]Silk Screen Colors CR50 Roll-On'!Table,5),VLOOKUP(Sheet1!$C$39,'[1]Silk Screen Colors CR50 Roll-On'!Table,6),VLOOKUP(Sheet1!$C$39,'[1]Silk Screen Colors CR50 Roll-On'!Table,8))*4,IF(Sheet1!$F$18="S/C/POL/CLR",MAX(VLOOKUP(Sheet1!$C$39,'[1]Silk Screen Colors CR50 Roll-On'!Table,3),VLOOKUP(Sheet1!$C$39,'[1]Silk Screen Colors CR50 Roll-On'!Table,4),VLOOKUP(Sheet1!$C$39,'[1]Silk Screen Colors CR50 Roll-On'!Table,5),VLOOKUP(Sheet1!$C$39,'[1]Silk Screen Colors CR50 Roll-On'!Table,8))*4,IF(Sheet1!$F$18="S/C/PUL/CLR",MAX(VLOOKUP(Sheet1!$C$39,'[1]Silk Screen Colors CR50 Roll-On'!Table,3),VLOOKUP(Sheet1!$C$39,'[1]Silk Screen Colors CR50 Roll-On'!Table,4),VLOOKUP(Sheet1!$C$39,'[1]Silk Screen Colors CR50 Roll-On'!Table,6),VLOOKUP(Sheet1!$C$39,'[1]Silk Screen Colors CR50 Roll-On'!Table,8))*4,IF(Sheet1!$F$18="S/P/W/CLR",MAX(VLOOKUP(Sheet1!$C$39,'[1]Silk Screen Colors CR50 Roll-On'!Table,3),VLOOKUP(Sheet1!$C$39,'[1]Silk Screen Colors CR50 Roll-On'!Table,5),VLOOKUP(Sheet1!$C$39,'[1]Silk Screen Colors CR50 Roll-On'!Table,6),VLOOKUP(Sheet1!$C$39,'[1]Silk Screen Colors CR50 Roll-On'!Table,7),VLOOKUP(Sheet1!$C$39,'[1]Silk Screen Colors CR50 Roll-On'!Table,8))*4,IF(Sheet1!$F$18="S/POL/W/CLR",MAX(VLOOKUP(Sheet1!$C$39,'[1]Silk Screen Colors CR50 Roll-On'!Table,3),VLOOKUP(Sheet1!$C$39,'[1]Silk Screen Colors CR50 Roll-On'!Table,5),VLOOKUP(Sheet1!$C$39,'[1]Silk Screen Colors CR50 Roll-On'!Table,7),VLOOKUP(Sheet1!$C$39,'[1]Silk Screen Colors CR50 Roll-On'!Table,8))*4,IF(Sheet1!$F$18="S/PUL/W/CLR",MAX(VLOOKUP(Sheet1!$C$39,'[1]Silk Screen Colors CR50 Roll-On'!Table,3),VLOOKUP(Sheet1!$C$39,'[1]Silk Screen Colors CR50 Roll-On'!Table,6),VLOOKUP(Sheet1!$C$39,'[1]Silk Screen Colors CR50 Roll-On'!Table,7),VLOOKUP(Sheet1!$C$39,'[1]Silk Screen Colors CR50 Roll-On'!Table,8))*4,"")))))))))</f>
        <v/>
      </c>
      <c r="M7" s="71" t="str">
        <f>IF(Sheet1!$F$18="C/P/W/CLR",MAX(VLOOKUP(Sheet1!$C$39,'[1]Silk Screen Colors CR50 Roll-On'!Table,4),VLOOKUP(Sheet1!$C$39,'[1]Silk Screen Colors CR50 Roll-On'!Table,5),VLOOKUP(Sheet1!$C$39,'[1]Silk Screen Colors CR50 Roll-On'!Table,6),VLOOKUP(Sheet1!$C$39,'[1]Silk Screen Colors CR50 Roll-On'!Table,7),VLOOKUP(Sheet1!$C$39,'[1]Silk Screen Colors CR50 Roll-On'!Table,8))*4,IF(Sheet1!$F$18="C/POL/W/CLR",MAX(VLOOKUP(Sheet1!$C$39,'[1]Silk Screen Colors CR50 Roll-On'!Table,4),VLOOKUP(Sheet1!$C$39,'[1]Silk Screen Colors CR50 Roll-On'!Table,5),VLOOKUP(Sheet1!$C$39,'[1]Silk Screen Colors CR50 Roll-On'!Table,7),VLOOKUP(Sheet1!$C$39,'[1]Silk Screen Colors CR50 Roll-On'!Table,8))*4,IF(Sheet1!$F$18="C/PUL/W/CLR",MAX(VLOOKUP(Sheet1!$C$39,'[1]Silk Screen Colors CR50 Roll-On'!Table,4),VLOOKUP(Sheet1!$C$39,'[1]Silk Screen Colors CR50 Roll-On'!Table,6),VLOOKUP(Sheet1!$C$39,'[1]Silk Screen Colors CR50 Roll-On'!Table,7),VLOOKUP(Sheet1!$C$39,'[1]Silk Screen Colors CR50 Roll-On'!Table,8))*4,"")))</f>
        <v/>
      </c>
      <c r="N7" s="72" t="str">
        <f>IF(Sheet1!$F$18="G/S/C/P/W",MAX(VLOOKUP(Sheet1!$C$39,'[1]Silk Screen Colors CR50 Roll-On'!Table,2),VLOOKUP(Sheet1!$C$39,'[1]Silk Screen Colors CR50 Roll-On'!Table,3),VLOOKUP(Sheet1!$C$39,'[1]Silk Screen Colors CR50 Roll-On'!Table,4),VLOOKUP(Sheet1!$C$39,'[1]Silk Screen Colors CR50 Roll-On'!Table,5),VLOOKUP(Sheet1!$C$39,'[1]Silk Screen Colors CR50 Roll-On'!Table,6),VLOOKUP(Sheet1!$C$39,'[1]Silk Screen Colors CR50 Roll-On'!Table,7))*5,IF(Sheet1!$F$18="G/S/C/POL/W",MAX(VLOOKUP(Sheet1!$C$39,'[1]Silk Screen Colors CR50 Roll-On'!Table,2),VLOOKUP(Sheet1!$C$39,'[1]Silk Screen Colors CR50 Roll-On'!Table,3),VLOOKUP(Sheet1!$C$39,'[1]Silk Screen Colors CR50 Roll-On'!Table,4),VLOOKUP(Sheet1!$C$39,'[1]Silk Screen Colors CR50 Roll-On'!Table,5),VLOOKUP(Sheet1!$C$39,'[1]Silk Screen Colors CR50 Roll-On'!Table,7))*5,IF(Sheet1!$F$18="G/S/C/PUL/W",MAX(VLOOKUP(Sheet1!$C$39,'[1]Silk Screen Colors CR50 Roll-On'!Table,2),VLOOKUP(Sheet1!$C$39,'[1]Silk Screen Colors CR50 Roll-On'!Table,3),VLOOKUP(Sheet1!$C$39,'[1]Silk Screen Colors CR50 Roll-On'!Table,4),VLOOKUP(Sheet1!$C$39,'[1]Silk Screen Colors CR50 Roll-On'!Table,6),VLOOKUP(Sheet1!$C$39,'[1]Silk Screen Colors CR50 Roll-On'!Table,7))*5,IF(Sheet1!$F$18="G/S/C/P/CLR",MAX(VLOOKUP(Sheet1!$C$39,'[1]Silk Screen Colors CR50 Roll-On'!Table,2),VLOOKUP(Sheet1!$C$39,'[1]Silk Screen Colors CR50 Roll-On'!Table,3),VLOOKUP(Sheet1!$C$39,'[1]Silk Screen Colors CR50 Roll-On'!Table,4),VLOOKUP(Sheet1!$C$39,'[1]Silk Screen Colors CR50 Roll-On'!Table,5),VLOOKUP(Sheet1!$C$39,'[1]Silk Screen Colors CR50 Roll-On'!Table,6),VLOOKUP(Sheet1!$C$39,'[1]Silk Screen Colors CR50 Roll-On'!Table,8))*5,IF(Sheet1!$F$18="G/S/C/POL/CLR",MAX(VLOOKUP(Sheet1!$C$39,'[1]Silk Screen Colors CR50 Roll-On'!Table,2),VLOOKUP(Sheet1!$C$39,'[1]Silk Screen Colors CR50 Roll-On'!Table,3),VLOOKUP(Sheet1!$C$39,'[1]Silk Screen Colors CR50 Roll-On'!Table,4),VLOOKUP(Sheet1!$C$39,'[1]Silk Screen Colors CR50 Roll-On'!Table,5),VLOOKUP(Sheet1!$C$39,'[1]Silk Screen Colors CR50 Roll-On'!Table,8))*5,IF(Sheet1!$F$18="G/S/C/PUL/CLR",MAX(VLOOKUP(Sheet1!$C$39,'[1]Silk Screen Colors CR50 Roll-On'!Table,2),VLOOKUP(Sheet1!$C$39,'[1]Silk Screen Colors CR50 Roll-On'!Table,3),VLOOKUP(Sheet1!$C$39,'[1]Silk Screen Colors CR50 Roll-On'!Table,4),VLOOKUP(Sheet1!$C$39,'[1]Silk Screen Colors CR50 Roll-On'!Table,6),VLOOKUP(Sheet1!$C$39,'[1]Silk Screen Colors CR50 Roll-On'!Table,8))*5,IF(Sheet1!$F$18="G/C/P/W/CLR",MAX(VLOOKUP(Sheet1!$C$39,'[1]Silk Screen Colors CR50 Roll-On'!Table,2),VLOOKUP(Sheet1!$C$39,'[1]Silk Screen Colors CR50 Roll-On'!Table,4),VLOOKUP(Sheet1!$C$39,'[1]Silk Screen Colors CR50 Roll-On'!Table,5),VLOOKUP(Sheet1!$C$39,'[1]Silk Screen Colors CR50 Roll-On'!Table,6),VLOOKUP(Sheet1!$C$39,'[1]Silk Screen Colors CR50 Roll-On'!Table,7),VLOOKUP(Sheet1!$C$39,'[1]Silk Screen Colors CR50 Roll-On'!Table,8))*5,IF(Sheet1!$F$18="G/C/POL/W/CLR",MAX(VLOOKUP(Sheet1!$C$39,'[1]Silk Screen Colors CR50 Roll-On'!Table,2),VLOOKUP(Sheet1!$C$39,'[1]Silk Screen Colors CR50 Roll-On'!Table,4),VLOOKUP(Sheet1!$C$39,'[1]Silk Screen Colors CR50 Roll-On'!Table,5),VLOOKUP(Sheet1!$C$39,'[1]Silk Screen Colors CR50 Roll-On'!Table,7),VLOOKUP(Sheet1!$C$39,'[1]Silk Screen Colors CR50 Roll-On'!Table,8))*5,IF(Sheet1!$F$18="G/C/PUL/W/CLR",MAX(VLOOKUP(Sheet1!$C$39,'[1]Silk Screen Colors CR50 Roll-On'!Table,2),VLOOKUP(Sheet1!$C$39,'[1]Silk Screen Colors CR50 Roll-On'!Table,4),VLOOKUP(Sheet1!$C$39,'[1]Silk Screen Colors CR50 Roll-On'!Table,6),VLOOKUP(Sheet1!$C$39,'[1]Silk Screen Colors CR50 Roll-On'!Table,7),VLOOKUP(Sheet1!$C$39,'[1]Silk Screen Colors CR50 Roll-On'!Table,8))*5,"")))))))))</f>
        <v/>
      </c>
      <c r="O7" s="73" t="str">
        <f>IF(Sheet1!$F$18="S/C/P/W/CLR",MAX(VLOOKUP(Sheet1!$C$39,'[1]Silk Screen Colors CR50 Roll-On'!Table,3),VLOOKUP(Sheet1!$C$39,'[1]Silk Screen Colors CR50 Roll-On'!Table,4),VLOOKUP(Sheet1!$C$39,'[1]Silk Screen Colors CR50 Roll-On'!Table,5),VLOOKUP(Sheet1!$C$39,'[1]Silk Screen Colors CR50 Roll-On'!Table,6),VLOOKUP(Sheet1!$C$39,'[1]Silk Screen Colors CR50 Roll-On'!Table,7),VLOOKUP(Sheet1!$C$39,'[1]Silk Screen Colors CR50 Roll-On'!Table,8))*5,IF(Sheet1!$F$18="S/C/POL/W/CLR",MAX(VLOOKUP(Sheet1!$C$39,'[1]Silk Screen Colors CR50 Roll-On'!Table,3),VLOOKUP(Sheet1!$C$39,'[1]Silk Screen Colors CR50 Roll-On'!Table,4),VLOOKUP(Sheet1!$C$39,'[1]Silk Screen Colors CR50 Roll-On'!Table,5),VLOOKUP(Sheet1!$C$39,'[1]Silk Screen Colors CR50 Roll-On'!Table,7),VLOOKUP(Sheet1!$C$39,'[1]Silk Screen Colors CR50 Roll-On'!Table,8))*5,IF(Sheet1!$F$18="S/C/PUL/W/CLR",MAX(VLOOKUP(Sheet1!$C$39,'[1]Silk Screen Colors CR50 Roll-On'!Table,3),VLOOKUP(Sheet1!$C$39,'[1]Silk Screen Colors CR50 Roll-On'!Table,4),VLOOKUP(Sheet1!$C$39,'[1]Silk Screen Colors CR50 Roll-On'!Table,6),VLOOKUP(Sheet1!$C$39,'[1]Silk Screen Colors CR50 Roll-On'!Table,7),VLOOKUP(Sheet1!$C$39,'[1]Silk Screen Colors CR50 Roll-On'!Table,8))*5,"")))</f>
        <v/>
      </c>
      <c r="P7" s="74" t="str">
        <f>IF(Sheet1!$F$18="G/S/C/P/W/CLR",MAX(VLOOKUP(Sheet1!$C$39,'[1]Silk Screen Colors CR50 Roll-On'!Table,2),VLOOKUP(Sheet1!$C$39,'[1]Silk Screen Colors CR50 Roll-On'!Table,3),VLOOKUP(Sheet1!$C$39,'[1]Silk Screen Colors CR50 Roll-On'!Table,4),VLOOKUP(Sheet1!$C$39,'[1]Silk Screen Colors CR50 Roll-On'!Table,5),VLOOKUP(Sheet1!$C$39,'[1]Silk Screen Colors CR50 Roll-On'!Table,6),VLOOKUP(Sheet1!$C$39,'[1]Silk Screen Colors CR50 Roll-On'!Table,7),VLOOKUP(Sheet1!$C$39,'[1]Silk Screen Colors CR50 Roll-On'!Table,8))*6,IF(Sheet1!$F$18="G/S/C/POL/W/CLR",MAX(VLOOKUP(Sheet1!$C$39,'[1]Silk Screen Colors CR50 Roll-On'!Table,2),VLOOKUP(Sheet1!$C$39,'[1]Silk Screen Colors CR50 Roll-On'!Table,3),VLOOKUP(Sheet1!$C$39,'[1]Silk Screen Colors CR50 Roll-On'!Table,4),VLOOKUP(Sheet1!$C$39,'[1]Silk Screen Colors CR50 Roll-On'!Table,5),VLOOKUP(Sheet1!$C$39,'[1]Silk Screen Colors CR50 Roll-On'!Table,7),VLOOKUP(Sheet1!$C$39,'[1]Silk Screen Colors CR50 Roll-On'!Table,8))*6,IF(Sheet1!$F$18="G/S/C/PUL/W/CLR",MAX(VLOOKUP(Sheet1!$C$39,'[1]Silk Screen Colors CR50 Roll-On'!Table,2),VLOOKUP(Sheet1!$C$39,'[1]Silk Screen Colors CR50 Roll-On'!Table,3),VLOOKUP(Sheet1!$C$39,'[1]Silk Screen Colors CR50 Roll-On'!Table,4),VLOOKUP(Sheet1!$C$39,'[1]Silk Screen Colors CR50 Roll-On'!Table,6),VLOOKUP(Sheet1!$C$39,'[1]Silk Screen Colors CR50 Roll-On'!Table,7),VLOOKUP(Sheet1!$C$39,'[1]Silk Screen Colors CR50 Roll-On'!Table,8))*6,"")))</f>
        <v/>
      </c>
      <c r="Q7" s="65" t="s">
        <v>125</v>
      </c>
      <c r="R7" s="65" t="s">
        <v>129</v>
      </c>
    </row>
    <row r="8" spans="1:21" ht="15">
      <c r="A8" s="51" t="s">
        <v>80</v>
      </c>
      <c r="B8" s="66" t="str">
        <f>IF(Sheet1!$J$18="G/S",MAX(VLOOKUP(Sheet1!$C$39,'[1]Silk Screen Colors CR50 Roll-On'!Table,2),VLOOKUP(Sheet1!$C$39,'[1]Silk Screen Colors CR50 Roll-On'!Table,3))*2,IF(Sheet1!$J$18="G/C",MAX(VLOOKUP(Sheet1!$C$39,'[1]Silk Screen Colors CR50 Roll-On'!Table,2),VLOOKUP(Sheet1!$C$39,'[1]Silk Screen Colors CR50 Roll-On'!Table,4))*2,IF(Sheet1!$J$18="G/P",MAX(VLOOKUP(Sheet1!$C$39,'[1]Silk Screen Colors CR50 Roll-On'!Table,2),VLOOKUP(Sheet1!$C$39,'[1]Silk Screen Colors CR50 Roll-On'!Table,5),VLOOKUP(Sheet1!$C$39,'[1]Silk Screen Colors CR50 Roll-On'!Table,6))*2,IF(Sheet1!$J$18="G/POL",MAX(VLOOKUP(Sheet1!$C$39,'[1]Silk Screen Colors CR50 Roll-On'!Table,2),VLOOKUP(Sheet1!$C$39,'[1]Silk Screen Colors CR50 Roll-On'!Table,5))*2,IF(Sheet1!$J$18="G/PUL",MAX(VLOOKUP(Sheet1!$C$39,'[1]Silk Screen Colors CR50 Roll-On'!Table,2),VLOOKUP(Sheet1!$C$39,'[1]Silk Screen Colors CR50 Roll-On'!Table,6))*2,IF(Sheet1!$J$18="G/W",MAX(VLOOKUP(Sheet1!$C$39,'[1]Silk Screen Colors CR50 Roll-On'!Table,2),VLOOKUP(Sheet1!$C$39,'[1]Silk Screen Colors CR50 Roll-On'!Table,7))*2,IF(Sheet1!$J$18="G/CLR",MAX(VLOOKUP(Sheet1!$C$39,'[1]Silk Screen Colors CR50 Roll-On'!Table,2),VLOOKUP(Sheet1!$C$39,'[1]Silk Screen Colors CR50 Roll-On'!Table,8))*2,"")))))))</f>
        <v/>
      </c>
      <c r="C8" s="66" t="str">
        <f>IF(Sheet1!$J$18="S/C",MAX(VLOOKUP(Sheet1!$C$39,'[1]Silk Screen Colors CR50 Roll-On'!Table,3),VLOOKUP(Sheet1!$C$39,'[1]Silk Screen Colors CR50 Roll-On'!Table,4))*2,IF(Sheet1!$J$18="S/P",MAX(VLOOKUP(Sheet1!$C$39,'[1]Silk Screen Colors CR50 Roll-On'!Table,3),VLOOKUP(Sheet1!$C$39,'[1]Silk Screen Colors CR50 Roll-On'!Table,5),VLOOKUP(Sheet1!$C$39,'[1]Silk Screen Colors CR50 Roll-On'!Table,6))*2,IF(Sheet1!$J$18="S/POL",MAX(VLOOKUP(Sheet1!$C$39,'[1]Silk Screen Colors CR50 Roll-On'!Table,3),VLOOKUP(Sheet1!$C$39,'[1]Silk Screen Colors CR50 Roll-On'!Table,5))*2,IF(Sheet1!$J$18="S/PUL",MAX(VLOOKUP(Sheet1!$C$39,'[1]Silk Screen Colors CR50 Roll-On'!Table,3),VLOOKUP(Sheet1!$C$39,'[1]Silk Screen Colors CR50 Roll-On'!Table,6))*2,IF(Sheet1!$J$18="S/W",MAX(VLOOKUP(Sheet1!$C$39,'[1]Silk Screen Colors CR50 Roll-On'!Table,3),VLOOKUP(Sheet1!$C$39,'[1]Silk Screen Colors CR50 Roll-On'!Table,7))*2,IF(Sheet1!$J$18="S/CLR",MAX(VLOOKUP(Sheet1!$C$39,'[1]Silk Screen Colors CR50 Roll-On'!Table,3),VLOOKUP(Sheet1!$C$39,'[1]Silk Screen Colors CR50 Roll-On'!Table,8))*2,""))))))</f>
        <v/>
      </c>
      <c r="D8" s="66" t="e">
        <f>IF(Sheet1!$J$18="C/P",MAX(VLOOKUP(Sheet1!$C$39,'[1]Silk Screen Colors CR50 Roll-On'!Table,4),VLOOKUP(Sheet1!$C$39,'[1]Silk Screen Colors CR50 Roll-On'!Table,5),VLOOKUP(Sheet1!$C$39,'[1]Silk Screen Colors CR50 Roll-On'!Table,6))*2,IF(Sheet1!$J$18="C/POL",MAX(VLOOKUP(Sheet1!$C$39,'[1]Silk Screen Colors CR50 Roll-On'!Table,4),VLOOKUP(Sheet1!$C$39,'[1]Silk Screen Colors CR50 Roll-On'!Table,5))*2,IF(Sheet1!$J$18="C/PUL",MAX(VLOOKUP(Sheet1!$C$39,'[1]Silk Screen Colors CR50 Roll-On'!Table,4),VLOOKUP(Sheet1!$C$39,'[1]Silk Screen Colors CR50 Roll-On'!Table,6))*2,IF(Sheet1!$J$18="C/W",MAX(VLOOKUP(Sheet1!$C$39,'[1]Silk Screen Colors CR50 Roll-On'!Table,4),VLOOKUP(Sheet1!$C$39,'[1]Silk Screen Colors CR50 Roll-On'!Table,7))*2,IF(Sheet1!$J$18="C/CLR",MAX(VLOOKUP(Sheet1!$C$39,'[1]Silk Screen Colors CR50 Roll-On'!Table,4),VLOOKUP(Sheet1!$C$39,'[1]Silk Screen Colors CR50 Roll-On'!Table,8))*2,"")))))</f>
        <v>#REF!</v>
      </c>
      <c r="E8" s="66" t="str">
        <f>IF(Sheet1!$J$18="P/W",MAX(VLOOKUP(Sheet1!$C$39,'[1]Silk Screen Colors CR50 Roll-On'!Table,5),VLOOKUP(Sheet1!$C$39,'[1]Silk Screen Colors CR50 Roll-On'!Table,6),VLOOKUP(Sheet1!$C$39,'[1]Silk Screen Colors CR50 Roll-On'!Table,7))*2,IF(Sheet1!$J$18="POL/W",MAX(VLOOKUP(Sheet1!$C$39,'[1]Silk Screen Colors CR50 Roll-On'!Table,5),VLOOKUP(Sheet1!$C$39,'[1]Silk Screen Colors CR50 Roll-On'!Table,7))*2,IF(Sheet1!$J$18="PUL/W",MAX(VLOOKUP(Sheet1!$C$39,'[1]Silk Screen Colors CR50 Roll-On'!Table,6),VLOOKUP(Sheet1!$C$39,'[1]Silk Screen Colors CR50 Roll-On'!Table,7))*2,IF(Sheet1!$J$18="P/CLR",MAX(VLOOKUP(Sheet1!$C$39,'[1]Silk Screen Colors CR50 Roll-On'!Table,5),VLOOKUP(Sheet1!$C$39,'[1]Silk Screen Colors CR50 Roll-On'!Table,6),VLOOKUP(Sheet1!$C$39,'[1]Silk Screen Colors CR50 Roll-On'!Table,8))*2,IF(Sheet1!$J$18="POL/CLR",MAX(VLOOKUP(Sheet1!$C$39,'[1]Silk Screen Colors CR50 Roll-On'!Table,5),VLOOKUP(Sheet1!$C$39,'[1]Silk Screen Colors CR50 Roll-On'!Table,8))*2,IF(Sheet1!$J$18="PUL/CLR",MAX(VLOOKUP(Sheet1!$C$39,'[1]Silk Screen Colors CR50 Roll-On'!Table,6),VLOOKUP(Sheet1!$C$39,'[1]Silk Screen Colors CR50 Roll-On'!Table,8))*2,""))))))</f>
        <v/>
      </c>
      <c r="F8" s="66" t="str">
        <f>IF(Sheet1!$J$18="W/CLR",MAX(VLOOKUP(Sheet1!$C$39,'[1]Silk Screen Colors CR50 Roll-On'!Table,7),VLOOKUP(Sheet1!$C$39,'[1]Silk Screen Colors CR50 Roll-On'!Table,8))*2,"")</f>
        <v/>
      </c>
      <c r="G8" s="67" t="str">
        <f>IF(Sheet1!$J$18="G/S/C",MAX(VLOOKUP(Sheet1!$C$39,'[1]Silk Screen Colors CR50 Roll-On'!Table,2),VLOOKUP(Sheet1!$C$39,'[1]Silk Screen Colors CR50 Roll-On'!Table,3),VLOOKUP(Sheet1!$C$39,'[1]Silk Screen Colors CR50 Roll-On'!Table,4))*3,IF(Sheet1!$J$18="G/S/P",MAX(VLOOKUP(Sheet1!$C$39,'[1]Silk Screen Colors CR50 Roll-On'!Table,2),VLOOKUP(Sheet1!$C$39,'[1]Silk Screen Colors CR50 Roll-On'!Table,3),VLOOKUP(Sheet1!$C$39,'[1]Silk Screen Colors CR50 Roll-On'!Table,5),VLOOKUP(Sheet1!$C$39,'[1]Silk Screen Colors CR50 Roll-On'!Table,6))*3,IF(Sheet1!$J$18="G/S/POL",MAX(VLOOKUP(Sheet1!$C$39,'[1]Silk Screen Colors CR50 Roll-On'!Table,2),VLOOKUP(Sheet1!$C$39,'[1]Silk Screen Colors CR50 Roll-On'!Table,3),VLOOKUP(Sheet1!$C$39,'[1]Silk Screen Colors CR50 Roll-On'!Table,5))*3,IF(Sheet1!$J$18="G/S/PUL",MAX(VLOOKUP(Sheet1!$C$39,'[1]Silk Screen Colors CR50 Roll-On'!Table,2),VLOOKUP(Sheet1!$C$39,'[1]Silk Screen Colors CR50 Roll-On'!Table,3),VLOOKUP(Sheet1!$C$39,'[1]Silk Screen Colors CR50 Roll-On'!Table,6))*3,IF(Sheet1!$J$18="G/S/W",MAX(VLOOKUP(Sheet1!$C$39,'[1]Silk Screen Colors CR50 Roll-On'!Table,2),VLOOKUP(Sheet1!$C$39,'[1]Silk Screen Colors CR50 Roll-On'!Table,3),VLOOKUP(Sheet1!$C$39,'[1]Silk Screen Colors CR50 Roll-On'!Table,7))*3,IF(Sheet1!$J$18="G/S/CLR",MAX(VLOOKUP(Sheet1!$C$39,'[1]Silk Screen Colors CR50 Roll-On'!Table,2),VLOOKUP(Sheet1!$C$39,'[1]Silk Screen Colors CR50 Roll-On'!Table,3),VLOOKUP(Sheet1!$C$39,'[1]Silk Screen Colors CR50 Roll-On'!Table,8))*3,IF(Sheet1!$J$18="G/C/P",MAX(VLOOKUP(Sheet1!$C$39,'[1]Silk Screen Colors CR50 Roll-On'!Table,2),VLOOKUP(Sheet1!$C$39,'[1]Silk Screen Colors CR50 Roll-On'!Table,4),VLOOKUP(Sheet1!$C$39,'[1]Silk Screen Colors CR50 Roll-On'!Table,5),VLOOKUP(Sheet1!$C$39,'[1]Silk Screen Colors CR50 Roll-On'!Table,6))*3,IF(Sheet1!$J$18="G/C/POL",MAX(VLOOKUP(Sheet1!$C$39,'[1]Silk Screen Colors CR50 Roll-On'!Table,2),VLOOKUP(Sheet1!$C$39,'[1]Silk Screen Colors CR50 Roll-On'!Table,4),VLOOKUP(Sheet1!$C$39,'[1]Silk Screen Colors CR50 Roll-On'!Table,5))*3,IF(Sheet1!$J$18="G/C/PUL",MAX(VLOOKUP(Sheet1!$C$39,'[1]Silk Screen Colors CR50 Roll-On'!Table,2),VLOOKUP(Sheet1!$C$39,'[1]Silk Screen Colors CR50 Roll-On'!Table,4),VLOOKUP(Sheet1!$C$39,'[1]Silk Screen Colors CR50 Roll-On'!Table,6))*3,IF(Sheet1!$J$18="G/C/W",MAX(VLOOKUP(Sheet1!$C$39,'[1]Silk Screen Colors CR50 Roll-On'!Table,2),VLOOKUP(Sheet1!$C$39,'[1]Silk Screen Colors CR50 Roll-On'!Table,4),VLOOKUP(Sheet1!$C$39,'[1]Silk Screen Colors CR50 Roll-On'!Table,7))*3,IF(Sheet1!$J$18="G/C/CLR",MAX(VLOOKUP(Sheet1!$C$39,'[1]Silk Screen Colors CR50 Roll-On'!Table,2),VLOOKUP(Sheet1!$C$39,'[1]Silk Screen Colors CR50 Roll-On'!Table,4),VLOOKUP(Sheet1!$C$39,'[1]Silk Screen Colors CR50 Roll-On'!Table,8))*3,IF(Sheet1!$J$18="G/P/W",MAX(VLOOKUP(Sheet1!$C$39,'[1]Silk Screen Colors CR50 Roll-On'!Table,2),VLOOKUP(Sheet1!$C$39,'[1]Silk Screen Colors CR50 Roll-On'!Table,5),VLOOKUP(Sheet1!$C$39,'[1]Silk Screen Colors CR50 Roll-On'!Table,6),VLOOKUP(Sheet1!$C$39,'[1]Silk Screen Colors CR50 Roll-On'!Table,7))*3,IF(Sheet1!$J$18="G/POL/W",MAX(VLOOKUP(Sheet1!$C$39,'[1]Silk Screen Colors CR50 Roll-On'!Table,2),VLOOKUP(Sheet1!$C$39,'[1]Silk Screen Colors CR50 Roll-On'!Table,5),VLOOKUP(Sheet1!$C$39,'[1]Silk Screen Colors CR50 Roll-On'!Table,7))*3,IF(Sheet1!$J$18="G/PUL/W",MAX(VLOOKUP(Sheet1!$C$39,'[1]Silk Screen Colors CR50 Roll-On'!Table,2),VLOOKUP(Sheet1!$C$39,'[1]Silk Screen Colors CR50 Roll-On'!Table,6),VLOOKUP(Sheet1!$C$39,'[1]Silk Screen Colors CR50 Roll-On'!Table,7))*3,IF(Sheet1!$J$18="G/P/CLR",MAX(VLOOKUP(Sheet1!$C$39,'[1]Silk Screen Colors CR50 Roll-On'!Table,2),VLOOKUP(Sheet1!$C$39,'[1]Silk Screen Colors CR50 Roll-On'!Table,5),VLOOKUP(Sheet1!$C$39,'[1]Silk Screen Colors CR50 Roll-On'!Table,6),VLOOKUP(Sheet1!$C$39,'[1]Silk Screen Colors CR50 Roll-On'!Table,8))*3,IF(Sheet1!$J$18="G/POL/CLR",MAX(VLOOKUP(Sheet1!$C$39,'[1]Silk Screen Colors CR50 Roll-On'!Table,2),VLOOKUP(Sheet1!$C$39,'[1]Silk Screen Colors CR50 Roll-On'!Table,5),VLOOKUP(Sheet1!$C$39,'[1]Silk Screen Colors CR50 Roll-On'!Table,8))*3,IF(Sheet1!$J$18="G/PUL/CLR",MAX(VLOOKUP(Sheet1!$C$39,'[1]Silk Screen Colors CR50 Roll-On'!Table,2),VLOOKUP(Sheet1!$C$39,'[1]Silk Screen Colors CR50 Roll-On'!Table,6),VLOOKUP(Sheet1!$C$39,'[1]Silk Screen Colors CR50 Roll-On'!Table,8))*3,IF(Sheet1!$J$18="G/W/CLR",MAX(VLOOKUP(Sheet1!$C$39,'[1]Silk Screen Colors CR50 Roll-On'!Table,2),VLOOKUP(Sheet1!$C$39,'[1]Silk Screen Colors CR50 Roll-On'!Table,7),VLOOKUP(Sheet1!$C$39,'[1]Silk Screen Colors CR50 Roll-On'!Table,8))*3,""))))))))))))))))))</f>
        <v/>
      </c>
      <c r="H8" s="68" t="str">
        <f>IF(Sheet1!$J$18="S/C/P",MAX(VLOOKUP(Sheet1!$C$39,'[1]Silk Screen Colors CR50 Roll-On'!Table,3),VLOOKUP(Sheet1!$C$39,'[1]Silk Screen Colors CR50 Roll-On'!Table,4),VLOOKUP(Sheet1!$C$39,'[1]Silk Screen Colors CR50 Roll-On'!Table,5),VLOOKUP(Sheet1!$C$39,'[1]Silk Screen Colors CR50 Roll-On'!Table,6))*3,IF(Sheet1!$J$18="S/C/POL",MAX(VLOOKUP(Sheet1!$C$39,'[1]Silk Screen Colors CR50 Roll-On'!Table,3),VLOOKUP(Sheet1!$C$39,'[1]Silk Screen Colors CR50 Roll-On'!Table,4),VLOOKUP(Sheet1!$C$39,'[1]Silk Screen Colors CR50 Roll-On'!Table,5))*3,IF(Sheet1!$J$18="S/C/PUL",MAX(VLOOKUP(Sheet1!$C$39,'[1]Silk Screen Colors CR50 Roll-On'!Table,3),VLOOKUP(Sheet1!$C$39,'[1]Silk Screen Colors CR50 Roll-On'!Table,4),VLOOKUP(Sheet1!$C$39,'[1]Silk Screen Colors CR50 Roll-On'!Table,6))*3,IF(Sheet1!$J$18="S/C/W",MAX(VLOOKUP(Sheet1!$C$39,'[1]Silk Screen Colors CR50 Roll-On'!Table,3),VLOOKUP(Sheet1!$C$39,'[1]Silk Screen Colors CR50 Roll-On'!Table,4),VLOOKUP(Sheet1!$C$39,'[1]Silk Screen Colors CR50 Roll-On'!Table,7))*3,IF(Sheet1!$J$18="S/C/CLR",MAX(VLOOKUP(Sheet1!$C$39,'[1]Silk Screen Colors CR50 Roll-On'!Table,3),VLOOKUP(Sheet1!$C$39,'[1]Silk Screen Colors CR50 Roll-On'!Table,4),VLOOKUP(Sheet1!$C$39,'[1]Silk Screen Colors CR50 Roll-On'!Table,8))*3,IF(Sheet1!$J$18="S/P/W",MAX(VLOOKUP(Sheet1!$C$39,'[1]Silk Screen Colors CR50 Roll-On'!Table,3),VLOOKUP(Sheet1!$C$39,'[1]Silk Screen Colors CR50 Roll-On'!Table,5),VLOOKUP(Sheet1!$C$39,'[1]Silk Screen Colors CR50 Roll-On'!Table,6),VLOOKUP(Sheet1!$C$39,'[1]Silk Screen Colors CR50 Roll-On'!Table,7))*3,IF(Sheet1!$J$18="S/POL/W",MAX(VLOOKUP(Sheet1!$C$39,'[1]Silk Screen Colors CR50 Roll-On'!Table,3),VLOOKUP(Sheet1!$C$39,'[1]Silk Screen Colors CR50 Roll-On'!Table,5),VLOOKUP(Sheet1!$C$39,'[1]Silk Screen Colors CR50 Roll-On'!Table,7))*3,IF(Sheet1!$J$18="S/PUL/W",MAX(VLOOKUP(Sheet1!$C$39,'[1]Silk Screen Colors CR50 Roll-On'!Table,3),VLOOKUP(Sheet1!$C$39,'[1]Silk Screen Colors CR50 Roll-On'!Table,6),VLOOKUP(Sheet1!$C$39,'[1]Silk Screen Colors CR50 Roll-On'!Table,7))*3,IF(Sheet1!$J$18="S/P/CLR",MAX(VLOOKUP(Sheet1!$C$39,'[1]Silk Screen Colors CR50 Roll-On'!Table,3),VLOOKUP(Sheet1!$C$39,'[1]Silk Screen Colors CR50 Roll-On'!Table,5),VLOOKUP(Sheet1!$C$39,'[1]Silk Screen Colors CR50 Roll-On'!Table,6),VLOOKUP(Sheet1!$C$39,'[1]Silk Screen Colors CR50 Roll-On'!Table,8))*3,IF(Sheet1!$J$18="S/POL/CLR",MAX(VLOOKUP(Sheet1!$C$39,'[1]Silk Screen Colors CR50 Roll-On'!Table,3),VLOOKUP(Sheet1!$C$39,'[1]Silk Screen Colors CR50 Roll-On'!Table,5),VLOOKUP(Sheet1!$C$39,'[1]Silk Screen Colors CR50 Roll-On'!Table,8))*3,IF(Sheet1!$J$18="S/PUL/CLR",MAX(VLOOKUP(Sheet1!$C$39,'[1]Silk Screen Colors CR50 Roll-On'!Table,3),VLOOKUP(Sheet1!$C$39,'[1]Silk Screen Colors CR50 Roll-On'!Table,6),VLOOKUP(Sheet1!$C$39,'[1]Silk Screen Colors CR50 Roll-On'!Table,8))*3,IF(Sheet1!$J$18="S/W/CLR",MAX(VLOOKUP(Sheet1!$C$39,'[1]Silk Screen Colors CR50 Roll-On'!Table,3),VLOOKUP(Sheet1!$C$39,'[1]Silk Screen Colors CR50 Roll-On'!Table,7),VLOOKUP(Sheet1!$C$39,'[1]Silk Screen Colors CR50 Roll-On'!Table,8))*3,""))))))))))))</f>
        <v/>
      </c>
      <c r="I8" s="69" t="str">
        <f>IF(Sheet1!$J$18="C/P/W",MAX(VLOOKUP(Sheet1!$C$39,'[1]Silk Screen Colors CR50 Roll-On'!Table,4),VLOOKUP(Sheet1!$C$39,'[1]Silk Screen Colors CR50 Roll-On'!Table,5),VLOOKUP(Sheet1!$C$39,'[1]Silk Screen Colors CR50 Roll-On'!Table,6),VLOOKUP(Sheet1!$C$39,'[1]Silk Screen Colors CR50 Roll-On'!Table,7))*3,IF(Sheet1!$J$18="C/POL/W",MAX(VLOOKUP(Sheet1!$C$39,'[1]Silk Screen Colors CR50 Roll-On'!Table,4),VLOOKUP(Sheet1!$C$39,'[1]Silk Screen Colors CR50 Roll-On'!Table,5),VLOOKUP(Sheet1!$C$39,'[1]Silk Screen Colors CR50 Roll-On'!Table,7))*3,IF(Sheet1!$J$18="C/PUL/W",MAX(VLOOKUP(Sheet1!$C$39,'[1]Silk Screen Colors CR50 Roll-On'!Table,4),VLOOKUP(Sheet1!$C$39,'[1]Silk Screen Colors CR50 Roll-On'!Table,6),VLOOKUP(Sheet1!$C$39,'[1]Silk Screen Colors CR50 Roll-On'!Table,7))*3,IF(Sheet1!$J$18="C/P/CLR",MAX(VLOOKUP(Sheet1!$C$39,'[1]Silk Screen Colors CR50 Roll-On'!Table,4),VLOOKUP(Sheet1!$C$39,'[1]Silk Screen Colors CR50 Roll-On'!Table,5),VLOOKUP(Sheet1!$C$39,'[1]Silk Screen Colors CR50 Roll-On'!Table,6),VLOOKUP(Sheet1!$C$39,'[1]Silk Screen Colors CR50 Roll-On'!Table,8))*3,IF(Sheet1!$J$18="C/POL/CLR",MAX(VLOOKUP(Sheet1!$C$39,'[1]Silk Screen Colors CR50 Roll-On'!Table,4),VLOOKUP(Sheet1!$C$39,'[1]Silk Screen Colors CR50 Roll-On'!Table,5),VLOOKUP(Sheet1!$C$39,'[1]Silk Screen Colors CR50 Roll-On'!Table,8))*3,IF(Sheet1!$J$18="C/PUL/CLR",MAX(VLOOKUP(Sheet1!$C$39,'[1]Silk Screen Colors CR50 Roll-On'!Table,4),VLOOKUP(Sheet1!$C$39,'[1]Silk Screen Colors CR50 Roll-On'!Table,6),VLOOKUP(Sheet1!$C$39,'[1]Silk Screen Colors CR50 Roll-On'!Table,8))*3,IF(Sheet1!$J$18="C/W/CLR",MAX(VLOOKUP(Sheet1!$C$39,'[1]Silk Screen Colors CR50 Roll-On'!Table,4),VLOOKUP(Sheet1!$C$39,'[1]Silk Screen Colors CR50 Roll-On'!Table,7),VLOOKUP(Sheet1!$C$39,'[1]Silk Screen Colors CR50 Roll-On'!Table,8))*3,"")))))))</f>
        <v/>
      </c>
      <c r="J8" s="69" t="str">
        <f>IF(Sheet1!$J$18="P/W/CLR",MAX(VLOOKUP(Sheet1!$C$39,'[1]Silk Screen Colors CR50 Roll-On'!Table,5),VLOOKUP(Sheet1!$C$39,'[1]Silk Screen Colors CR50 Roll-On'!Table,6),VLOOKUP(Sheet1!$C$39,'[1]Silk Screen Colors CR50 Roll-On'!Table,7),VLOOKUP(Sheet1!$C$39,'[1]Silk Screen Colors CR50 Roll-On'!Table,8))*3,IF(Sheet1!$J$18="POL/W/CLR",MAX(VLOOKUP(Sheet1!$C$39,'[1]Silk Screen Colors CR50 Roll-On'!Table,5),VLOOKUP(Sheet1!$C$39,'[1]Silk Screen Colors CR50 Roll-On'!Table,7),VLOOKUP(Sheet1!$C$39,'[1]Silk Screen Colors CR50 Roll-On'!Table,8))*3,IF(Sheet1!$J$18="PUL/W/CLR",MAX(VLOOKUP(Sheet1!$C$39,'[1]Silk Screen Colors CR50 Roll-On'!Table,6),VLOOKUP(Sheet1!$C$39,'[1]Silk Screen Colors CR50 Roll-On'!Table,7),VLOOKUP(Sheet1!$C$39,'[1]Silk Screen Colors CR50 Roll-On'!Table,8))*3,"")))</f>
        <v/>
      </c>
      <c r="K8" s="70" t="str">
        <f>IF(Sheet1!$J$18="G/S/C/P",MAX(VLOOKUP(Sheet1!$C$39,'[1]Silk Screen Colors CR50 Roll-On'!Table,2),VLOOKUP(Sheet1!$C$39,'[1]Silk Screen Colors CR50 Roll-On'!Table,3),VLOOKUP(Sheet1!$C$39,'[1]Silk Screen Colors CR50 Roll-On'!Table,4),VLOOKUP(Sheet1!$C$39,'[1]Silk Screen Colors CR50 Roll-On'!Table,5),VLOOKUP(Sheet1!$C$39,'[1]Silk Screen Colors CR50 Roll-On'!Table,6))*4,IF(Sheet1!$J$18="G/S/C/POL",MAX(VLOOKUP(Sheet1!$C$39,'[1]Silk Screen Colors CR50 Roll-On'!Table,2),VLOOKUP(Sheet1!$C$39,'[1]Silk Screen Colors CR50 Roll-On'!Table,3),VLOOKUP(Sheet1!$C$39,'[1]Silk Screen Colors CR50 Roll-On'!Table,4),VLOOKUP(Sheet1!$C$39,'[1]Silk Screen Colors CR50 Roll-On'!Table,5))*4,IF(Sheet1!$J$18="G/S/C/PUL",MAX(VLOOKUP(Sheet1!$C$39,'[1]Silk Screen Colors CR50 Roll-On'!Table,2),VLOOKUP(Sheet1!$C$39,'[1]Silk Screen Colors CR50 Roll-On'!Table,3),VLOOKUP(Sheet1!$C$39,'[1]Silk Screen Colors CR50 Roll-On'!Table,4),VLOOKUP(Sheet1!$C$39,'[1]Silk Screen Colors CR50 Roll-On'!Table,6))*4,IF(Sheet1!$J$18="G/S/C/W",MAX(VLOOKUP(Sheet1!$C$39,'[1]Silk Screen Colors CR50 Roll-On'!Table,2),VLOOKUP(Sheet1!$C$39,'[1]Silk Screen Colors CR50 Roll-On'!Table,3),VLOOKUP(Sheet1!$C$39,'[1]Silk Screen Colors CR50 Roll-On'!Table,4),VLOOKUP(Sheet1!$C$39,'[1]Silk Screen Colors CR50 Roll-On'!Table,7))*4,IF(Sheet1!$J$18="G/S/C/CLR",MAX(VLOOKUP(Sheet1!$C$39,'[1]Silk Screen Colors CR50 Roll-On'!Table,2),VLOOKUP(Sheet1!$C$39,'[1]Silk Screen Colors CR50 Roll-On'!Table,3),VLOOKUP(Sheet1!$C$39,'[1]Silk Screen Colors CR50 Roll-On'!Table,4),VLOOKUP(Sheet1!$C$39,'[1]Silk Screen Colors CR50 Roll-On'!Table,8))*4,IF(Sheet1!$J$18="G/C/P/W",MAX(VLOOKUP(Sheet1!$C$39,'[1]Silk Screen Colors CR50 Roll-On'!Table,2),VLOOKUP(Sheet1!$C$39,'[1]Silk Screen Colors CR50 Roll-On'!Table,4),VLOOKUP(Sheet1!$C$39,'[1]Silk Screen Colors CR50 Roll-On'!Table,5),VLOOKUP(Sheet1!$C$39,'[1]Silk Screen Colors CR50 Roll-On'!Table,6),VLOOKUP(Sheet1!$C$39,'[1]Silk Screen Colors CR50 Roll-On'!Table,7))*4,IF(Sheet1!$J$18="G/C/POL/W",MAX(VLOOKUP(Sheet1!$C$39,'[1]Silk Screen Colors CR50 Roll-On'!Table,2),VLOOKUP(Sheet1!$C$39,'[1]Silk Screen Colors CR50 Roll-On'!Table,4),VLOOKUP(Sheet1!$C$39,'[1]Silk Screen Colors CR50 Roll-On'!Table,5),VLOOKUP(Sheet1!$C$39,'[1]Silk Screen Colors CR50 Roll-On'!Table,7))*4,IF(Sheet1!$J$18="G/C/PUL/W",MAX(VLOOKUP(Sheet1!$C$39,'[1]Silk Screen Colors CR50 Roll-On'!Table,2),VLOOKUP(Sheet1!$C$39,'[1]Silk Screen Colors CR50 Roll-On'!Table,4),VLOOKUP(Sheet1!$C$39,'[1]Silk Screen Colors CR50 Roll-On'!Table,6),VLOOKUP(Sheet1!$C$39,'[1]Silk Screen Colors CR50 Roll-On'!Table,7))*4,IF(Sheet1!$J$18="G/C/P/CLR",MAX(VLOOKUP(Sheet1!$C$39,'[1]Silk Screen Colors CR50 Roll-On'!Table,2),VLOOKUP(Sheet1!$C$39,'[1]Silk Screen Colors CR50 Roll-On'!Table,4),VLOOKUP(Sheet1!$C$39,'[1]Silk Screen Colors CR50 Roll-On'!Table,5),VLOOKUP(Sheet1!$C$39,'[1]Silk Screen Colors CR50 Roll-On'!Table,6),VLOOKUP(Sheet1!$C$39,'[1]Silk Screen Colors CR50 Roll-On'!Table,8))*4,IF(Sheet1!$J$18="G/C/POL/CLR",MAX(VLOOKUP(Sheet1!$C$39,'[1]Silk Screen Colors CR50 Roll-On'!Table,2),VLOOKUP(Sheet1!$C$39,'[1]Silk Screen Colors CR50 Roll-On'!Table,4),VLOOKUP(Sheet1!$C$39,'[1]Silk Screen Colors CR50 Roll-On'!Table,5),VLOOKUP(Sheet1!$C$39,'[1]Silk Screen Colors CR50 Roll-On'!Table,8))*4,IF(Sheet1!$J$18="G/C/PUL/CLR",MAX(VLOOKUP(Sheet1!$C$39,'[1]Silk Screen Colors CR50 Roll-On'!Table,2),VLOOKUP(Sheet1!$C$39,'[1]Silk Screen Colors CR50 Roll-On'!Table,4),VLOOKUP(Sheet1!$C$39,'[1]Silk Screen Colors CR50 Roll-On'!Table,6),VLOOKUP(Sheet1!$C$39,'[1]Silk Screen Colors CR50 Roll-On'!Table,8))*4,IF(Sheet1!$J$18="G/C/W/CLR",MAX(VLOOKUP(Sheet1!$C$39,'[1]Silk Screen Colors CR50 Roll-On'!Table,2),VLOOKUP(Sheet1!$C$39,'[1]Silk Screen Colors CR50 Roll-On'!Table,4),VLOOKUP(Sheet1!$C$39,'[1]Silk Screen Colors CR50 Roll-On'!Table,7),VLOOKUP(Sheet1!$C$39,'[1]Silk Screen Colors CR50 Roll-On'!Table,8))*4,""))))))))))))</f>
        <v/>
      </c>
      <c r="L8" s="71" t="str">
        <f>IF(Sheet1!$J$18="S/C/P/W",MAX(VLOOKUP(Sheet1!$C$39,'[1]Silk Screen Colors CR50 Roll-On'!Table,3),VLOOKUP(Sheet1!$C$39,'[1]Silk Screen Colors CR50 Roll-On'!Table,4),VLOOKUP(Sheet1!$C$39,'[1]Silk Screen Colors CR50 Roll-On'!Table,5),VLOOKUP(Sheet1!$C$39,'[1]Silk Screen Colors CR50 Roll-On'!Table,6),VLOOKUP(Sheet1!$C$39,'[1]Silk Screen Colors CR50 Roll-On'!Table,7))*4,IF(Sheet1!$J$18="S/C/POL/W",MAX(VLOOKUP(Sheet1!$C$39,'[1]Silk Screen Colors CR50 Roll-On'!Table,3),VLOOKUP(Sheet1!$C$39,'[1]Silk Screen Colors CR50 Roll-On'!Table,4),VLOOKUP(Sheet1!$C$39,'[1]Silk Screen Colors CR50 Roll-On'!Table,5),VLOOKUP(Sheet1!$C$39,'[1]Silk Screen Colors CR50 Roll-On'!Table,7))*4,IF(Sheet1!$J$18="S/C/PUL/W",MAX(VLOOKUP(Sheet1!$C$39,'[1]Silk Screen Colors CR50 Roll-On'!Table,3),VLOOKUP(Sheet1!$C$39,'[1]Silk Screen Colors CR50 Roll-On'!Table,4),VLOOKUP(Sheet1!$C$39,'[1]Silk Screen Colors CR50 Roll-On'!Table,6),VLOOKUP(Sheet1!$C$39,'[1]Silk Screen Colors CR50 Roll-On'!Table,7))*4,IF(Sheet1!$J$18="S/C/P/CLR",MAX(VLOOKUP(Sheet1!$C$39,'[1]Silk Screen Colors CR50 Roll-On'!Table,3),VLOOKUP(Sheet1!$C$39,'[1]Silk Screen Colors CR50 Roll-On'!Table,4),VLOOKUP(Sheet1!$C$39,'[1]Silk Screen Colors CR50 Roll-On'!Table,5),VLOOKUP(Sheet1!$C$39,'[1]Silk Screen Colors CR50 Roll-On'!Table,6),VLOOKUP(Sheet1!$C$39,'[1]Silk Screen Colors CR50 Roll-On'!Table,8))*4,IF(Sheet1!$J$18="S/C/POL/CLR",MAX(VLOOKUP(Sheet1!$C$39,'[1]Silk Screen Colors CR50 Roll-On'!Table,3),VLOOKUP(Sheet1!$C$39,'[1]Silk Screen Colors CR50 Roll-On'!Table,4),VLOOKUP(Sheet1!$C$39,'[1]Silk Screen Colors CR50 Roll-On'!Table,5),VLOOKUP(Sheet1!$C$39,'[1]Silk Screen Colors CR50 Roll-On'!Table,8))*4,IF(Sheet1!$J$18="S/C/PUL/CLR",MAX(VLOOKUP(Sheet1!$C$39,'[1]Silk Screen Colors CR50 Roll-On'!Table,3),VLOOKUP(Sheet1!$C$39,'[1]Silk Screen Colors CR50 Roll-On'!Table,4),VLOOKUP(Sheet1!$C$39,'[1]Silk Screen Colors CR50 Roll-On'!Table,6),VLOOKUP(Sheet1!$C$39,'[1]Silk Screen Colors CR50 Roll-On'!Table,8))*4,IF(Sheet1!$J$18="S/P/W/CLR",MAX(VLOOKUP(Sheet1!$C$39,'[1]Silk Screen Colors CR50 Roll-On'!Table,3),VLOOKUP(Sheet1!$C$39,'[1]Silk Screen Colors CR50 Roll-On'!Table,5),VLOOKUP(Sheet1!$C$39,'[1]Silk Screen Colors CR50 Roll-On'!Table,6),VLOOKUP(Sheet1!$C$39,'[1]Silk Screen Colors CR50 Roll-On'!Table,7),VLOOKUP(Sheet1!$C$39,'[1]Silk Screen Colors CR50 Roll-On'!Table,8))*4,IF(Sheet1!$J$18="S/POL/W/CLR",MAX(VLOOKUP(Sheet1!$C$39,'[1]Silk Screen Colors CR50 Roll-On'!Table,3),VLOOKUP(Sheet1!$C$39,'[1]Silk Screen Colors CR50 Roll-On'!Table,5),VLOOKUP(Sheet1!$C$39,'[1]Silk Screen Colors CR50 Roll-On'!Table,7),VLOOKUP(Sheet1!$C$39,'[1]Silk Screen Colors CR50 Roll-On'!Table,8))*4,IF(Sheet1!$J$18="S/PUL/W/CLR",MAX(VLOOKUP(Sheet1!$C$39,'[1]Silk Screen Colors CR50 Roll-On'!Table,3),VLOOKUP(Sheet1!$C$39,'[1]Silk Screen Colors CR50 Roll-On'!Table,6),VLOOKUP(Sheet1!$C$39,'[1]Silk Screen Colors CR50 Roll-On'!Table,7),VLOOKUP(Sheet1!$C$39,'[1]Silk Screen Colors CR50 Roll-On'!Table,8))*4,"")))))))))</f>
        <v/>
      </c>
      <c r="M8" s="71" t="str">
        <f>IF(Sheet1!$J$18="C/P/W/CLR",MAX(VLOOKUP(Sheet1!$C$39,'[1]Silk Screen Colors CR50 Roll-On'!Table,4),VLOOKUP(Sheet1!$C$39,'[1]Silk Screen Colors CR50 Roll-On'!Table,5),VLOOKUP(Sheet1!$C$39,'[1]Silk Screen Colors CR50 Roll-On'!Table,6),VLOOKUP(Sheet1!$C$39,'[1]Silk Screen Colors CR50 Roll-On'!Table,7),VLOOKUP(Sheet1!$C$39,'[1]Silk Screen Colors CR50 Roll-On'!Table,8))*4,IF(Sheet1!$J$18="C/POL/W/CLR",MAX(VLOOKUP(Sheet1!$C$39,'[1]Silk Screen Colors CR50 Roll-On'!Table,4),VLOOKUP(Sheet1!$C$39,'[1]Silk Screen Colors CR50 Roll-On'!Table,5),VLOOKUP(Sheet1!$C$39,'[1]Silk Screen Colors CR50 Roll-On'!Table,7),VLOOKUP(Sheet1!$C$39,'[1]Silk Screen Colors CR50 Roll-On'!Table,8))*4,IF(Sheet1!$J$18="C/PUL/W/CLR",MAX(VLOOKUP(Sheet1!$C$39,'[1]Silk Screen Colors CR50 Roll-On'!Table,4),VLOOKUP(Sheet1!$C$39,'[1]Silk Screen Colors CR50 Roll-On'!Table,6),VLOOKUP(Sheet1!$C$39,'[1]Silk Screen Colors CR50 Roll-On'!Table,7),VLOOKUP(Sheet1!$C$39,'[1]Silk Screen Colors CR50 Roll-On'!Table,8))*4,"")))</f>
        <v/>
      </c>
      <c r="N8" s="72" t="str">
        <f>IF(Sheet1!$J$18="G/S/C/P/W",MAX(VLOOKUP(Sheet1!$C$39,'[1]Silk Screen Colors CR50 Roll-On'!Table,2),VLOOKUP(Sheet1!$C$39,'[1]Silk Screen Colors CR50 Roll-On'!Table,3),VLOOKUP(Sheet1!$C$39,'[1]Silk Screen Colors CR50 Roll-On'!Table,4),VLOOKUP(Sheet1!$C$39,'[1]Silk Screen Colors CR50 Roll-On'!Table,5),VLOOKUP(Sheet1!$C$39,'[1]Silk Screen Colors CR50 Roll-On'!Table,6),VLOOKUP(Sheet1!$C$39,'[1]Silk Screen Colors CR50 Roll-On'!Table,7))*5,IF(Sheet1!$J$18="G/S/C/POL/W",MAX(VLOOKUP(Sheet1!$C$39,'[1]Silk Screen Colors CR50 Roll-On'!Table,2),VLOOKUP(Sheet1!$C$39,'[1]Silk Screen Colors CR50 Roll-On'!Table,3),VLOOKUP(Sheet1!$C$39,'[1]Silk Screen Colors CR50 Roll-On'!Table,4),VLOOKUP(Sheet1!$C$39,'[1]Silk Screen Colors CR50 Roll-On'!Table,5),VLOOKUP(Sheet1!$C$39,'[1]Silk Screen Colors CR50 Roll-On'!Table,7))*5,IF(Sheet1!$J$18="G/S/C/PUL/W",MAX(VLOOKUP(Sheet1!$C$39,'[1]Silk Screen Colors CR50 Roll-On'!Table,2),VLOOKUP(Sheet1!$C$39,'[1]Silk Screen Colors CR50 Roll-On'!Table,3),VLOOKUP(Sheet1!$C$39,'[1]Silk Screen Colors CR50 Roll-On'!Table,4),VLOOKUP(Sheet1!$C$39,'[1]Silk Screen Colors CR50 Roll-On'!Table,6),VLOOKUP(Sheet1!$C$39,'[1]Silk Screen Colors CR50 Roll-On'!Table,7))*5,IF(Sheet1!$J$18="G/S/C/P/CLR",MAX(VLOOKUP(Sheet1!$C$39,'[1]Silk Screen Colors CR50 Roll-On'!Table,2),VLOOKUP(Sheet1!$C$39,'[1]Silk Screen Colors CR50 Roll-On'!Table,3),VLOOKUP(Sheet1!$C$39,'[1]Silk Screen Colors CR50 Roll-On'!Table,4),VLOOKUP(Sheet1!$C$39,'[1]Silk Screen Colors CR50 Roll-On'!Table,5),VLOOKUP(Sheet1!$C$39,'[1]Silk Screen Colors CR50 Roll-On'!Table,6),VLOOKUP(Sheet1!$C$39,'[1]Silk Screen Colors CR50 Roll-On'!Table,8))*5,IF(Sheet1!$J$18="G/S/C/POL/CLR",MAX(VLOOKUP(Sheet1!$C$39,'[1]Silk Screen Colors CR50 Roll-On'!Table,2),VLOOKUP(Sheet1!$C$39,'[1]Silk Screen Colors CR50 Roll-On'!Table,3),VLOOKUP(Sheet1!$C$39,'[1]Silk Screen Colors CR50 Roll-On'!Table,4),VLOOKUP(Sheet1!$C$39,'[1]Silk Screen Colors CR50 Roll-On'!Table,5),VLOOKUP(Sheet1!$C$39,'[1]Silk Screen Colors CR50 Roll-On'!Table,8))*5,IF(Sheet1!$J$18="G/S/C/PUL/CLR",MAX(VLOOKUP(Sheet1!$C$39,'[1]Silk Screen Colors CR50 Roll-On'!Table,2),VLOOKUP(Sheet1!$C$39,'[1]Silk Screen Colors CR50 Roll-On'!Table,3),VLOOKUP(Sheet1!$C$39,'[1]Silk Screen Colors CR50 Roll-On'!Table,4),VLOOKUP(Sheet1!$C$39,'[1]Silk Screen Colors CR50 Roll-On'!Table,6),VLOOKUP(Sheet1!$C$39,'[1]Silk Screen Colors CR50 Roll-On'!Table,8))*5,IF(Sheet1!$J$18="G/C/P/W/CLR",MAX(VLOOKUP(Sheet1!$C$39,'[1]Silk Screen Colors CR50 Roll-On'!Table,2),VLOOKUP(Sheet1!$C$39,'[1]Silk Screen Colors CR50 Roll-On'!Table,4),VLOOKUP(Sheet1!$C$39,'[1]Silk Screen Colors CR50 Roll-On'!Table,5),VLOOKUP(Sheet1!$C$39,'[1]Silk Screen Colors CR50 Roll-On'!Table,6),VLOOKUP(Sheet1!$C$39,'[1]Silk Screen Colors CR50 Roll-On'!Table,7),VLOOKUP(Sheet1!$C$39,'[1]Silk Screen Colors CR50 Roll-On'!Table,8))*5,IF(Sheet1!$J$18="G/C/POL/W/CLR",MAX(VLOOKUP(Sheet1!$C$39,'[1]Silk Screen Colors CR50 Roll-On'!Table,2),VLOOKUP(Sheet1!$C$39,'[1]Silk Screen Colors CR50 Roll-On'!Table,4),VLOOKUP(Sheet1!$C$39,'[1]Silk Screen Colors CR50 Roll-On'!Table,5),VLOOKUP(Sheet1!$C$39,'[1]Silk Screen Colors CR50 Roll-On'!Table,7),VLOOKUP(Sheet1!$C$39,'[1]Silk Screen Colors CR50 Roll-On'!Table,8))*5,IF(Sheet1!$J$18="G/C/PUL/W/CLR",MAX(VLOOKUP(Sheet1!$C$39,'[1]Silk Screen Colors CR50 Roll-On'!Table,2),VLOOKUP(Sheet1!$C$39,'[1]Silk Screen Colors CR50 Roll-On'!Table,4),VLOOKUP(Sheet1!$C$39,'[1]Silk Screen Colors CR50 Roll-On'!Table,6),VLOOKUP(Sheet1!$C$39,'[1]Silk Screen Colors CR50 Roll-On'!Table,7),VLOOKUP(Sheet1!$C$39,'[1]Silk Screen Colors CR50 Roll-On'!Table,8))*5,"")))))))))</f>
        <v/>
      </c>
      <c r="O8" s="73" t="str">
        <f>IF(Sheet1!$J$18="S/C/P/W/CLR",MAX(VLOOKUP(Sheet1!$C$39,'[1]Silk Screen Colors CR50 Roll-On'!Table,3),VLOOKUP(Sheet1!$C$39,'[1]Silk Screen Colors CR50 Roll-On'!Table,4),VLOOKUP(Sheet1!$C$39,'[1]Silk Screen Colors CR50 Roll-On'!Table,5),VLOOKUP(Sheet1!$C$39,'[1]Silk Screen Colors CR50 Roll-On'!Table,6),VLOOKUP(Sheet1!$C$39,'[1]Silk Screen Colors CR50 Roll-On'!Table,7),VLOOKUP(Sheet1!$C$39,'[1]Silk Screen Colors CR50 Roll-On'!Table,8))*5,IF(Sheet1!$J$18="S/C/POL/W/CLR",MAX(VLOOKUP(Sheet1!$C$39,'[1]Silk Screen Colors CR50 Roll-On'!Table,3),VLOOKUP(Sheet1!$C$39,'[1]Silk Screen Colors CR50 Roll-On'!Table,4),VLOOKUP(Sheet1!$C$39,'[1]Silk Screen Colors CR50 Roll-On'!Table,5),VLOOKUP(Sheet1!$C$39,'[1]Silk Screen Colors CR50 Roll-On'!Table,7),VLOOKUP(Sheet1!$C$39,'[1]Silk Screen Colors CR50 Roll-On'!Table,8))*5,IF(Sheet1!$J$18="S/C/PUL/W/CLR",MAX(VLOOKUP(Sheet1!$C$39,'[1]Silk Screen Colors CR50 Roll-On'!Table,3),VLOOKUP(Sheet1!$C$39,'[1]Silk Screen Colors CR50 Roll-On'!Table,4),VLOOKUP(Sheet1!$C$39,'[1]Silk Screen Colors CR50 Roll-On'!Table,6),VLOOKUP(Sheet1!$C$39,'[1]Silk Screen Colors CR50 Roll-On'!Table,7),VLOOKUP(Sheet1!$C$39,'[1]Silk Screen Colors CR50 Roll-On'!Table,8))*5,"")))</f>
        <v/>
      </c>
      <c r="P8" s="74" t="str">
        <f>IF(Sheet1!$J$18="G/S/C/P/W/CLR",MAX(VLOOKUP(Sheet1!$C$39,'[1]Silk Screen Colors CR50 Roll-On'!Table,2),VLOOKUP(Sheet1!$C$39,'[1]Silk Screen Colors CR50 Roll-On'!Table,3),VLOOKUP(Sheet1!$C$39,'[1]Silk Screen Colors CR50 Roll-On'!Table,4),VLOOKUP(Sheet1!$C$39,'[1]Silk Screen Colors CR50 Roll-On'!Table,5),VLOOKUP(Sheet1!$C$39,'[1]Silk Screen Colors CR50 Roll-On'!Table,6),VLOOKUP(Sheet1!$C$39,'[1]Silk Screen Colors CR50 Roll-On'!Table,7),VLOOKUP(Sheet1!$C$39,'[1]Silk Screen Colors CR50 Roll-On'!Table,8))*6,IF(Sheet1!$J$18="G/S/C/POL/W/CLR",MAX(VLOOKUP(Sheet1!$C$39,'[1]Silk Screen Colors CR50 Roll-On'!Table,2),VLOOKUP(Sheet1!$C$39,'[1]Silk Screen Colors CR50 Roll-On'!Table,3),VLOOKUP(Sheet1!$C$39,'[1]Silk Screen Colors CR50 Roll-On'!Table,4),VLOOKUP(Sheet1!$C$39,'[1]Silk Screen Colors CR50 Roll-On'!Table,5),VLOOKUP(Sheet1!$C$39,'[1]Silk Screen Colors CR50 Roll-On'!Table,7),VLOOKUP(Sheet1!$C$39,'[1]Silk Screen Colors CR50 Roll-On'!Table,8))*6,IF(Sheet1!$J$18="G/S/C/PUL/W/CLR",MAX(VLOOKUP(Sheet1!$C$39,'[1]Silk Screen Colors CR50 Roll-On'!Table,2),VLOOKUP(Sheet1!$C$39,'[1]Silk Screen Colors CR50 Roll-On'!Table,3),VLOOKUP(Sheet1!$C$39,'[1]Silk Screen Colors CR50 Roll-On'!Table,4),VLOOKUP(Sheet1!$C$39,'[1]Silk Screen Colors CR50 Roll-On'!Table,6),VLOOKUP(Sheet1!$C$39,'[1]Silk Screen Colors CR50 Roll-On'!Table,7),VLOOKUP(Sheet1!$C$39,'[1]Silk Screen Colors CR50 Roll-On'!Table,8))*6,"")))</f>
        <v/>
      </c>
      <c r="Q8" s="65" t="s">
        <v>126</v>
      </c>
      <c r="R8" s="65" t="s">
        <v>129</v>
      </c>
    </row>
    <row r="9" spans="1:21">
      <c r="A9" s="51" t="s">
        <v>81</v>
      </c>
      <c r="B9" s="51" t="s">
        <v>192</v>
      </c>
      <c r="C9" s="51"/>
      <c r="D9" s="51"/>
      <c r="E9" s="51"/>
      <c r="F9" s="51"/>
      <c r="G9" s="52" t="s">
        <v>193</v>
      </c>
      <c r="H9" s="53"/>
      <c r="I9" s="53"/>
      <c r="J9" s="53"/>
      <c r="K9" s="54" t="s">
        <v>194</v>
      </c>
      <c r="L9" s="55"/>
      <c r="M9" s="55"/>
      <c r="N9" s="56" t="s">
        <v>195</v>
      </c>
      <c r="O9" s="57"/>
      <c r="P9" s="58" t="s">
        <v>196</v>
      </c>
    </row>
    <row r="10" spans="1:21">
      <c r="A10" s="51" t="s">
        <v>82</v>
      </c>
      <c r="B10" s="60" t="s">
        <v>151</v>
      </c>
      <c r="C10" s="60" t="s">
        <v>152</v>
      </c>
      <c r="D10" s="60" t="s">
        <v>153</v>
      </c>
      <c r="E10" s="60" t="s">
        <v>154</v>
      </c>
      <c r="F10" s="60" t="s">
        <v>155</v>
      </c>
      <c r="G10" s="61" t="s">
        <v>151</v>
      </c>
      <c r="H10" s="61" t="s">
        <v>152</v>
      </c>
      <c r="I10" s="61" t="s">
        <v>153</v>
      </c>
      <c r="J10" s="61" t="s">
        <v>154</v>
      </c>
      <c r="K10" s="62" t="s">
        <v>151</v>
      </c>
      <c r="L10" s="62" t="s">
        <v>152</v>
      </c>
      <c r="M10" s="62" t="s">
        <v>153</v>
      </c>
      <c r="N10" s="63" t="s">
        <v>151</v>
      </c>
      <c r="O10" s="63" t="s">
        <v>152</v>
      </c>
      <c r="P10" s="64" t="s">
        <v>151</v>
      </c>
      <c r="Q10" s="65"/>
      <c r="R10" s="65"/>
    </row>
    <row r="11" spans="1:21" ht="15">
      <c r="A11" s="51" t="s">
        <v>83</v>
      </c>
      <c r="B11" s="66" t="str">
        <f>IF(Sheet1!$F$18="G/S",MAX(VLOOKUP(Sheet1!$E$39,'[1]Silk Screen Colors CR80'!Table,2),VLOOKUP(Sheet1!$E$39,'[1]Silk Screen Colors CR80'!Table,3))*2,IF(Sheet1!$F$18="G/C",MAX(VLOOKUP(Sheet1!$E$39,'[1]Silk Screen Colors CR80'!Table,2),VLOOKUP(Sheet1!$E$39,'[1]Silk Screen Colors CR80'!Table,4))*2,IF(Sheet1!$F$18="G/P",MAX(VLOOKUP(Sheet1!$E$39,'[1]Silk Screen Colors CR80'!Table,2),VLOOKUP(Sheet1!$E$39,'[1]Silk Screen Colors CR80'!Table,5),VLOOKUP(Sheet1!$E$39,'[1]Silk Screen Colors CR80'!Table,6))*2,IF(Sheet1!$F$18="G/POL",MAX(VLOOKUP(Sheet1!$E$39,'[1]Silk Screen Colors CR80'!Table,2),VLOOKUP(Sheet1!$E$39,'[1]Silk Screen Colors CR80'!Table,5))*2,IF(Sheet1!$F$18="G/PUL",MAX(VLOOKUP(Sheet1!$E$39,'[1]Silk Screen Colors CR80'!Table,2),VLOOKUP(Sheet1!$E$39,'[1]Silk Screen Colors CR80'!Table,6))*2,IF(Sheet1!$F$18="G/W",MAX(VLOOKUP(Sheet1!$E$39,'[1]Silk Screen Colors CR80'!Table,2),VLOOKUP(Sheet1!$E$39,'[1]Silk Screen Colors CR80'!Table,7))*2,IF(Sheet1!$F$18="G/CLR",MAX(VLOOKUP(Sheet1!$E$39,'[1]Silk Screen Colors CR80'!Table,2),VLOOKUP(Sheet1!$E$39,'[1]Silk Screen Colors CR80'!Table,8))*2,"")))))))</f>
        <v/>
      </c>
      <c r="C11" s="66" t="e">
        <f>IF(Sheet1!$F$18="S/C",MAX(VLOOKUP(Sheet1!$E$39,'[1]Silk Screen Colors CR80'!Table,3),VLOOKUP(Sheet1!$E$39,'[1]Silk Screen Colors CR80'!Table,4))*2,IF(Sheet1!$F$18="S/P",MAX(VLOOKUP(Sheet1!$E$39,'[1]Silk Screen Colors CR80'!Table,3),VLOOKUP(Sheet1!$E$39,'[1]Silk Screen Colors CR80'!Table,5),VLOOKUP(Sheet1!$E$39,'[1]Silk Screen Colors CR80'!Table,6))*2,IF(Sheet1!$F$18="S/POL",MAX(VLOOKUP(Sheet1!$E$39,'[1]Silk Screen Colors CR80'!Table,3),VLOOKUP(Sheet1!$E$39,'[1]Silk Screen Colors CR80'!Table,5))*2,IF(Sheet1!$F$18="S/PUL",MAX(VLOOKUP(Sheet1!$E$39,'[1]Silk Screen Colors CR80'!Table,3),VLOOKUP(Sheet1!$E$39,'[1]Silk Screen Colors CR80'!Table,6))*2,IF(Sheet1!$F$18="S/W",MAX(VLOOKUP(Sheet1!$E$39,'[1]Silk Screen Colors CR80'!Table,3),VLOOKUP(Sheet1!$E$39,'[1]Silk Screen Colors CR80'!Table,7))*2,IF(Sheet1!$F$18="S/CLR",MAX(VLOOKUP(Sheet1!$E$39,'[1]Silk Screen Colors CR80'!Table,3),VLOOKUP(Sheet1!$E$39,'[1]Silk Screen Colors CR80'!Table,8))*2,""))))))</f>
        <v>#REF!</v>
      </c>
      <c r="D11" s="66" t="str">
        <f>IF(Sheet1!$F$18="C/P",MAX(VLOOKUP(Sheet1!$E$39,'[1]Silk Screen Colors CR80'!Table,4),VLOOKUP(Sheet1!$E$39,'[1]Silk Screen Colors CR80'!Table,5),VLOOKUP(Sheet1!$E$39,'[1]Silk Screen Colors CR80'!Table,6))*2,IF(Sheet1!$F$18="C/POL",MAX(VLOOKUP(Sheet1!$E$39,'[1]Silk Screen Colors CR80'!Table,4),VLOOKUP(Sheet1!$E$39,'[1]Silk Screen Colors CR80'!Table,5))*2,IF(Sheet1!$F$18="C/PUL",MAX(VLOOKUP(Sheet1!$E$39,'[1]Silk Screen Colors CR80'!Table,4),VLOOKUP(Sheet1!$E$39,'[1]Silk Screen Colors CR80'!Table,6))*2,IF(Sheet1!$F$18="C/W",MAX(VLOOKUP(Sheet1!$E$39,'[1]Silk Screen Colors CR80'!Table,4),VLOOKUP(Sheet1!$E$39,'[1]Silk Screen Colors CR80'!Table,7))*2,IF(Sheet1!$F$18="C/CLR",MAX(VLOOKUP(Sheet1!$E$39,'[1]Silk Screen Colors CR80'!Table,4),VLOOKUP(Sheet1!$E$39,'[1]Silk Screen Colors CR80'!Table,8))*2,"")))))</f>
        <v/>
      </c>
      <c r="E11" s="66" t="str">
        <f>IF(Sheet1!$F$18="P/W",MAX(VLOOKUP(Sheet1!$E$39,'[1]Silk Screen Colors CR80'!Table,5),VLOOKUP(Sheet1!$E$39,'[1]Silk Screen Colors CR80'!Table,6),VLOOKUP(Sheet1!$E$39,'[1]Silk Screen Colors CR80'!Table,7))*2,IF(Sheet1!$F$18="POL/W",MAX(VLOOKUP(Sheet1!$E$39,'[1]Silk Screen Colors CR80'!Table,5),VLOOKUP(Sheet1!$E$39,'[1]Silk Screen Colors CR80'!Table,7))*2,IF(Sheet1!$F$18="PUL/W",MAX(VLOOKUP(Sheet1!$E$39,'[1]Silk Screen Colors CR80'!Table,6),VLOOKUP(Sheet1!$E$39,'[1]Silk Screen Colors CR80'!Table,7))*2,IF(Sheet1!$F$18="P/CLR",MAX(VLOOKUP(Sheet1!$E$39,'[1]Silk Screen Colors CR80'!Table,5),VLOOKUP(Sheet1!$E$39,'[1]Silk Screen Colors CR80'!Table,6),VLOOKUP(Sheet1!$E$39,'[1]Silk Screen Colors CR80'!Table,8))*2,IF(Sheet1!$F$18="POL/CLR",MAX(VLOOKUP(Sheet1!$E$39,'[1]Silk Screen Colors CR80'!Table,5),VLOOKUP(Sheet1!$E$39,'[1]Silk Screen Colors CR80'!Table,8))*2,IF(Sheet1!$F$18="PUL/CLR",MAX(VLOOKUP(Sheet1!$E$39,'[1]Silk Screen Colors CR80'!Table,6),VLOOKUP(Sheet1!$E$39,'[1]Silk Screen Colors CR80'!Table,8))*2,""))))))</f>
        <v/>
      </c>
      <c r="F11" s="66" t="str">
        <f>IF(Sheet1!$F$18="W/CLR",MAX(VLOOKUP(Sheet1!$E$39,'[1]Silk Screen Colors CR80'!Table,7),VLOOKUP(Sheet1!$E$39,'[1]Silk Screen Colors CR80'!Table,8))*2,"")</f>
        <v/>
      </c>
      <c r="G11" s="67" t="str">
        <f>IF(Sheet1!$F$18="G/S/C",MAX(VLOOKUP(Sheet1!$E$39,'[1]Silk Screen Colors CR80'!Table,2),VLOOKUP(Sheet1!$E$39,'[1]Silk Screen Colors CR80'!Table,3),VLOOKUP(Sheet1!$E$39,'[1]Silk Screen Colors CR80'!Table,4))*3,IF(Sheet1!$F$18="G/S/P",MAX(VLOOKUP(Sheet1!$E$39,'[1]Silk Screen Colors CR80'!Table,2),VLOOKUP(Sheet1!$E$39,'[1]Silk Screen Colors CR80'!Table,3),VLOOKUP(Sheet1!$E$39,'[1]Silk Screen Colors CR80'!Table,5),VLOOKUP(Sheet1!$E$39,'[1]Silk Screen Colors CR80'!Table,6))*3,IF(Sheet1!$F$18="G/S/POL",MAX(VLOOKUP(Sheet1!$E$39,'[1]Silk Screen Colors CR80'!Table,2),VLOOKUP(Sheet1!$E$39,'[1]Silk Screen Colors CR80'!Table,3),VLOOKUP(Sheet1!$E$39,'[1]Silk Screen Colors CR80'!Table,5))*3,IF(Sheet1!$F$18="G/S/PUL",MAX(VLOOKUP(Sheet1!$E$39,'[1]Silk Screen Colors CR80'!Table,2),VLOOKUP(Sheet1!$E$39,'[1]Silk Screen Colors CR80'!Table,3),VLOOKUP(Sheet1!$E$39,'[1]Silk Screen Colors CR80'!Table,6))*3,IF(Sheet1!$F$18="G/S/W",MAX(VLOOKUP(Sheet1!$E$39,'[1]Silk Screen Colors CR80'!Table,2),VLOOKUP(Sheet1!$E$39,'[1]Silk Screen Colors CR80'!Table,3),VLOOKUP(Sheet1!$E$39,'[1]Silk Screen Colors CR80'!Table,7))*3,IF(Sheet1!$F$18="G/S/CLR",MAX(VLOOKUP(Sheet1!$E$39,'[1]Silk Screen Colors CR80'!Table,2),VLOOKUP(Sheet1!$E$39,'[1]Silk Screen Colors CR80'!Table,3),VLOOKUP(Sheet1!$E$39,'[1]Silk Screen Colors CR80'!Table,8))*3,IF(Sheet1!$F$18="G/C/P",MAX(VLOOKUP(Sheet1!$E$39,'[1]Silk Screen Colors CR80'!Table,2),VLOOKUP(Sheet1!$E$39,'[1]Silk Screen Colors CR80'!Table,4),VLOOKUP(Sheet1!$E$39,'[1]Silk Screen Colors CR80'!Table,5),VLOOKUP(Sheet1!$E$39,'[1]Silk Screen Colors CR80'!Table,6))*3,IF(Sheet1!$F$18="G/C/POL",MAX(VLOOKUP(Sheet1!$E$39,'[1]Silk Screen Colors CR80'!Table,2),VLOOKUP(Sheet1!$E$39,'[1]Silk Screen Colors CR80'!Table,4),VLOOKUP(Sheet1!$E$39,'[1]Silk Screen Colors CR80'!Table,5))*3,IF(Sheet1!$F$18="G/C/PUL",MAX(VLOOKUP(Sheet1!$E$39,'[1]Silk Screen Colors CR80'!Table,2),VLOOKUP(Sheet1!$E$39,'[1]Silk Screen Colors CR80'!Table,4),VLOOKUP(Sheet1!$E$39,'[1]Silk Screen Colors CR80'!Table,6))*3,IF(Sheet1!$F$18="G/C/W",MAX(VLOOKUP(Sheet1!$E$39,'[1]Silk Screen Colors CR80'!Table,2),VLOOKUP(Sheet1!$E$39,'[1]Silk Screen Colors CR80'!Table,4),VLOOKUP(Sheet1!$E$39,'[1]Silk Screen Colors CR80'!Table,7))*3,IF(Sheet1!$F$18="G/C/CLR",MAX(VLOOKUP(Sheet1!$E$39,'[1]Silk Screen Colors CR80'!Table,2),VLOOKUP(Sheet1!$E$39,'[1]Silk Screen Colors CR80'!Table,4),VLOOKUP(Sheet1!$E$39,'[1]Silk Screen Colors CR80'!Table,8))*3,IF(Sheet1!$F$18="G/P/W",MAX(VLOOKUP(Sheet1!$E$39,'[1]Silk Screen Colors CR80'!Table,2),VLOOKUP(Sheet1!$E$39,'[1]Silk Screen Colors CR80'!Table,5),VLOOKUP(Sheet1!$E$39,'[1]Silk Screen Colors CR80'!Table,6),VLOOKUP(Sheet1!$E$39,'[1]Silk Screen Colors CR80'!Table,7))*3,IF(Sheet1!$F$18="G/POL/W",MAX(VLOOKUP(Sheet1!$E$39,'[1]Silk Screen Colors CR80'!Table,2),VLOOKUP(Sheet1!$E$39,'[1]Silk Screen Colors CR80'!Table,5),VLOOKUP(Sheet1!$E$39,'[1]Silk Screen Colors CR80'!Table,7))*3,IF(Sheet1!$F$18="G/PUL/W",MAX(VLOOKUP(Sheet1!$E$39,'[1]Silk Screen Colors CR80'!Table,2),VLOOKUP(Sheet1!$E$39,'[1]Silk Screen Colors CR80'!Table,6),VLOOKUP(Sheet1!$E$39,'[1]Silk Screen Colors CR80'!Table,7))*3,IF(Sheet1!$F$18="G/P/CLR",MAX(VLOOKUP(Sheet1!$E$39,'[1]Silk Screen Colors CR80'!Table,2),VLOOKUP(Sheet1!$E$39,'[1]Silk Screen Colors CR80'!Table,5),VLOOKUP(Sheet1!$E$39,'[1]Silk Screen Colors CR80'!Table,6),VLOOKUP(Sheet1!$E$39,'[1]Silk Screen Colors CR80'!Table,8))*3,IF(Sheet1!$F$18="G/POL/CLR",MAX(VLOOKUP(Sheet1!$E$39,'[1]Silk Screen Colors CR80'!Table,2),VLOOKUP(Sheet1!$E$39,'[1]Silk Screen Colors CR80'!Table,5),VLOOKUP(Sheet1!$E$39,'[1]Silk Screen Colors CR80'!Table,8))*3,IF(Sheet1!$F$18="G/PUL/CLR",MAX(VLOOKUP(Sheet1!$E$39,'[1]Silk Screen Colors CR80'!Table,2),VLOOKUP(Sheet1!$E$39,'[1]Silk Screen Colors CR80'!Table,6),VLOOKUP(Sheet1!$E$39,'[1]Silk Screen Colors CR80'!Table,8))*3,IF(Sheet1!$F$18="G/W/CLR",MAX(VLOOKUP(Sheet1!$E$39,'[1]Silk Screen Colors CR80'!Table,2),VLOOKUP(Sheet1!$E$39,'[1]Silk Screen Colors CR80'!Table,7),VLOOKUP(Sheet1!$E$39,'[1]Silk Screen Colors CR80'!Table,8))*3,""))))))))))))))))))</f>
        <v/>
      </c>
      <c r="H11" s="68" t="str">
        <f>IF(Sheet1!$F$18="S/C/P",MAX(VLOOKUP(Sheet1!$E$39,'[1]Silk Screen Colors CR80'!Table,3),VLOOKUP(Sheet1!$E$39,'[1]Silk Screen Colors CR80'!Table,4),VLOOKUP(Sheet1!$E$39,'[1]Silk Screen Colors CR80'!Table,5),VLOOKUP(Sheet1!$E$39,'[1]Silk Screen Colors CR80'!Table,6))*3,IF(Sheet1!$F$18="S/C/POL",MAX(VLOOKUP(Sheet1!$E$39,'[1]Silk Screen Colors CR80'!Table,3),VLOOKUP(Sheet1!$E$39,'[1]Silk Screen Colors CR80'!Table,4),VLOOKUP(Sheet1!$E$39,'[1]Silk Screen Colors CR80'!Table,5))*3,IF(Sheet1!$F$18="S/C/PUL",MAX(VLOOKUP(Sheet1!$E$39,'[1]Silk Screen Colors CR80'!Table,3),VLOOKUP(Sheet1!$E$39,'[1]Silk Screen Colors CR80'!Table,4),VLOOKUP(Sheet1!$E$39,'[1]Silk Screen Colors CR80'!Table,6))*3,IF(Sheet1!$F$18="S/C/W",MAX(VLOOKUP(Sheet1!$E$39,'[1]Silk Screen Colors CR80'!Table,3),VLOOKUP(Sheet1!$E$39,'[1]Silk Screen Colors CR80'!Table,4),VLOOKUP(Sheet1!$E$39,'[1]Silk Screen Colors CR80'!Table,7))*3,IF(Sheet1!$F$18="S/C/CLR",MAX(VLOOKUP(Sheet1!$E$39,'[1]Silk Screen Colors CR80'!Table,3),VLOOKUP(Sheet1!$E$39,'[1]Silk Screen Colors CR80'!Table,4),VLOOKUP(Sheet1!$E$39,'[1]Silk Screen Colors CR80'!Table,8))*3,IF(Sheet1!$F$18="S/P/W",MAX(VLOOKUP(Sheet1!$E$39,'[1]Silk Screen Colors CR80'!Table,3),VLOOKUP(Sheet1!$E$39,'[1]Silk Screen Colors CR80'!Table,5),VLOOKUP(Sheet1!$E$39,'[1]Silk Screen Colors CR80'!Table,6),VLOOKUP(Sheet1!$E$39,'[1]Silk Screen Colors CR80'!Table,7))*3,IF(Sheet1!$F$18="S/POL/W",MAX(VLOOKUP(Sheet1!$E$39,'[1]Silk Screen Colors CR80'!Table,3),VLOOKUP(Sheet1!$E$39,'[1]Silk Screen Colors CR80'!Table,5),VLOOKUP(Sheet1!$E$39,'[1]Silk Screen Colors CR80'!Table,7))*3,IF(Sheet1!$F$18="S/PUL/W",MAX(VLOOKUP(Sheet1!$E$39,'[1]Silk Screen Colors CR80'!Table,3),VLOOKUP(Sheet1!$E$39,'[1]Silk Screen Colors CR80'!Table,6),VLOOKUP(Sheet1!$E$39,'[1]Silk Screen Colors CR80'!Table,7))*3,IF(Sheet1!$F$18="S/P/CLR",MAX(VLOOKUP(Sheet1!$E$39,'[1]Silk Screen Colors CR80'!Table,3),VLOOKUP(Sheet1!$E$39,'[1]Silk Screen Colors CR80'!Table,5),VLOOKUP(Sheet1!$E$39,'[1]Silk Screen Colors CR80'!Table,6),VLOOKUP(Sheet1!$E$39,'[1]Silk Screen Colors CR80'!Table,8))*3,IF(Sheet1!$F$18="S/POL/CLR",MAX(VLOOKUP(Sheet1!$E$39,'[1]Silk Screen Colors CR80'!Table,3),VLOOKUP(Sheet1!$E$39,'[1]Silk Screen Colors CR80'!Table,5),VLOOKUP(Sheet1!$E$39,'[1]Silk Screen Colors CR80'!Table,8))*3,IF(Sheet1!$F$18="S/PUL/CLR",MAX(VLOOKUP(Sheet1!$E$39,'[1]Silk Screen Colors CR80'!Table,3),VLOOKUP(Sheet1!$E$39,'[1]Silk Screen Colors CR80'!Table,6),VLOOKUP(Sheet1!$E$39,'[1]Silk Screen Colors CR80'!Table,8))*3,IF(Sheet1!$F$18="S/W/CLR",MAX(VLOOKUP(Sheet1!$E$39,'[1]Silk Screen Colors CR80'!Table,3),VLOOKUP(Sheet1!$E$39,'[1]Silk Screen Colors CR80'!Table,7),VLOOKUP(Sheet1!$E$39,'[1]Silk Screen Colors CR80'!Table,8))*3,""))))))))))))</f>
        <v/>
      </c>
      <c r="I11" s="69" t="str">
        <f>IF(Sheet1!$F$18="C/P/W",MAX(VLOOKUP(Sheet1!$E$39,'[1]Silk Screen Colors CR80'!Table,4),VLOOKUP(Sheet1!$E$39,'[1]Silk Screen Colors CR80'!Table,5),VLOOKUP(Sheet1!$E$39,'[1]Silk Screen Colors CR80'!Table,6),VLOOKUP(Sheet1!$E$39,'[1]Silk Screen Colors CR80'!Table,7))*3,IF(Sheet1!$F$18="C/POL/W",MAX(VLOOKUP(Sheet1!$E$39,'[1]Silk Screen Colors CR80'!Table,4),VLOOKUP(Sheet1!$E$39,'[1]Silk Screen Colors CR80'!Table,5),VLOOKUP(Sheet1!$E$39,'[1]Silk Screen Colors CR80'!Table,7))*3,IF(Sheet1!$F$18="C/PUL/W",MAX(VLOOKUP(Sheet1!$E$39,'[1]Silk Screen Colors CR80'!Table,4),VLOOKUP(Sheet1!$E$39,'[1]Silk Screen Colors CR80'!Table,6),VLOOKUP(Sheet1!$E$39,'[1]Silk Screen Colors CR80'!Table,7))*3,IF(Sheet1!$F$18="C/P/CLR",MAX(VLOOKUP(Sheet1!$E$39,'[1]Silk Screen Colors CR80'!Table,4),VLOOKUP(Sheet1!$E$39,'[1]Silk Screen Colors CR80'!Table,5),VLOOKUP(Sheet1!$E$39,'[1]Silk Screen Colors CR80'!Table,6),VLOOKUP(Sheet1!$E$39,'[1]Silk Screen Colors CR80'!Table,8))*3,IF(Sheet1!$F$18="C/POL/CLR",MAX(VLOOKUP(Sheet1!$E$39,'[1]Silk Screen Colors CR80'!Table,4),VLOOKUP(Sheet1!$E$39,'[1]Silk Screen Colors CR80'!Table,5),VLOOKUP(Sheet1!$E$39,'[1]Silk Screen Colors CR80'!Table,8))*3,IF(Sheet1!$F$18="C/PUL/CLR",MAX(VLOOKUP(Sheet1!$E$39,'[1]Silk Screen Colors CR80'!Table,4),VLOOKUP(Sheet1!$E$39,'[1]Silk Screen Colors CR80'!Table,6),VLOOKUP(Sheet1!$E$39,'[1]Silk Screen Colors CR80'!Table,8))*3,IF(Sheet1!$F$18="C/W/CLR",MAX(VLOOKUP(Sheet1!$E$39,'[1]Silk Screen Colors CR80'!Table,4),VLOOKUP(Sheet1!$E$39,'[1]Silk Screen Colors CR80'!Table,7),VLOOKUP(Sheet1!$E$39,'[1]Silk Screen Colors CR80'!Table,8))*3,"")))))))</f>
        <v/>
      </c>
      <c r="J11" s="69" t="str">
        <f>IF(Sheet1!$F$18="P/W/CLR",MAX(VLOOKUP(Sheet1!$E$39,'[1]Silk Screen Colors CR80'!Table,5),VLOOKUP(Sheet1!$E$39,'[1]Silk Screen Colors CR80'!Table,6),VLOOKUP(Sheet1!$E$39,'[1]Silk Screen Colors CR80'!Table,7),VLOOKUP(Sheet1!$E$39,'[1]Silk Screen Colors CR80'!Table,8))*3,IF(Sheet1!$F$18="POL/W/CLR",MAX(VLOOKUP(Sheet1!$E$39,'[1]Silk Screen Colors CR80'!Table,5),VLOOKUP(Sheet1!$E$39,'[1]Silk Screen Colors CR80'!Table,7),VLOOKUP(Sheet1!$E$39,'[1]Silk Screen Colors CR80'!Table,8))*3,IF(Sheet1!$F$18="PUL/W/CLR",MAX(VLOOKUP(Sheet1!$E$39,'[1]Silk Screen Colors CR80'!Table,6),VLOOKUP(Sheet1!$E$39,'[1]Silk Screen Colors CR80'!Table,7),VLOOKUP(Sheet1!$E$39,'[1]Silk Screen Colors CR80'!Table,8))*3,"")))</f>
        <v/>
      </c>
      <c r="K11" s="70" t="str">
        <f>IF(Sheet1!$F$18="G/S/C/P",MAX(VLOOKUP(Sheet1!$E$39,'[1]Silk Screen Colors CR80'!Table,2),VLOOKUP(Sheet1!$E$39,'[1]Silk Screen Colors CR80'!Table,3),VLOOKUP(Sheet1!$E$39,'[1]Silk Screen Colors CR80'!Table,4),VLOOKUP(Sheet1!$E$39,'[1]Silk Screen Colors CR80'!Table,5),VLOOKUP(Sheet1!$E$39,'[1]Silk Screen Colors CR80'!Table,6))*4,IF(Sheet1!$F$18="G/S/C/POL",MAX(VLOOKUP(Sheet1!$E$39,'[1]Silk Screen Colors CR80'!Table,2),VLOOKUP(Sheet1!$E$39,'[1]Silk Screen Colors CR80'!Table,3),VLOOKUP(Sheet1!$E$39,'[1]Silk Screen Colors CR80'!Table,4),VLOOKUP(Sheet1!$E$39,'[1]Silk Screen Colors CR80'!Table,5))*4,IF(Sheet1!$F$18="G/S/C/PUL",MAX(VLOOKUP(Sheet1!$E$39,'[1]Silk Screen Colors CR80'!Table,2),VLOOKUP(Sheet1!$E$39,'[1]Silk Screen Colors CR80'!Table,3),VLOOKUP(Sheet1!$E$39,'[1]Silk Screen Colors CR80'!Table,4),VLOOKUP(Sheet1!$E$39,'[1]Silk Screen Colors CR80'!Table,6))*4,IF(Sheet1!$F$18="G/S/C/W",MAX(VLOOKUP(Sheet1!$E$39,'[1]Silk Screen Colors CR80'!Table,2),VLOOKUP(Sheet1!$E$39,'[1]Silk Screen Colors CR80'!Table,3),VLOOKUP(Sheet1!$E$39,'[1]Silk Screen Colors CR80'!Table,4),VLOOKUP(Sheet1!$E$39,'[1]Silk Screen Colors CR80'!Table,7))*4,IF(Sheet1!$F$18="G/S/C/CLR",MAX(VLOOKUP(Sheet1!$E$39,'[1]Silk Screen Colors CR80'!Table,2),VLOOKUP(Sheet1!$E$39,'[1]Silk Screen Colors CR80'!Table,3),VLOOKUP(Sheet1!$E$39,'[1]Silk Screen Colors CR80'!Table,4),VLOOKUP(Sheet1!$E$39,'[1]Silk Screen Colors CR80'!Table,8))*4,IF(Sheet1!$F$18="G/C/P/W",MAX(VLOOKUP(Sheet1!$E$39,'[1]Silk Screen Colors CR80'!Table,2),VLOOKUP(Sheet1!$E$39,'[1]Silk Screen Colors CR80'!Table,4),VLOOKUP(Sheet1!$E$39,'[1]Silk Screen Colors CR80'!Table,5),VLOOKUP(Sheet1!$E$39,'[1]Silk Screen Colors CR80'!Table,6),VLOOKUP(Sheet1!$E$39,'[1]Silk Screen Colors CR80'!Table,7))*4,IF(Sheet1!$F$18="G/C/POL/W",MAX(VLOOKUP(Sheet1!$E$39,'[1]Silk Screen Colors CR80'!Table,2),VLOOKUP(Sheet1!$E$39,'[1]Silk Screen Colors CR80'!Table,4),VLOOKUP(Sheet1!$E$39,'[1]Silk Screen Colors CR80'!Table,5),VLOOKUP(Sheet1!$E$39,'[1]Silk Screen Colors CR80'!Table,7))*4,IF(Sheet1!$F$18="G/C/PUL/W",MAX(VLOOKUP(Sheet1!$E$39,'[1]Silk Screen Colors CR80'!Table,2),VLOOKUP(Sheet1!$E$39,'[1]Silk Screen Colors CR80'!Table,4),VLOOKUP(Sheet1!$E$39,'[1]Silk Screen Colors CR80'!Table,6),VLOOKUP(Sheet1!$E$39,'[1]Silk Screen Colors CR80'!Table,7))*4,IF(Sheet1!$F$18="G/C/P/CLR",MAX(VLOOKUP(Sheet1!$E$39,'[1]Silk Screen Colors CR80'!Table,2),VLOOKUP(Sheet1!$E$39,'[1]Silk Screen Colors CR80'!Table,4),VLOOKUP(Sheet1!$E$39,'[1]Silk Screen Colors CR80'!Table,5),VLOOKUP(Sheet1!$E$39,'[1]Silk Screen Colors CR80'!Table,6),VLOOKUP(Sheet1!$E$39,'[1]Silk Screen Colors CR80'!Table,8))*4,IF(Sheet1!$F$18="G/C/POL/CLR",MAX(VLOOKUP(Sheet1!$E$39,'[1]Silk Screen Colors CR80'!Table,2),VLOOKUP(Sheet1!$E$39,'[1]Silk Screen Colors CR80'!Table,4),VLOOKUP(Sheet1!$E$39,'[1]Silk Screen Colors CR80'!Table,5),VLOOKUP(Sheet1!$E$39,'[1]Silk Screen Colors CR80'!Table,8))*4,IF(Sheet1!$F$18="G/C/PUL/CLR",MAX(VLOOKUP(Sheet1!$E$39,'[1]Silk Screen Colors CR80'!Table,2),VLOOKUP(Sheet1!$E$39,'[1]Silk Screen Colors CR80'!Table,4),VLOOKUP(Sheet1!$E$39,'[1]Silk Screen Colors CR80'!Table,6),VLOOKUP(Sheet1!$E$39,'[1]Silk Screen Colors CR80'!Table,8))*4,IF(Sheet1!$F$18="G/C/W/CLR",MAX(VLOOKUP(Sheet1!$E$39,'[1]Silk Screen Colors CR80'!Table,2),VLOOKUP(Sheet1!$E$39,'[1]Silk Screen Colors CR80'!Table,4),VLOOKUP(Sheet1!$E$39,'[1]Silk Screen Colors CR80'!Table,7),VLOOKUP(Sheet1!$E$39,'[1]Silk Screen Colors CR80'!Table,8))*4,""))))))))))))</f>
        <v/>
      </c>
      <c r="L11" s="71" t="str">
        <f>IF(Sheet1!$F$18="S/C/P/W",MAX(VLOOKUP(Sheet1!$E$39,'[1]Silk Screen Colors CR80'!Table,3),VLOOKUP(Sheet1!$E$39,'[1]Silk Screen Colors CR80'!Table,4),VLOOKUP(Sheet1!$E$39,'[1]Silk Screen Colors CR80'!Table,5),VLOOKUP(Sheet1!$E$39,'[1]Silk Screen Colors CR80'!Table,6),VLOOKUP(Sheet1!$E$39,'[1]Silk Screen Colors CR80'!Table,7))*4,IF(Sheet1!$F$18="S/C/POL/W",MAX(VLOOKUP(Sheet1!$E$39,'[1]Silk Screen Colors CR80'!Table,3),VLOOKUP(Sheet1!$E$39,'[1]Silk Screen Colors CR80'!Table,4),VLOOKUP(Sheet1!$E$39,'[1]Silk Screen Colors CR80'!Table,5),VLOOKUP(Sheet1!$E$39,'[1]Silk Screen Colors CR80'!Table,7))*4,IF(Sheet1!$F$18="S/C/PUL/W",MAX(VLOOKUP(Sheet1!$E$39,'[1]Silk Screen Colors CR80'!Table,3),VLOOKUP(Sheet1!$E$39,'[1]Silk Screen Colors CR80'!Table,4),VLOOKUP(Sheet1!$E$39,'[1]Silk Screen Colors CR80'!Table,6),VLOOKUP(Sheet1!$E$39,'[1]Silk Screen Colors CR80'!Table,7))*4,IF(Sheet1!$F$18="S/C/P/CLR",MAX(VLOOKUP(Sheet1!$E$39,'[1]Silk Screen Colors CR80'!Table,3),VLOOKUP(Sheet1!$E$39,'[1]Silk Screen Colors CR80'!Table,4),VLOOKUP(Sheet1!$E$39,'[1]Silk Screen Colors CR80'!Table,5),VLOOKUP(Sheet1!$E$39,'[1]Silk Screen Colors CR80'!Table,6),VLOOKUP(Sheet1!$E$39,'[1]Silk Screen Colors CR80'!Table,8))*4,IF(Sheet1!$F$18="S/C/POL/CLR",MAX(VLOOKUP(Sheet1!$E$39,'[1]Silk Screen Colors CR80'!Table,3),VLOOKUP(Sheet1!$E$39,'[1]Silk Screen Colors CR80'!Table,4),VLOOKUP(Sheet1!$E$39,'[1]Silk Screen Colors CR80'!Table,5),VLOOKUP(Sheet1!$E$39,'[1]Silk Screen Colors CR80'!Table,8))*4,IF(Sheet1!$F$18="S/C/PUL/CLR",MAX(VLOOKUP(Sheet1!$E$39,'[1]Silk Screen Colors CR80'!Table,3),VLOOKUP(Sheet1!$E$39,'[1]Silk Screen Colors CR80'!Table,4),VLOOKUP(Sheet1!$E$39,'[1]Silk Screen Colors CR80'!Table,6),VLOOKUP(Sheet1!$E$39,'[1]Silk Screen Colors CR80'!Table,8))*4,IF(Sheet1!$F$18="S/P/W/CLR",MAX(VLOOKUP(Sheet1!$E$39,'[1]Silk Screen Colors CR80'!Table,3),VLOOKUP(Sheet1!$E$39,'[1]Silk Screen Colors CR80'!Table,5),VLOOKUP(Sheet1!$E$39,'[1]Silk Screen Colors CR80'!Table,6),VLOOKUP(Sheet1!$E$39,'[1]Silk Screen Colors CR80'!Table,7),VLOOKUP(Sheet1!$E$39,'[1]Silk Screen Colors CR80'!Table,8))*4,IF(Sheet1!$F$18="S/POL/W/CLR",MAX(VLOOKUP(Sheet1!$E$39,'[1]Silk Screen Colors CR80'!Table,3),VLOOKUP(Sheet1!$E$39,'[1]Silk Screen Colors CR80'!Table,5),VLOOKUP(Sheet1!$E$39,'[1]Silk Screen Colors CR80'!Table,7),VLOOKUP(Sheet1!$E$39,'[1]Silk Screen Colors CR80'!Table,8))*4,IF(Sheet1!$F$18="S/PUL/W/CLR",MAX(VLOOKUP(Sheet1!$E$39,'[1]Silk Screen Colors CR80'!Table,3),VLOOKUP(Sheet1!$E$39,'[1]Silk Screen Colors CR80'!Table,6),VLOOKUP(Sheet1!$E$39,'[1]Silk Screen Colors CR80'!Table,7),VLOOKUP(Sheet1!$E$39,'[1]Silk Screen Colors CR80'!Table,8))*4,"")))))))))</f>
        <v/>
      </c>
      <c r="M11" s="71" t="str">
        <f>IF(Sheet1!$F$18="C/P/W/CLR",MAX(VLOOKUP(Sheet1!$E$39,'[1]Silk Screen Colors CR80'!Table,4),VLOOKUP(Sheet1!$E$39,'[1]Silk Screen Colors CR80'!Table,5),VLOOKUP(Sheet1!$E$39,'[1]Silk Screen Colors CR80'!Table,6),VLOOKUP(Sheet1!$E$39,'[1]Silk Screen Colors CR80'!Table,7),VLOOKUP(Sheet1!$E$39,'[1]Silk Screen Colors CR80'!Table,8))*4,IF(Sheet1!$F$18="C/POL/W/CLR",MAX(VLOOKUP(Sheet1!$E$39,'[1]Silk Screen Colors CR80'!Table,4),VLOOKUP(Sheet1!$E$39,'[1]Silk Screen Colors CR80'!Table,5),VLOOKUP(Sheet1!$E$39,'[1]Silk Screen Colors CR80'!Table,7),VLOOKUP(Sheet1!$E$39,'[1]Silk Screen Colors CR80'!Table,8))*4,IF(Sheet1!$F$18="C/PUL/W/CLR",MAX(VLOOKUP(Sheet1!$E$39,'[1]Silk Screen Colors CR80'!Table,4),VLOOKUP(Sheet1!$E$39,'[1]Silk Screen Colors CR80'!Table,6),VLOOKUP(Sheet1!$E$39,'[1]Silk Screen Colors CR80'!Table,7),VLOOKUP(Sheet1!$E$39,'[1]Silk Screen Colors CR80'!Table,8))*4,"")))</f>
        <v/>
      </c>
      <c r="N11" s="72" t="str">
        <f>IF(Sheet1!$F$18="G/S/C/P/W",MAX(VLOOKUP(Sheet1!$E$39,'[1]Silk Screen Colors CR80'!Table,2),VLOOKUP(Sheet1!$E$39,'[1]Silk Screen Colors CR80'!Table,3),VLOOKUP(Sheet1!$E$39,'[1]Silk Screen Colors CR80'!Table,4),VLOOKUP(Sheet1!$E$39,'[1]Silk Screen Colors CR80'!Table,5),VLOOKUP(Sheet1!$E$39,'[1]Silk Screen Colors CR80'!Table,6),VLOOKUP(Sheet1!$E$39,'[1]Silk Screen Colors CR80'!Table,7))*5,IF(Sheet1!$F$18="G/S/C/POL/W",MAX(VLOOKUP(Sheet1!$E$39,'[1]Silk Screen Colors CR80'!Table,2),VLOOKUP(Sheet1!$E$39,'[1]Silk Screen Colors CR80'!Table,3),VLOOKUP(Sheet1!$E$39,'[1]Silk Screen Colors CR80'!Table,4),VLOOKUP(Sheet1!$E$39,'[1]Silk Screen Colors CR80'!Table,5),VLOOKUP(Sheet1!$E$39,'[1]Silk Screen Colors CR80'!Table,7))*5,IF(Sheet1!$F$18="G/S/C/PUL/W",MAX(VLOOKUP(Sheet1!$E$39,'[1]Silk Screen Colors CR80'!Table,2),VLOOKUP(Sheet1!$E$39,'[1]Silk Screen Colors CR80'!Table,3),VLOOKUP(Sheet1!$E$39,'[1]Silk Screen Colors CR80'!Table,4),VLOOKUP(Sheet1!$E$39,'[1]Silk Screen Colors CR80'!Table,6),VLOOKUP(Sheet1!$E$39,'[1]Silk Screen Colors CR80'!Table,7))*5,IF(Sheet1!$F$18="G/S/C/P/CLR",MAX(VLOOKUP(Sheet1!$E$39,'[1]Silk Screen Colors CR80'!Table,2),VLOOKUP(Sheet1!$E$39,'[1]Silk Screen Colors CR80'!Table,3),VLOOKUP(Sheet1!$E$39,'[1]Silk Screen Colors CR80'!Table,4),VLOOKUP(Sheet1!$E$39,'[1]Silk Screen Colors CR80'!Table,5),VLOOKUP(Sheet1!$E$39,'[1]Silk Screen Colors CR80'!Table,6),VLOOKUP(Sheet1!$E$39,'[1]Silk Screen Colors CR80'!Table,8))*5,IF(Sheet1!$F$18="G/S/C/POL/CLR",MAX(VLOOKUP(Sheet1!$E$39,'[1]Silk Screen Colors CR80'!Table,2),VLOOKUP(Sheet1!$E$39,'[1]Silk Screen Colors CR80'!Table,3),VLOOKUP(Sheet1!$E$39,'[1]Silk Screen Colors CR80'!Table,4),VLOOKUP(Sheet1!$E$39,'[1]Silk Screen Colors CR80'!Table,5),VLOOKUP(Sheet1!$E$39,'[1]Silk Screen Colors CR80'!Table,8))*5,IF(Sheet1!$F$18="G/S/C/PUL/CLR",MAX(VLOOKUP(Sheet1!$E$39,'[1]Silk Screen Colors CR80'!Table,2),VLOOKUP(Sheet1!$E$39,'[1]Silk Screen Colors CR80'!Table,3),VLOOKUP(Sheet1!$E$39,'[1]Silk Screen Colors CR80'!Table,4),VLOOKUP(Sheet1!$E$39,'[1]Silk Screen Colors CR80'!Table,6),VLOOKUP(Sheet1!$E$39,'[1]Silk Screen Colors CR80'!Table,8))*5,IF(Sheet1!$F$18="G/C/P/W/CLR",MAX(VLOOKUP(Sheet1!$E$39,'[1]Silk Screen Colors CR80'!Table,2),VLOOKUP(Sheet1!$E$39,'[1]Silk Screen Colors CR80'!Table,4),VLOOKUP(Sheet1!$E$39,'[1]Silk Screen Colors CR80'!Table,5),VLOOKUP(Sheet1!$E$39,'[1]Silk Screen Colors CR80'!Table,6),VLOOKUP(Sheet1!$E$39,'[1]Silk Screen Colors CR80'!Table,7),VLOOKUP(Sheet1!$E$39,'[1]Silk Screen Colors CR80'!Table,8))*5,IF(Sheet1!$F$18="G/C/POL/W/CLR",MAX(VLOOKUP(Sheet1!$E$39,'[1]Silk Screen Colors CR80'!Table,2),VLOOKUP(Sheet1!$E$39,'[1]Silk Screen Colors CR80'!Table,4),VLOOKUP(Sheet1!$E$39,'[1]Silk Screen Colors CR80'!Table,5),VLOOKUP(Sheet1!$E$39,'[1]Silk Screen Colors CR80'!Table,7),VLOOKUP(Sheet1!$E$39,'[1]Silk Screen Colors CR80'!Table,8))*5,IF(Sheet1!$F$18="G/C/PUL/W/CLR",MAX(VLOOKUP(Sheet1!$E$39,'[1]Silk Screen Colors CR80'!Table,2),VLOOKUP(Sheet1!$E$39,'[1]Silk Screen Colors CR80'!Table,4),VLOOKUP(Sheet1!$E$39,'[1]Silk Screen Colors CR80'!Table,6),VLOOKUP(Sheet1!$E$39,'[1]Silk Screen Colors CR80'!Table,7),VLOOKUP(Sheet1!$E$39,'[1]Silk Screen Colors CR80'!Table,8))*5,"")))))))))</f>
        <v/>
      </c>
      <c r="O11" s="73" t="str">
        <f>IF(Sheet1!$F$18="S/C/P/W/CLR",MAX(VLOOKUP(Sheet1!$E$39,'[1]Silk Screen Colors CR80'!Table,3),VLOOKUP(Sheet1!$E$39,'[1]Silk Screen Colors CR80'!Table,4),VLOOKUP(Sheet1!$E$39,'[1]Silk Screen Colors CR80'!Table,5),VLOOKUP(Sheet1!$E$39,'[1]Silk Screen Colors CR80'!Table,6),VLOOKUP(Sheet1!$E$39,'[1]Silk Screen Colors CR80'!Table,7),VLOOKUP(Sheet1!$E$39,'[1]Silk Screen Colors CR80'!Table,8))*5,IF(Sheet1!$F$18="S/C/POL/W/CLR",MAX(VLOOKUP(Sheet1!$E$39,'[1]Silk Screen Colors CR80'!Table,3),VLOOKUP(Sheet1!$E$39,'[1]Silk Screen Colors CR80'!Table,4),VLOOKUP(Sheet1!$E$39,'[1]Silk Screen Colors CR80'!Table,5),VLOOKUP(Sheet1!$E$39,'[1]Silk Screen Colors CR80'!Table,7),VLOOKUP(Sheet1!$E$39,'[1]Silk Screen Colors CR80'!Table,8))*5,IF(Sheet1!$F$18="S/C/PUL/W/CLR",MAX(VLOOKUP(Sheet1!$E$39,'[1]Silk Screen Colors CR80'!Table,3),VLOOKUP(Sheet1!$E$39,'[1]Silk Screen Colors CR80'!Table,4),VLOOKUP(Sheet1!$E$39,'[1]Silk Screen Colors CR80'!Table,6),VLOOKUP(Sheet1!$E$39,'[1]Silk Screen Colors CR80'!Table,7),VLOOKUP(Sheet1!$E$39,'[1]Silk Screen Colors CR80'!Table,8))*5,"")))</f>
        <v/>
      </c>
      <c r="P11" s="74" t="str">
        <f>IF(Sheet1!$F$18="G/S/C/P/W/CLR",MAX(VLOOKUP(Sheet1!$E$39,'[1]Silk Screen Colors CR80'!Table,2),VLOOKUP(Sheet1!$E$39,'[1]Silk Screen Colors CR80'!Table,3),VLOOKUP(Sheet1!$E$39,'[1]Silk Screen Colors CR80'!Table,4),VLOOKUP(Sheet1!$E$39,'[1]Silk Screen Colors CR80'!Table,5),VLOOKUP(Sheet1!$E$39,'[1]Silk Screen Colors CR80'!Table,6),VLOOKUP(Sheet1!$E$39,'[1]Silk Screen Colors CR80'!Table,7),VLOOKUP(Sheet1!$E$39,'[1]Silk Screen Colors CR80'!Table,8))*6,IF(Sheet1!$F$18="G/S/C/POL/W/CLR",MAX(VLOOKUP(Sheet1!$E$39,'[1]Silk Screen Colors CR80'!Table,2),VLOOKUP(Sheet1!$E$39,'[1]Silk Screen Colors CR80'!Table,3),VLOOKUP(Sheet1!$E$39,'[1]Silk Screen Colors CR80'!Table,4),VLOOKUP(Sheet1!$E$39,'[1]Silk Screen Colors CR80'!Table,5),VLOOKUP(Sheet1!$E$39,'[1]Silk Screen Colors CR80'!Table,7),VLOOKUP(Sheet1!$E$39,'[1]Silk Screen Colors CR80'!Table,8))*6,IF(Sheet1!$F$18="G/S/C/PUL/W/CLR",MAX(VLOOKUP(Sheet1!$E$39,'[1]Silk Screen Colors CR80'!Table,2),VLOOKUP(Sheet1!$E$39,'[1]Silk Screen Colors CR80'!Table,3),VLOOKUP(Sheet1!$E$39,'[1]Silk Screen Colors CR80'!Table,4),VLOOKUP(Sheet1!$E$39,'[1]Silk Screen Colors CR80'!Table,6),VLOOKUP(Sheet1!$E$39,'[1]Silk Screen Colors CR80'!Table,7),VLOOKUP(Sheet1!$E$39,'[1]Silk Screen Colors CR80'!Table,8))*6,"")))</f>
        <v/>
      </c>
      <c r="Q11" s="65" t="s">
        <v>125</v>
      </c>
      <c r="R11" s="65" t="s">
        <v>127</v>
      </c>
    </row>
    <row r="12" spans="1:21" ht="15">
      <c r="A12" s="51" t="s">
        <v>84</v>
      </c>
      <c r="B12" s="66" t="str">
        <f>IF(Sheet1!$J$18="G/S",MAX(VLOOKUP(Sheet1!$E$39,'[1]Silk Screen Colors CR80'!Table,2),VLOOKUP(Sheet1!$E$39,'[1]Silk Screen Colors CR80'!Table,3))*2,IF(Sheet1!$J$18="G/C",MAX(VLOOKUP(Sheet1!$E$39,'[1]Silk Screen Colors CR80'!Table,2),VLOOKUP(Sheet1!$E$39,'[1]Silk Screen Colors CR80'!Table,4))*2,IF(Sheet1!$J$18="G/P",MAX(VLOOKUP(Sheet1!$E$39,'[1]Silk Screen Colors CR80'!Table,2),VLOOKUP(Sheet1!$E$39,'[1]Silk Screen Colors CR80'!Table,5),VLOOKUP(Sheet1!$E$39,'[1]Silk Screen Colors CR80'!Table,6))*2,IF(Sheet1!$J$18="G/POL",MAX(VLOOKUP(Sheet1!$E$39,'[1]Silk Screen Colors CR80'!Table,2),VLOOKUP(Sheet1!$E$39,'[1]Silk Screen Colors CR80'!Table,5))*2,IF(Sheet1!$J$18="G/PUL",MAX(VLOOKUP(Sheet1!$E$39,'[1]Silk Screen Colors CR80'!Table,2),VLOOKUP(Sheet1!$E$39,'[1]Silk Screen Colors CR80'!Table,6))*2,IF(Sheet1!$J$18="G/W",MAX(VLOOKUP(Sheet1!$E$39,'[1]Silk Screen Colors CR80'!Table,2),VLOOKUP(Sheet1!$E$39,'[1]Silk Screen Colors CR80'!Table,7))*2,IF(Sheet1!$J$18="G/CLR",MAX(VLOOKUP(Sheet1!$E$39,'[1]Silk Screen Colors CR80'!Table,2),VLOOKUP(Sheet1!$E$39,'[1]Silk Screen Colors CR80'!Table,8))*2,"")))))))</f>
        <v/>
      </c>
      <c r="C12" s="66" t="str">
        <f>IF(Sheet1!$J$18="S/C",MAX(VLOOKUP(Sheet1!$E$39,'[1]Silk Screen Colors CR80'!Table,3),VLOOKUP(Sheet1!$E$39,'[1]Silk Screen Colors CR80'!Table,4))*2,IF(Sheet1!$J$18="S/P",MAX(VLOOKUP(Sheet1!$E$39,'[1]Silk Screen Colors CR80'!Table,3),VLOOKUP(Sheet1!$E$39,'[1]Silk Screen Colors CR80'!Table,5),VLOOKUP(Sheet1!$E$39,'[1]Silk Screen Colors CR80'!Table,6))*2,IF(Sheet1!$J$18="S/POL",MAX(VLOOKUP(Sheet1!$E$39,'[1]Silk Screen Colors CR80'!Table,3),VLOOKUP(Sheet1!$E$39,'[1]Silk Screen Colors CR80'!Table,5))*2,IF(Sheet1!$J$18="S/PUL",MAX(VLOOKUP(Sheet1!$E$39,'[1]Silk Screen Colors CR80'!Table,3),VLOOKUP(Sheet1!$E$39,'[1]Silk Screen Colors CR80'!Table,6))*2,IF(Sheet1!$J$18="S/W",MAX(VLOOKUP(Sheet1!$E$39,'[1]Silk Screen Colors CR80'!Table,3),VLOOKUP(Sheet1!$E$39,'[1]Silk Screen Colors CR80'!Table,7))*2,IF(Sheet1!$J$18="S/CLR",MAX(VLOOKUP(Sheet1!$E$39,'[1]Silk Screen Colors CR80'!Table,3),VLOOKUP(Sheet1!$E$39,'[1]Silk Screen Colors CR80'!Table,8))*2,""))))))</f>
        <v/>
      </c>
      <c r="D12" s="66" t="e">
        <f>IF(Sheet1!$J$18="C/P",MAX(VLOOKUP(Sheet1!$E$39,'[1]Silk Screen Colors CR80'!Table,4),VLOOKUP(Sheet1!$E$39,'[1]Silk Screen Colors CR80'!Table,5),VLOOKUP(Sheet1!$E$39,'[1]Silk Screen Colors CR80'!Table,6))*2,IF(Sheet1!$J$18="C/POL",MAX(VLOOKUP(Sheet1!$E$39,'[1]Silk Screen Colors CR80'!Table,4),VLOOKUP(Sheet1!$E$39,'[1]Silk Screen Colors CR80'!Table,5))*2,IF(Sheet1!$J$18="C/PUL",MAX(VLOOKUP(Sheet1!$E$39,'[1]Silk Screen Colors CR80'!Table,4),VLOOKUP(Sheet1!$E$39,'[1]Silk Screen Colors CR80'!Table,6))*2,IF(Sheet1!$J$18="C/W",MAX(VLOOKUP(Sheet1!$E$39,'[1]Silk Screen Colors CR80'!Table,4),VLOOKUP(Sheet1!$E$39,'[1]Silk Screen Colors CR80'!Table,7))*2,IF(Sheet1!$J$18="C/CLR",MAX(VLOOKUP(Sheet1!$E$39,'[1]Silk Screen Colors CR80'!Table,4),VLOOKUP(Sheet1!$E$39,'[1]Silk Screen Colors CR80'!Table,8))*2,"")))))</f>
        <v>#REF!</v>
      </c>
      <c r="E12" s="66" t="str">
        <f>IF(Sheet1!$J$18="P/W",MAX(VLOOKUP(Sheet1!$E$39,'[1]Silk Screen Colors CR80'!Table,5),VLOOKUP(Sheet1!$E$39,'[1]Silk Screen Colors CR80'!Table,6),VLOOKUP(Sheet1!$E$39,'[1]Silk Screen Colors CR80'!Table,7))*2,IF(Sheet1!$J$18="POL/W",MAX(VLOOKUP(Sheet1!$E$39,'[1]Silk Screen Colors CR80'!Table,5),VLOOKUP(Sheet1!$E$39,'[1]Silk Screen Colors CR80'!Table,7))*2,IF(Sheet1!$J$18="PUL/W",MAX(VLOOKUP(Sheet1!$E$39,'[1]Silk Screen Colors CR80'!Table,6),VLOOKUP(Sheet1!$E$39,'[1]Silk Screen Colors CR80'!Table,7))*2,IF(Sheet1!$J$18="P/CLR",MAX(VLOOKUP(Sheet1!$E$39,'[1]Silk Screen Colors CR80'!Table,5),VLOOKUP(Sheet1!$E$39,'[1]Silk Screen Colors CR80'!Table,6),VLOOKUP(Sheet1!$E$39,'[1]Silk Screen Colors CR80'!Table,8))*2,IF(Sheet1!$J$18="POL/CLR",MAX(VLOOKUP(Sheet1!$E$39,'[1]Silk Screen Colors CR80'!Table,5),VLOOKUP(Sheet1!$E$39,'[1]Silk Screen Colors CR80'!Table,8))*2,IF(Sheet1!$J$18="PUL/CLR",MAX(VLOOKUP(Sheet1!$E$39,'[1]Silk Screen Colors CR80'!Table,6),VLOOKUP(Sheet1!$E$39,'[1]Silk Screen Colors CR80'!Table,8))*2,""))))))</f>
        <v/>
      </c>
      <c r="F12" s="66" t="str">
        <f>IF(Sheet1!$J$18="W/CLR",MAX(VLOOKUP(Sheet1!$E$39,'[1]Silk Screen Colors CR80'!Table,7),VLOOKUP(Sheet1!$E$39,'[1]Silk Screen Colors CR80'!Table,8))*2,"")</f>
        <v/>
      </c>
      <c r="G12" s="67" t="str">
        <f>IF(Sheet1!$J$18="G/S/C",MAX(VLOOKUP(Sheet1!$E$39,'[1]Silk Screen Colors CR80'!Table,2),VLOOKUP(Sheet1!$E$39,'[1]Silk Screen Colors CR80'!Table,3),VLOOKUP(Sheet1!$E$39,'[1]Silk Screen Colors CR80'!Table,4))*3,IF(Sheet1!$J$18="G/S/P",MAX(VLOOKUP(Sheet1!$E$39,'[1]Silk Screen Colors CR80'!Table,2),VLOOKUP(Sheet1!$E$39,'[1]Silk Screen Colors CR80'!Table,3),VLOOKUP(Sheet1!$E$39,'[1]Silk Screen Colors CR80'!Table,5),VLOOKUP(Sheet1!$E$39,'[1]Silk Screen Colors CR80'!Table,6))*3,IF(Sheet1!$J$18="G/S/POL",MAX(VLOOKUP(Sheet1!$E$39,'[1]Silk Screen Colors CR80'!Table,2),VLOOKUP(Sheet1!$E$39,'[1]Silk Screen Colors CR80'!Table,3),VLOOKUP(Sheet1!$E$39,'[1]Silk Screen Colors CR80'!Table,5))*3,IF(Sheet1!$J$18="G/S/PUL",MAX(VLOOKUP(Sheet1!$E$39,'[1]Silk Screen Colors CR80'!Table,2),VLOOKUP(Sheet1!$E$39,'[1]Silk Screen Colors CR80'!Table,3),VLOOKUP(Sheet1!$E$39,'[1]Silk Screen Colors CR80'!Table,6))*3,IF(Sheet1!$J$18="G/S/W",MAX(VLOOKUP(Sheet1!$E$39,'[1]Silk Screen Colors CR80'!Table,2),VLOOKUP(Sheet1!$E$39,'[1]Silk Screen Colors CR80'!Table,3),VLOOKUP(Sheet1!$E$39,'[1]Silk Screen Colors CR80'!Table,7))*3,IF(Sheet1!$J$18="G/S/CLR",MAX(VLOOKUP(Sheet1!$E$39,'[1]Silk Screen Colors CR80'!Table,2),VLOOKUP(Sheet1!$E$39,'[1]Silk Screen Colors CR80'!Table,3),VLOOKUP(Sheet1!$E$39,'[1]Silk Screen Colors CR80'!Table,8))*3,IF(Sheet1!$J$18="G/C/P",MAX(VLOOKUP(Sheet1!$E$39,'[1]Silk Screen Colors CR80'!Table,2),VLOOKUP(Sheet1!$E$39,'[1]Silk Screen Colors CR80'!Table,4),VLOOKUP(Sheet1!$E$39,'[1]Silk Screen Colors CR80'!Table,5),VLOOKUP(Sheet1!$E$39,'[1]Silk Screen Colors CR80'!Table,6))*3,IF(Sheet1!$J$18="G/C/POL",MAX(VLOOKUP(Sheet1!$E$39,'[1]Silk Screen Colors CR80'!Table,2),VLOOKUP(Sheet1!$E$39,'[1]Silk Screen Colors CR80'!Table,4),VLOOKUP(Sheet1!$E$39,'[1]Silk Screen Colors CR80'!Table,5))*3,IF(Sheet1!$J$18="G/C/PUL",MAX(VLOOKUP(Sheet1!$E$39,'[1]Silk Screen Colors CR80'!Table,2),VLOOKUP(Sheet1!$E$39,'[1]Silk Screen Colors CR80'!Table,4),VLOOKUP(Sheet1!$E$39,'[1]Silk Screen Colors CR80'!Table,6))*3,IF(Sheet1!$J$18="G/C/W",MAX(VLOOKUP(Sheet1!$E$39,'[1]Silk Screen Colors CR80'!Table,2),VLOOKUP(Sheet1!$E$39,'[1]Silk Screen Colors CR80'!Table,4),VLOOKUP(Sheet1!$E$39,'[1]Silk Screen Colors CR80'!Table,7))*3,IF(Sheet1!$J$18="G/C/CLR",MAX(VLOOKUP(Sheet1!$E$39,'[1]Silk Screen Colors CR80'!Table,2),VLOOKUP(Sheet1!$E$39,'[1]Silk Screen Colors CR80'!Table,4),VLOOKUP(Sheet1!$E$39,'[1]Silk Screen Colors CR80'!Table,8))*3,IF(Sheet1!$J$18="G/P/W",MAX(VLOOKUP(Sheet1!$E$39,'[1]Silk Screen Colors CR80'!Table,2),VLOOKUP(Sheet1!$E$39,'[1]Silk Screen Colors CR80'!Table,5),VLOOKUP(Sheet1!$E$39,'[1]Silk Screen Colors CR80'!Table,6),VLOOKUP(Sheet1!$E$39,'[1]Silk Screen Colors CR80'!Table,7))*3,IF(Sheet1!$J$18="G/POL/W",MAX(VLOOKUP(Sheet1!$E$39,'[1]Silk Screen Colors CR80'!Table,2),VLOOKUP(Sheet1!$E$39,'[1]Silk Screen Colors CR80'!Table,5),VLOOKUP(Sheet1!$E$39,'[1]Silk Screen Colors CR80'!Table,7))*3,IF(Sheet1!$J$18="G/PUL/W",MAX(VLOOKUP(Sheet1!$E$39,'[1]Silk Screen Colors CR80'!Table,2),VLOOKUP(Sheet1!$E$39,'[1]Silk Screen Colors CR80'!Table,6),VLOOKUP(Sheet1!$E$39,'[1]Silk Screen Colors CR80'!Table,7))*3,IF(Sheet1!$J$18="G/P/CLR",MAX(VLOOKUP(Sheet1!$E$39,'[1]Silk Screen Colors CR80'!Table,2),VLOOKUP(Sheet1!$E$39,'[1]Silk Screen Colors CR80'!Table,5),VLOOKUP(Sheet1!$E$39,'[1]Silk Screen Colors CR80'!Table,6),VLOOKUP(Sheet1!$E$39,'[1]Silk Screen Colors CR80'!Table,8))*3,IF(Sheet1!$J$18="G/POL/CLR",MAX(VLOOKUP(Sheet1!$E$39,'[1]Silk Screen Colors CR80'!Table,2),VLOOKUP(Sheet1!$E$39,'[1]Silk Screen Colors CR80'!Table,5),VLOOKUP(Sheet1!$E$39,'[1]Silk Screen Colors CR80'!Table,8))*3,IF(Sheet1!$J$18="G/PUL/CLR",MAX(VLOOKUP(Sheet1!$E$39,'[1]Silk Screen Colors CR80'!Table,2),VLOOKUP(Sheet1!$E$39,'[1]Silk Screen Colors CR80'!Table,6),VLOOKUP(Sheet1!$E$39,'[1]Silk Screen Colors CR80'!Table,8))*3,IF(Sheet1!$J$18="G/W/CLR",MAX(VLOOKUP(Sheet1!$E$39,'[1]Silk Screen Colors CR80'!Table,2),VLOOKUP(Sheet1!$E$39,'[1]Silk Screen Colors CR80'!Table,7),VLOOKUP(Sheet1!$E$39,'[1]Silk Screen Colors CR80'!Table,8))*3,""))))))))))))))))))</f>
        <v/>
      </c>
      <c r="H12" s="68" t="str">
        <f>IF(Sheet1!$J$18="S/C/P",MAX(VLOOKUP(Sheet1!$E$39,'[1]Silk Screen Colors CR80'!Table,3),VLOOKUP(Sheet1!$E$39,'[1]Silk Screen Colors CR80'!Table,4),VLOOKUP(Sheet1!$E$39,'[1]Silk Screen Colors CR80'!Table,5),VLOOKUP(Sheet1!$E$39,'[1]Silk Screen Colors CR80'!Table,6))*3,IF(Sheet1!$J$18="S/C/POL",MAX(VLOOKUP(Sheet1!$E$39,'[1]Silk Screen Colors CR80'!Table,3),VLOOKUP(Sheet1!$E$39,'[1]Silk Screen Colors CR80'!Table,4),VLOOKUP(Sheet1!$E$39,'[1]Silk Screen Colors CR80'!Table,5))*3,IF(Sheet1!$J$18="S/C/PUL",MAX(VLOOKUP(Sheet1!$E$39,'[1]Silk Screen Colors CR80'!Table,3),VLOOKUP(Sheet1!$E$39,'[1]Silk Screen Colors CR80'!Table,4),VLOOKUP(Sheet1!$E$39,'[1]Silk Screen Colors CR80'!Table,6))*3,IF(Sheet1!$J$18="S/C/W",MAX(VLOOKUP(Sheet1!$E$39,'[1]Silk Screen Colors CR80'!Table,3),VLOOKUP(Sheet1!$E$39,'[1]Silk Screen Colors CR80'!Table,4),VLOOKUP(Sheet1!$E$39,'[1]Silk Screen Colors CR80'!Table,7))*3,IF(Sheet1!$J$18="S/C/CLR",MAX(VLOOKUP(Sheet1!$E$39,'[1]Silk Screen Colors CR80'!Table,3),VLOOKUP(Sheet1!$E$39,'[1]Silk Screen Colors CR80'!Table,4),VLOOKUP(Sheet1!$E$39,'[1]Silk Screen Colors CR80'!Table,8))*3,IF(Sheet1!$J$18="S/P/W",MAX(VLOOKUP(Sheet1!$E$39,'[1]Silk Screen Colors CR80'!Table,3),VLOOKUP(Sheet1!$E$39,'[1]Silk Screen Colors CR80'!Table,5),VLOOKUP(Sheet1!$E$39,'[1]Silk Screen Colors CR80'!Table,6),VLOOKUP(Sheet1!$E$39,'[1]Silk Screen Colors CR80'!Table,7))*3,IF(Sheet1!$J$18="S/POL/W",MAX(VLOOKUP(Sheet1!$E$39,'[1]Silk Screen Colors CR80'!Table,3),VLOOKUP(Sheet1!$E$39,'[1]Silk Screen Colors CR80'!Table,5),VLOOKUP(Sheet1!$E$39,'[1]Silk Screen Colors CR80'!Table,7))*3,IF(Sheet1!$J$18="S/PUL/W",MAX(VLOOKUP(Sheet1!$E$39,'[1]Silk Screen Colors CR80'!Table,3),VLOOKUP(Sheet1!$E$39,'[1]Silk Screen Colors CR80'!Table,6),VLOOKUP(Sheet1!$E$39,'[1]Silk Screen Colors CR80'!Table,7))*3,IF(Sheet1!$J$18="S/P/CLR",MAX(VLOOKUP(Sheet1!$E$39,'[1]Silk Screen Colors CR80'!Table,3),VLOOKUP(Sheet1!$E$39,'[1]Silk Screen Colors CR80'!Table,5),VLOOKUP(Sheet1!$E$39,'[1]Silk Screen Colors CR80'!Table,6),VLOOKUP(Sheet1!$E$39,'[1]Silk Screen Colors CR80'!Table,8))*3,IF(Sheet1!$J$18="S/POL/CLR",MAX(VLOOKUP(Sheet1!$E$39,'[1]Silk Screen Colors CR80'!Table,3),VLOOKUP(Sheet1!$E$39,'[1]Silk Screen Colors CR80'!Table,5),VLOOKUP(Sheet1!$E$39,'[1]Silk Screen Colors CR80'!Table,8))*3,IF(Sheet1!$J$18="S/PUL/CLR",MAX(VLOOKUP(Sheet1!$E$39,'[1]Silk Screen Colors CR80'!Table,3),VLOOKUP(Sheet1!$E$39,'[1]Silk Screen Colors CR80'!Table,6),VLOOKUP(Sheet1!$E$39,'[1]Silk Screen Colors CR80'!Table,8))*3,IF(Sheet1!$J$18="S/W/CLR",MAX(VLOOKUP(Sheet1!$E$39,'[1]Silk Screen Colors CR80'!Table,3),VLOOKUP(Sheet1!$E$39,'[1]Silk Screen Colors CR80'!Table,7),VLOOKUP(Sheet1!$E$39,'[1]Silk Screen Colors CR80'!Table,8))*3,""))))))))))))</f>
        <v/>
      </c>
      <c r="I12" s="69" t="str">
        <f>IF(Sheet1!$J$18="C/P/W",MAX(VLOOKUP(Sheet1!$E$39,'[1]Silk Screen Colors CR80'!Table,4),VLOOKUP(Sheet1!$E$39,'[1]Silk Screen Colors CR80'!Table,5),VLOOKUP(Sheet1!$E$39,'[1]Silk Screen Colors CR80'!Table,6),VLOOKUP(Sheet1!$E$39,'[1]Silk Screen Colors CR80'!Table,7))*3,IF(Sheet1!$J$18="C/POL/W",MAX(VLOOKUP(Sheet1!$E$39,'[1]Silk Screen Colors CR80'!Table,4),VLOOKUP(Sheet1!$E$39,'[1]Silk Screen Colors CR80'!Table,5),VLOOKUP(Sheet1!$E$39,'[1]Silk Screen Colors CR80'!Table,7))*3,IF(Sheet1!$J$18="C/PUL/W",MAX(VLOOKUP(Sheet1!$E$39,'[1]Silk Screen Colors CR80'!Table,4),VLOOKUP(Sheet1!$E$39,'[1]Silk Screen Colors CR80'!Table,6),VLOOKUP(Sheet1!$E$39,'[1]Silk Screen Colors CR80'!Table,7))*3,IF(Sheet1!$J$18="C/P/CLR",MAX(VLOOKUP(Sheet1!$E$39,'[1]Silk Screen Colors CR80'!Table,4),VLOOKUP(Sheet1!$E$39,'[1]Silk Screen Colors CR80'!Table,5),VLOOKUP(Sheet1!$E$39,'[1]Silk Screen Colors CR80'!Table,6),VLOOKUP(Sheet1!$E$39,'[1]Silk Screen Colors CR80'!Table,8))*3,IF(Sheet1!$J$18="C/POL/CLR",MAX(VLOOKUP(Sheet1!$E$39,'[1]Silk Screen Colors CR80'!Table,4),VLOOKUP(Sheet1!$E$39,'[1]Silk Screen Colors CR80'!Table,5),VLOOKUP(Sheet1!$E$39,'[1]Silk Screen Colors CR80'!Table,8))*3,IF(Sheet1!$J$18="C/PUL/CLR",MAX(VLOOKUP(Sheet1!$E$39,'[1]Silk Screen Colors CR80'!Table,4),VLOOKUP(Sheet1!$E$39,'[1]Silk Screen Colors CR80'!Table,6),VLOOKUP(Sheet1!$E$39,'[1]Silk Screen Colors CR80'!Table,8))*3,IF(Sheet1!$J$18="C/W/CLR",MAX(VLOOKUP(Sheet1!$E$39,'[1]Silk Screen Colors CR80'!Table,4),VLOOKUP(Sheet1!$E$39,'[1]Silk Screen Colors CR80'!Table,7),VLOOKUP(Sheet1!$E$39,'[1]Silk Screen Colors CR80'!Table,8))*3,"")))))))</f>
        <v/>
      </c>
      <c r="J12" s="69" t="str">
        <f>IF(Sheet1!$J$18="P/W/CLR",MAX(VLOOKUP(Sheet1!$E$39,'[1]Silk Screen Colors CR80'!Table,5),VLOOKUP(Sheet1!$E$39,'[1]Silk Screen Colors CR80'!Table,6),VLOOKUP(Sheet1!$E$39,'[1]Silk Screen Colors CR80'!Table,7),VLOOKUP(Sheet1!$E$39,'[1]Silk Screen Colors CR80'!Table,8))*3,IF(Sheet1!$J$18="POL/W/CLR",MAX(VLOOKUP(Sheet1!$E$39,'[1]Silk Screen Colors CR80'!Table,5),VLOOKUP(Sheet1!$E$39,'[1]Silk Screen Colors CR80'!Table,7),VLOOKUP(Sheet1!$E$39,'[1]Silk Screen Colors CR80'!Table,8))*3,IF(Sheet1!$J$18="PUL/W/CLR",MAX(VLOOKUP(Sheet1!$E$39,'[1]Silk Screen Colors CR80'!Table,6),VLOOKUP(Sheet1!$E$39,'[1]Silk Screen Colors CR80'!Table,7),VLOOKUP(Sheet1!$E$39,'[1]Silk Screen Colors CR80'!Table,8))*3,"")))</f>
        <v/>
      </c>
      <c r="K12" s="70" t="str">
        <f>IF(Sheet1!$J$18="G/S/C/P",MAX(VLOOKUP(Sheet1!$E$39,'[1]Silk Screen Colors CR80'!Table,2),VLOOKUP(Sheet1!$E$39,'[1]Silk Screen Colors CR80'!Table,3),VLOOKUP(Sheet1!$E$39,'[1]Silk Screen Colors CR80'!Table,4),VLOOKUP(Sheet1!$E$39,'[1]Silk Screen Colors CR80'!Table,5),VLOOKUP(Sheet1!$E$39,'[1]Silk Screen Colors CR80'!Table,6))*4,IF(Sheet1!$J$18="G/S/C/POL",MAX(VLOOKUP(Sheet1!$E$39,'[1]Silk Screen Colors CR80'!Table,2),VLOOKUP(Sheet1!$E$39,'[1]Silk Screen Colors CR80'!Table,3),VLOOKUP(Sheet1!$E$39,'[1]Silk Screen Colors CR80'!Table,4),VLOOKUP(Sheet1!$E$39,'[1]Silk Screen Colors CR80'!Table,5))*4,IF(Sheet1!$J$18="G/S/C/PUL",MAX(VLOOKUP(Sheet1!$E$39,'[1]Silk Screen Colors CR80'!Table,2),VLOOKUP(Sheet1!$E$39,'[1]Silk Screen Colors CR80'!Table,3),VLOOKUP(Sheet1!$E$39,'[1]Silk Screen Colors CR80'!Table,4),VLOOKUP(Sheet1!$E$39,'[1]Silk Screen Colors CR80'!Table,6))*4,IF(Sheet1!$J$18="G/S/C/W",MAX(VLOOKUP(Sheet1!$E$39,'[1]Silk Screen Colors CR80'!Table,2),VLOOKUP(Sheet1!$E$39,'[1]Silk Screen Colors CR80'!Table,3),VLOOKUP(Sheet1!$E$39,'[1]Silk Screen Colors CR80'!Table,4),VLOOKUP(Sheet1!$E$39,'[1]Silk Screen Colors CR80'!Table,7))*4,IF(Sheet1!$J$18="G/S/C/CLR",MAX(VLOOKUP(Sheet1!$E$39,'[1]Silk Screen Colors CR80'!Table,2),VLOOKUP(Sheet1!$E$39,'[1]Silk Screen Colors CR80'!Table,3),VLOOKUP(Sheet1!$E$39,'[1]Silk Screen Colors CR80'!Table,4),VLOOKUP(Sheet1!$E$39,'[1]Silk Screen Colors CR80'!Table,8))*4,IF(Sheet1!$J$18="G/C/P/W",MAX(VLOOKUP(Sheet1!$E$39,'[1]Silk Screen Colors CR80'!Table,2),VLOOKUP(Sheet1!$E$39,'[1]Silk Screen Colors CR80'!Table,4),VLOOKUP(Sheet1!$E$39,'[1]Silk Screen Colors CR80'!Table,5),VLOOKUP(Sheet1!$E$39,'[1]Silk Screen Colors CR80'!Table,6),VLOOKUP(Sheet1!$E$39,'[1]Silk Screen Colors CR80'!Table,7))*4,IF(Sheet1!$J$18="G/C/POL/W",MAX(VLOOKUP(Sheet1!$E$39,'[1]Silk Screen Colors CR80'!Table,2),VLOOKUP(Sheet1!$E$39,'[1]Silk Screen Colors CR80'!Table,4),VLOOKUP(Sheet1!$E$39,'[1]Silk Screen Colors CR80'!Table,5),VLOOKUP(Sheet1!$E$39,'[1]Silk Screen Colors CR80'!Table,7))*4,IF(Sheet1!$J$18="G/C/PUL/W",MAX(VLOOKUP(Sheet1!$E$39,'[1]Silk Screen Colors CR80'!Table,2),VLOOKUP(Sheet1!$E$39,'[1]Silk Screen Colors CR80'!Table,4),VLOOKUP(Sheet1!$E$39,'[1]Silk Screen Colors CR80'!Table,6),VLOOKUP(Sheet1!$E$39,'[1]Silk Screen Colors CR80'!Table,7))*4,IF(Sheet1!$J$18="G/C/P/CLR",MAX(VLOOKUP(Sheet1!$E$39,'[1]Silk Screen Colors CR80'!Table,2),VLOOKUP(Sheet1!$E$39,'[1]Silk Screen Colors CR80'!Table,4),VLOOKUP(Sheet1!$E$39,'[1]Silk Screen Colors CR80'!Table,5),VLOOKUP(Sheet1!$E$39,'[1]Silk Screen Colors CR80'!Table,6),VLOOKUP(Sheet1!$E$39,'[1]Silk Screen Colors CR80'!Table,8))*4,IF(Sheet1!$J$18="G/C/POL/CLR",MAX(VLOOKUP(Sheet1!$E$39,'[1]Silk Screen Colors CR80'!Table,2),VLOOKUP(Sheet1!$E$39,'[1]Silk Screen Colors CR80'!Table,4),VLOOKUP(Sheet1!$E$39,'[1]Silk Screen Colors CR80'!Table,5),VLOOKUP(Sheet1!$E$39,'[1]Silk Screen Colors CR80'!Table,8))*4,IF(Sheet1!$J$18="G/C/PUL/CLR",MAX(VLOOKUP(Sheet1!$E$39,'[1]Silk Screen Colors CR80'!Table,2),VLOOKUP(Sheet1!$E$39,'[1]Silk Screen Colors CR80'!Table,4),VLOOKUP(Sheet1!$E$39,'[1]Silk Screen Colors CR80'!Table,6),VLOOKUP(Sheet1!$E$39,'[1]Silk Screen Colors CR80'!Table,8))*4,IF(Sheet1!$J$18="G/C/W/CLR",MAX(VLOOKUP(Sheet1!$E$39,'[1]Silk Screen Colors CR80'!Table,2),VLOOKUP(Sheet1!$E$39,'[1]Silk Screen Colors CR80'!Table,4),VLOOKUP(Sheet1!$E$39,'[1]Silk Screen Colors CR80'!Table,7),VLOOKUP(Sheet1!$E$39,'[1]Silk Screen Colors CR80'!Table,8))*4,""))))))))))))</f>
        <v/>
      </c>
      <c r="L12" s="71" t="str">
        <f>IF(Sheet1!$J$18="S/C/P/W",MAX(VLOOKUP(Sheet1!$E$39,'[1]Silk Screen Colors CR80'!Table,3),VLOOKUP(Sheet1!$E$39,'[1]Silk Screen Colors CR80'!Table,4),VLOOKUP(Sheet1!$E$39,'[1]Silk Screen Colors CR80'!Table,5),VLOOKUP(Sheet1!$E$39,'[1]Silk Screen Colors CR80'!Table,6),VLOOKUP(Sheet1!$E$39,'[1]Silk Screen Colors CR80'!Table,7))*4,IF(Sheet1!$J$18="S/C/POL/W",MAX(VLOOKUP(Sheet1!$E$39,'[1]Silk Screen Colors CR80'!Table,3),VLOOKUP(Sheet1!$E$39,'[1]Silk Screen Colors CR80'!Table,4),VLOOKUP(Sheet1!$E$39,'[1]Silk Screen Colors CR80'!Table,5),VLOOKUP(Sheet1!$E$39,'[1]Silk Screen Colors CR80'!Table,7))*4,IF(Sheet1!$J$18="S/C/PUL/W",MAX(VLOOKUP(Sheet1!$E$39,'[1]Silk Screen Colors CR80'!Table,3),VLOOKUP(Sheet1!$E$39,'[1]Silk Screen Colors CR80'!Table,4),VLOOKUP(Sheet1!$E$39,'[1]Silk Screen Colors CR80'!Table,6),VLOOKUP(Sheet1!$E$39,'[1]Silk Screen Colors CR80'!Table,7))*4,IF(Sheet1!$J$18="S/C/P/CLR",MAX(VLOOKUP(Sheet1!$E$39,'[1]Silk Screen Colors CR80'!Table,3),VLOOKUP(Sheet1!$E$39,'[1]Silk Screen Colors CR80'!Table,4),VLOOKUP(Sheet1!$E$39,'[1]Silk Screen Colors CR80'!Table,5),VLOOKUP(Sheet1!$E$39,'[1]Silk Screen Colors CR80'!Table,6),VLOOKUP(Sheet1!$E$39,'[1]Silk Screen Colors CR80'!Table,8))*4,IF(Sheet1!$J$18="S/C/POL/CLR",MAX(VLOOKUP(Sheet1!$E$39,'[1]Silk Screen Colors CR80'!Table,3),VLOOKUP(Sheet1!$E$39,'[1]Silk Screen Colors CR80'!Table,4),VLOOKUP(Sheet1!$E$39,'[1]Silk Screen Colors CR80'!Table,5),VLOOKUP(Sheet1!$E$39,'[1]Silk Screen Colors CR80'!Table,8))*4,IF(Sheet1!$J$18="S/C/PUL/CLR",MAX(VLOOKUP(Sheet1!$E$39,'[1]Silk Screen Colors CR80'!Table,3),VLOOKUP(Sheet1!$E$39,'[1]Silk Screen Colors CR80'!Table,4),VLOOKUP(Sheet1!$E$39,'[1]Silk Screen Colors CR80'!Table,6),VLOOKUP(Sheet1!$E$39,'[1]Silk Screen Colors CR80'!Table,8))*4,IF(Sheet1!$J$18="S/P/W/CLR",MAX(VLOOKUP(Sheet1!$E$39,'[1]Silk Screen Colors CR80'!Table,3),VLOOKUP(Sheet1!$E$39,'[1]Silk Screen Colors CR80'!Table,5),VLOOKUP(Sheet1!$E$39,'[1]Silk Screen Colors CR80'!Table,6),VLOOKUP(Sheet1!$E$39,'[1]Silk Screen Colors CR80'!Table,7),VLOOKUP(Sheet1!$E$39,'[1]Silk Screen Colors CR80'!Table,8))*4,IF(Sheet1!$J$18="S/POL/W/CLR",MAX(VLOOKUP(Sheet1!$E$39,'[1]Silk Screen Colors CR80'!Table,3),VLOOKUP(Sheet1!$E$39,'[1]Silk Screen Colors CR80'!Table,5),VLOOKUP(Sheet1!$E$39,'[1]Silk Screen Colors CR80'!Table,7),VLOOKUP(Sheet1!$E$39,'[1]Silk Screen Colors CR80'!Table,8))*4,IF(Sheet1!$J$18="S/PUL/W/CLR",MAX(VLOOKUP(Sheet1!$E$39,'[1]Silk Screen Colors CR80'!Table,3),VLOOKUP(Sheet1!$E$39,'[1]Silk Screen Colors CR80'!Table,6),VLOOKUP(Sheet1!$E$39,'[1]Silk Screen Colors CR80'!Table,7),VLOOKUP(Sheet1!$E$39,'[1]Silk Screen Colors CR80'!Table,8))*4,"")))))))))</f>
        <v/>
      </c>
      <c r="M12" s="71" t="str">
        <f>IF(Sheet1!$J$18="C/P/W/CLR",MAX(VLOOKUP(Sheet1!$E$39,'[1]Silk Screen Colors CR80'!Table,4),VLOOKUP(Sheet1!$E$39,'[1]Silk Screen Colors CR80'!Table,5),VLOOKUP(Sheet1!$E$39,'[1]Silk Screen Colors CR80'!Table,6),VLOOKUP(Sheet1!$E$39,'[1]Silk Screen Colors CR80'!Table,7),VLOOKUP(Sheet1!$E$39,'[1]Silk Screen Colors CR80'!Table,8))*4,IF(Sheet1!$J$18="C/POL/W/CLR",MAX(VLOOKUP(Sheet1!$E$39,'[1]Silk Screen Colors CR80'!Table,4),VLOOKUP(Sheet1!$E$39,'[1]Silk Screen Colors CR80'!Table,5),VLOOKUP(Sheet1!$E$39,'[1]Silk Screen Colors CR80'!Table,7),VLOOKUP(Sheet1!$E$39,'[1]Silk Screen Colors CR80'!Table,8))*4,IF(Sheet1!$J$18="C/PUL/W/CLR",MAX(VLOOKUP(Sheet1!$E$39,'[1]Silk Screen Colors CR80'!Table,4),VLOOKUP(Sheet1!$E$39,'[1]Silk Screen Colors CR80'!Table,6),VLOOKUP(Sheet1!$E$39,'[1]Silk Screen Colors CR80'!Table,7),VLOOKUP(Sheet1!$E$39,'[1]Silk Screen Colors CR80'!Table,8))*4,"")))</f>
        <v/>
      </c>
      <c r="N12" s="72" t="str">
        <f>IF(Sheet1!$J$18="G/S/C/P/W",MAX(VLOOKUP(Sheet1!$E$39,'[1]Silk Screen Colors CR80'!Table,2),VLOOKUP(Sheet1!$E$39,'[1]Silk Screen Colors CR80'!Table,3),VLOOKUP(Sheet1!$E$39,'[1]Silk Screen Colors CR80'!Table,4),VLOOKUP(Sheet1!$E$39,'[1]Silk Screen Colors CR80'!Table,5),VLOOKUP(Sheet1!$E$39,'[1]Silk Screen Colors CR80'!Table,6),VLOOKUP(Sheet1!$E$39,'[1]Silk Screen Colors CR80'!Table,7))*5,IF(Sheet1!$J$18="G/S/C/POL/W",MAX(VLOOKUP(Sheet1!$E$39,'[1]Silk Screen Colors CR80'!Table,2),VLOOKUP(Sheet1!$E$39,'[1]Silk Screen Colors CR80'!Table,3),VLOOKUP(Sheet1!$E$39,'[1]Silk Screen Colors CR80'!Table,4),VLOOKUP(Sheet1!$E$39,'[1]Silk Screen Colors CR80'!Table,5),VLOOKUP(Sheet1!$E$39,'[1]Silk Screen Colors CR80'!Table,7))*5,IF(Sheet1!$J$18="G/S/C/PUL/W",MAX(VLOOKUP(Sheet1!$E$39,'[1]Silk Screen Colors CR80'!Table,2),VLOOKUP(Sheet1!$E$39,'[1]Silk Screen Colors CR80'!Table,3),VLOOKUP(Sheet1!$E$39,'[1]Silk Screen Colors CR80'!Table,4),VLOOKUP(Sheet1!$E$39,'[1]Silk Screen Colors CR80'!Table,6),VLOOKUP(Sheet1!$E$39,'[1]Silk Screen Colors CR80'!Table,7))*5,IF(Sheet1!$J$18="G/S/C/P/CLR",MAX(VLOOKUP(Sheet1!$E$39,'[1]Silk Screen Colors CR80'!Table,2),VLOOKUP(Sheet1!$E$39,'[1]Silk Screen Colors CR80'!Table,3),VLOOKUP(Sheet1!$E$39,'[1]Silk Screen Colors CR80'!Table,4),VLOOKUP(Sheet1!$E$39,'[1]Silk Screen Colors CR80'!Table,5),VLOOKUP(Sheet1!$E$39,'[1]Silk Screen Colors CR80'!Table,6),VLOOKUP(Sheet1!$E$39,'[1]Silk Screen Colors CR80'!Table,8))*5,IF(Sheet1!$J$18="G/S/C/POL/CLR",MAX(VLOOKUP(Sheet1!$E$39,'[1]Silk Screen Colors CR80'!Table,2),VLOOKUP(Sheet1!$E$39,'[1]Silk Screen Colors CR80'!Table,3),VLOOKUP(Sheet1!$E$39,'[1]Silk Screen Colors CR80'!Table,4),VLOOKUP(Sheet1!$E$39,'[1]Silk Screen Colors CR80'!Table,5),VLOOKUP(Sheet1!$E$39,'[1]Silk Screen Colors CR80'!Table,8))*5,IF(Sheet1!$J$18="G/S/C/PUL/CLR",MAX(VLOOKUP(Sheet1!$E$39,'[1]Silk Screen Colors CR80'!Table,2),VLOOKUP(Sheet1!$E$39,'[1]Silk Screen Colors CR80'!Table,3),VLOOKUP(Sheet1!$E$39,'[1]Silk Screen Colors CR80'!Table,4),VLOOKUP(Sheet1!$E$39,'[1]Silk Screen Colors CR80'!Table,6),VLOOKUP(Sheet1!$E$39,'[1]Silk Screen Colors CR80'!Table,8))*5,IF(Sheet1!$J$18="G/C/P/W/CLR",MAX(VLOOKUP(Sheet1!$E$39,'[1]Silk Screen Colors CR80'!Table,2),VLOOKUP(Sheet1!$E$39,'[1]Silk Screen Colors CR80'!Table,4),VLOOKUP(Sheet1!$E$39,'[1]Silk Screen Colors CR80'!Table,5),VLOOKUP(Sheet1!$E$39,'[1]Silk Screen Colors CR80'!Table,6),VLOOKUP(Sheet1!$E$39,'[1]Silk Screen Colors CR80'!Table,7),VLOOKUP(Sheet1!$E$39,'[1]Silk Screen Colors CR80'!Table,8))*5,IF(Sheet1!$J$18="G/C/POL/W/CLR",MAX(VLOOKUP(Sheet1!$E$39,'[1]Silk Screen Colors CR80'!Table,2),VLOOKUP(Sheet1!$E$39,'[1]Silk Screen Colors CR80'!Table,4),VLOOKUP(Sheet1!$E$39,'[1]Silk Screen Colors CR80'!Table,5),VLOOKUP(Sheet1!$E$39,'[1]Silk Screen Colors CR80'!Table,7),VLOOKUP(Sheet1!$E$39,'[1]Silk Screen Colors CR80'!Table,8))*5,IF(Sheet1!$J$18="G/C/PUL/W/CLR",MAX(VLOOKUP(Sheet1!$E$39,'[1]Silk Screen Colors CR80'!Table,2),VLOOKUP(Sheet1!$E$39,'[1]Silk Screen Colors CR80'!Table,4),VLOOKUP(Sheet1!$E$39,'[1]Silk Screen Colors CR80'!Table,6),VLOOKUP(Sheet1!$E$39,'[1]Silk Screen Colors CR80'!Table,7),VLOOKUP(Sheet1!$E$39,'[1]Silk Screen Colors CR80'!Table,8))*5,"")))))))))</f>
        <v/>
      </c>
      <c r="O12" s="73" t="str">
        <f>IF(Sheet1!$J$18="S/C/P/W/CLR",MAX(VLOOKUP(Sheet1!$E$39,'[1]Silk Screen Colors CR80'!Table,3),VLOOKUP(Sheet1!$E$39,'[1]Silk Screen Colors CR80'!Table,4),VLOOKUP(Sheet1!$E$39,'[1]Silk Screen Colors CR80'!Table,5),VLOOKUP(Sheet1!$E$39,'[1]Silk Screen Colors CR80'!Table,6),VLOOKUP(Sheet1!$E$39,'[1]Silk Screen Colors CR80'!Table,7),VLOOKUP(Sheet1!$E$39,'[1]Silk Screen Colors CR80'!Table,8))*5,IF(Sheet1!$J$18="S/C/POL/W/CLR",MAX(VLOOKUP(Sheet1!$E$39,'[1]Silk Screen Colors CR80'!Table,3),VLOOKUP(Sheet1!$E$39,'[1]Silk Screen Colors CR80'!Table,4),VLOOKUP(Sheet1!$E$39,'[1]Silk Screen Colors CR80'!Table,5),VLOOKUP(Sheet1!$E$39,'[1]Silk Screen Colors CR80'!Table,7),VLOOKUP(Sheet1!$E$39,'[1]Silk Screen Colors CR80'!Table,8))*5,IF(Sheet1!$J$18="S/C/PUL/W/CLR",MAX(VLOOKUP(Sheet1!$E$39,'[1]Silk Screen Colors CR80'!Table,3),VLOOKUP(Sheet1!$E$39,'[1]Silk Screen Colors CR80'!Table,4),VLOOKUP(Sheet1!$E$39,'[1]Silk Screen Colors CR80'!Table,6),VLOOKUP(Sheet1!$E$39,'[1]Silk Screen Colors CR80'!Table,7),VLOOKUP(Sheet1!$E$39,'[1]Silk Screen Colors CR80'!Table,8))*5,"")))</f>
        <v/>
      </c>
      <c r="P12" s="74" t="str">
        <f>IF(Sheet1!$J$18="G/S/C/P/W/CLR",MAX(VLOOKUP(Sheet1!$E$39,'[1]Silk Screen Colors CR80'!Table,2),VLOOKUP(Sheet1!$E$39,'[1]Silk Screen Colors CR80'!Table,3),VLOOKUP(Sheet1!$E$39,'[1]Silk Screen Colors CR80'!Table,4),VLOOKUP(Sheet1!$E$39,'[1]Silk Screen Colors CR80'!Table,5),VLOOKUP(Sheet1!$E$39,'[1]Silk Screen Colors CR80'!Table,6),VLOOKUP(Sheet1!$E$39,'[1]Silk Screen Colors CR80'!Table,7),VLOOKUP(Sheet1!$E$39,'[1]Silk Screen Colors CR80'!Table,8))*6,IF(Sheet1!$J$18="G/S/C/POL/W/CLR",MAX(VLOOKUP(Sheet1!$E$39,'[1]Silk Screen Colors CR80'!Table,2),VLOOKUP(Sheet1!$E$39,'[1]Silk Screen Colors CR80'!Table,3),VLOOKUP(Sheet1!$E$39,'[1]Silk Screen Colors CR80'!Table,4),VLOOKUP(Sheet1!$E$39,'[1]Silk Screen Colors CR80'!Table,5),VLOOKUP(Sheet1!$E$39,'[1]Silk Screen Colors CR80'!Table,7),VLOOKUP(Sheet1!$E$39,'[1]Silk Screen Colors CR80'!Table,8))*6,IF(Sheet1!$J$18="G/S/C/PUL/W/CLR",MAX(VLOOKUP(Sheet1!$E$39,'[1]Silk Screen Colors CR80'!Table,2),VLOOKUP(Sheet1!$E$39,'[1]Silk Screen Colors CR80'!Table,3),VLOOKUP(Sheet1!$E$39,'[1]Silk Screen Colors CR80'!Table,4),VLOOKUP(Sheet1!$E$39,'[1]Silk Screen Colors CR80'!Table,6),VLOOKUP(Sheet1!$E$39,'[1]Silk Screen Colors CR80'!Table,7),VLOOKUP(Sheet1!$E$39,'[1]Silk Screen Colors CR80'!Table,8))*6,"")))</f>
        <v/>
      </c>
      <c r="Q12" s="65" t="s">
        <v>126</v>
      </c>
      <c r="R12" s="65" t="s">
        <v>127</v>
      </c>
    </row>
    <row r="13" spans="1:21" ht="15">
      <c r="A13" s="51" t="s">
        <v>131</v>
      </c>
      <c r="B13" s="66" t="str">
        <f>IF(Sheet1!$F$18="G/S",MAX(VLOOKUP(Sheet1!$E$39,'[1]Silk Screen Colors CR50 Flush'!Table,2),VLOOKUP(Sheet1!$E$39,'[1]Silk Screen Colors CR50 Flush'!Table,3))*2,IF(Sheet1!$F$18="G/C",MAX(VLOOKUP(Sheet1!$E$39,'[1]Silk Screen Colors CR50 Flush'!Table,2),VLOOKUP(Sheet1!$E$39,'[1]Silk Screen Colors CR50 Flush'!Table,4))*2,IF(Sheet1!$F$18="G/P",MAX(VLOOKUP(Sheet1!$E$39,'[1]Silk Screen Colors CR50 Flush'!Table,2),VLOOKUP(Sheet1!$E$39,'[1]Silk Screen Colors CR50 Flush'!Table,5),VLOOKUP(Sheet1!$E$39,'[1]Silk Screen Colors CR50 Flush'!Table,6))*2,IF(Sheet1!$F$18="G/POL",MAX(VLOOKUP(Sheet1!$E$39,'[1]Silk Screen Colors CR50 Flush'!Table,2),VLOOKUP(Sheet1!$E$39,'[1]Silk Screen Colors CR50 Flush'!Table,5))*2,IF(Sheet1!$F$18="G/PUL",MAX(VLOOKUP(Sheet1!$E$39,'[1]Silk Screen Colors CR50 Flush'!Table,2),VLOOKUP(Sheet1!$E$39,'[1]Silk Screen Colors CR50 Flush'!Table,6))*2,IF(Sheet1!$F$18="G/W",MAX(VLOOKUP(Sheet1!$E$39,'[1]Silk Screen Colors CR50 Flush'!Table,2),VLOOKUP(Sheet1!$E$39,'[1]Silk Screen Colors CR50 Flush'!Table,7))*2,IF(Sheet1!$F$18="G/CLR",MAX(VLOOKUP(Sheet1!$E$39,'[1]Silk Screen Colors CR50 Flush'!Table,2),VLOOKUP(Sheet1!$E$39,'[1]Silk Screen Colors CR50 Flush'!Table,8))*2,"")))))))</f>
        <v/>
      </c>
      <c r="C13" s="66" t="e">
        <f>IF(Sheet1!$F$18="S/C",MAX(VLOOKUP(Sheet1!$E$39,'[1]Silk Screen Colors CR50 Flush'!Table,3),VLOOKUP(Sheet1!$E$39,'[1]Silk Screen Colors CR50 Flush'!Table,4))*2,IF(Sheet1!$F$18="S/P",MAX(VLOOKUP(Sheet1!$E$39,'[1]Silk Screen Colors CR50 Flush'!Table,3),VLOOKUP(Sheet1!$E$39,'[1]Silk Screen Colors CR50 Flush'!Table,5),VLOOKUP(Sheet1!$E$39,'[1]Silk Screen Colors CR50 Flush'!Table,6))*2,IF(Sheet1!$F$18="S/POL",MAX(VLOOKUP(Sheet1!$E$39,'[1]Silk Screen Colors CR50 Flush'!Table,3),VLOOKUP(Sheet1!$E$39,'[1]Silk Screen Colors CR50 Flush'!Table,5))*2,IF(Sheet1!$F$18="S/PUL",MAX(VLOOKUP(Sheet1!$E$39,'[1]Silk Screen Colors CR50 Flush'!Table,3),VLOOKUP(Sheet1!$E$39,'[1]Silk Screen Colors CR50 Flush'!Table,6))*2,IF(Sheet1!$F$18="S/W",MAX(VLOOKUP(Sheet1!$E$39,'[1]Silk Screen Colors CR50 Flush'!Table,3),VLOOKUP(Sheet1!$E$39,'[1]Silk Screen Colors CR50 Flush'!Table,7))*2,IF(Sheet1!$F$18="S/CLR",MAX(VLOOKUP(Sheet1!$E$39,'[1]Silk Screen Colors CR50 Flush'!Table,3),VLOOKUP(Sheet1!$E$39,'[1]Silk Screen Colors CR50 Flush'!Table,8))*2,""))))))</f>
        <v>#REF!</v>
      </c>
      <c r="D13" s="66" t="str">
        <f>IF(Sheet1!$F$18="C/P",MAX(VLOOKUP(Sheet1!$E$39,'[1]Silk Screen Colors CR50 Flush'!Table,4),VLOOKUP(Sheet1!$E$39,'[1]Silk Screen Colors CR50 Flush'!Table,5),VLOOKUP(Sheet1!$E$39,'[1]Silk Screen Colors CR50 Flush'!Table,6))*2,IF(Sheet1!$F$18="C/POL",MAX(VLOOKUP(Sheet1!$E$39,'[1]Silk Screen Colors CR50 Flush'!Table,4),VLOOKUP(Sheet1!$E$39,'[1]Silk Screen Colors CR50 Flush'!Table,5))*2,IF(Sheet1!$F$18="C/PUL",MAX(VLOOKUP(Sheet1!$E$39,'[1]Silk Screen Colors CR50 Flush'!Table,4),VLOOKUP(Sheet1!$E$39,'[1]Silk Screen Colors CR50 Flush'!Table,6))*2,IF(Sheet1!$F$18="C/W",MAX(VLOOKUP(Sheet1!$E$39,'[1]Silk Screen Colors CR50 Flush'!Table,4),VLOOKUP(Sheet1!$E$39,'[1]Silk Screen Colors CR50 Flush'!Table,7))*2,IF(Sheet1!$F$18="C/CLR",MAX(VLOOKUP(Sheet1!$E$39,'[1]Silk Screen Colors CR50 Flush'!Table,4),VLOOKUP(Sheet1!$E$39,'[1]Silk Screen Colors CR50 Flush'!Table,8))*2,"")))))</f>
        <v/>
      </c>
      <c r="E13" s="66" t="str">
        <f>IF(Sheet1!$F$18="P/W",MAX(VLOOKUP(Sheet1!$E$39,'[1]Silk Screen Colors CR50 Flush'!Table,5),VLOOKUP(Sheet1!$E$39,'[1]Silk Screen Colors CR50 Flush'!Table,6),VLOOKUP(Sheet1!$E$39,'[1]Silk Screen Colors CR50 Flush'!Table,7))*2,IF(Sheet1!$F$18="POL/W",MAX(VLOOKUP(Sheet1!$E$39,'[1]Silk Screen Colors CR50 Flush'!Table,5),VLOOKUP(Sheet1!$E$39,'[1]Silk Screen Colors CR50 Flush'!Table,7))*2,IF(Sheet1!$F$18="PUL/W",MAX(VLOOKUP(Sheet1!$E$39,'[1]Silk Screen Colors CR50 Flush'!Table,6),VLOOKUP(Sheet1!$E$39,'[1]Silk Screen Colors CR50 Flush'!Table,7))*2,IF(Sheet1!$F$18="P/CLR",MAX(VLOOKUP(Sheet1!$E$39,'[1]Silk Screen Colors CR50 Flush'!Table,5),VLOOKUP(Sheet1!$E$39,'[1]Silk Screen Colors CR50 Flush'!Table,6),VLOOKUP(Sheet1!$E$39,'[1]Silk Screen Colors CR50 Flush'!Table,8))*2,IF(Sheet1!$F$18="POL/CLR",MAX(VLOOKUP(Sheet1!$E$39,'[1]Silk Screen Colors CR50 Flush'!Table,5),VLOOKUP(Sheet1!$E$39,'[1]Silk Screen Colors CR50 Flush'!Table,8))*2,IF(Sheet1!$F$18="PUL/CLR",MAX(VLOOKUP(Sheet1!$E$39,'[1]Silk Screen Colors CR50 Flush'!Table,6),VLOOKUP(Sheet1!$E$39,'[1]Silk Screen Colors CR50 Flush'!Table,8))*2,""))))))</f>
        <v/>
      </c>
      <c r="F13" s="66" t="str">
        <f>IF(Sheet1!$F$18="W/CLR",MAX(VLOOKUP(Sheet1!$E$39,'[1]Silk Screen Colors CR50 Flush'!Table,7),VLOOKUP(Sheet1!$E$39,'[1]Silk Screen Colors CR50 Flush'!Table,8))*2,"")</f>
        <v/>
      </c>
      <c r="G13" s="67" t="str">
        <f>IF(Sheet1!$F$18="G/S/C",MAX(VLOOKUP(Sheet1!$E$39,'[1]Silk Screen Colors CR50 Flush'!Table,2),VLOOKUP(Sheet1!$E$39,'[1]Silk Screen Colors CR50 Flush'!Table,3),VLOOKUP(Sheet1!$E$39,'[1]Silk Screen Colors CR50 Flush'!Table,4))*3,IF(Sheet1!$F$18="G/S/P",MAX(VLOOKUP(Sheet1!$E$39,'[1]Silk Screen Colors CR50 Flush'!Table,2),VLOOKUP(Sheet1!$E$39,'[1]Silk Screen Colors CR50 Flush'!Table,3),VLOOKUP(Sheet1!$E$39,'[1]Silk Screen Colors CR50 Flush'!Table,5),VLOOKUP(Sheet1!$E$39,'[1]Silk Screen Colors CR50 Flush'!Table,6))*3,IF(Sheet1!$F$18="G/S/POL",MAX(VLOOKUP(Sheet1!$E$39,'[1]Silk Screen Colors CR50 Flush'!Table,2),VLOOKUP(Sheet1!$E$39,'[1]Silk Screen Colors CR50 Flush'!Table,3),VLOOKUP(Sheet1!$E$39,'[1]Silk Screen Colors CR50 Flush'!Table,5))*3,IF(Sheet1!$F$18="G/S/PUL",MAX(VLOOKUP(Sheet1!$E$39,'[1]Silk Screen Colors CR50 Flush'!Table,2),VLOOKUP(Sheet1!$E$39,'[1]Silk Screen Colors CR50 Flush'!Table,3),VLOOKUP(Sheet1!$E$39,'[1]Silk Screen Colors CR50 Flush'!Table,6))*3,IF(Sheet1!$F$18="G/S/W",MAX(VLOOKUP(Sheet1!$E$39,'[1]Silk Screen Colors CR50 Flush'!Table,2),VLOOKUP(Sheet1!$E$39,'[1]Silk Screen Colors CR50 Flush'!Table,3),VLOOKUP(Sheet1!$E$39,'[1]Silk Screen Colors CR50 Flush'!Table,7))*3,IF(Sheet1!$F$18="G/S/CLR",MAX(VLOOKUP(Sheet1!$E$39,'[1]Silk Screen Colors CR50 Flush'!Table,2),VLOOKUP(Sheet1!$E$39,'[1]Silk Screen Colors CR50 Flush'!Table,3),VLOOKUP(Sheet1!$E$39,'[1]Silk Screen Colors CR50 Flush'!Table,8))*3,IF(Sheet1!$F$18="G/C/P",MAX(VLOOKUP(Sheet1!$E$39,'[1]Silk Screen Colors CR50 Flush'!Table,2),VLOOKUP(Sheet1!$E$39,'[1]Silk Screen Colors CR50 Flush'!Table,4),VLOOKUP(Sheet1!$E$39,'[1]Silk Screen Colors CR50 Flush'!Table,5),VLOOKUP(Sheet1!$E$39,'[1]Silk Screen Colors CR50 Flush'!Table,6))*3,IF(Sheet1!$F$18="G/C/POL",MAX(VLOOKUP(Sheet1!$E$39,'[1]Silk Screen Colors CR50 Flush'!Table,2),VLOOKUP(Sheet1!$E$39,'[1]Silk Screen Colors CR50 Flush'!Table,4),VLOOKUP(Sheet1!$E$39,'[1]Silk Screen Colors CR50 Flush'!Table,5))*3,IF(Sheet1!$F$18="G/C/PUL",MAX(VLOOKUP(Sheet1!$E$39,'[1]Silk Screen Colors CR50 Flush'!Table,2),VLOOKUP(Sheet1!$E$39,'[1]Silk Screen Colors CR50 Flush'!Table,4),VLOOKUP(Sheet1!$E$39,'[1]Silk Screen Colors CR50 Flush'!Table,6))*3,IF(Sheet1!$F$18="G/C/W",MAX(VLOOKUP(Sheet1!$E$39,'[1]Silk Screen Colors CR50 Flush'!Table,2),VLOOKUP(Sheet1!$E$39,'[1]Silk Screen Colors CR50 Flush'!Table,4),VLOOKUP(Sheet1!$E$39,'[1]Silk Screen Colors CR50 Flush'!Table,7))*3,IF(Sheet1!$F$18="G/C/CLR",MAX(VLOOKUP(Sheet1!$E$39,'[1]Silk Screen Colors CR50 Flush'!Table,2),VLOOKUP(Sheet1!$E$39,'[1]Silk Screen Colors CR50 Flush'!Table,4),VLOOKUP(Sheet1!$E$39,'[1]Silk Screen Colors CR50 Flush'!Table,8))*3,IF(Sheet1!$F$18="G/P/W",MAX(VLOOKUP(Sheet1!$E$39,'[1]Silk Screen Colors CR50 Flush'!Table,2),VLOOKUP(Sheet1!$E$39,'[1]Silk Screen Colors CR50 Flush'!Table,5),VLOOKUP(Sheet1!$E$39,'[1]Silk Screen Colors CR50 Flush'!Table,6),VLOOKUP(Sheet1!$E$39,'[1]Silk Screen Colors CR50 Flush'!Table,7))*3,IF(Sheet1!$F$18="G/POL/W",MAX(VLOOKUP(Sheet1!$E$39,'[1]Silk Screen Colors CR50 Flush'!Table,2),VLOOKUP(Sheet1!$E$39,'[1]Silk Screen Colors CR50 Flush'!Table,5),VLOOKUP(Sheet1!$E$39,'[1]Silk Screen Colors CR50 Flush'!Table,7))*3,IF(Sheet1!$F$18="G/PUL/W",MAX(VLOOKUP(Sheet1!$E$39,'[1]Silk Screen Colors CR50 Flush'!Table,2),VLOOKUP(Sheet1!$E$39,'[1]Silk Screen Colors CR50 Flush'!Table,6),VLOOKUP(Sheet1!$E$39,'[1]Silk Screen Colors CR50 Flush'!Table,7))*3,IF(Sheet1!$F$18="G/P/CLR",MAX(VLOOKUP(Sheet1!$E$39,'[1]Silk Screen Colors CR50 Flush'!Table,2),VLOOKUP(Sheet1!$E$39,'[1]Silk Screen Colors CR50 Flush'!Table,5),VLOOKUP(Sheet1!$E$39,'[1]Silk Screen Colors CR50 Flush'!Table,6),VLOOKUP(Sheet1!$E$39,'[1]Silk Screen Colors CR50 Flush'!Table,8))*3,IF(Sheet1!$F$18="G/POL/CLR",MAX(VLOOKUP(Sheet1!$E$39,'[1]Silk Screen Colors CR50 Flush'!Table,2),VLOOKUP(Sheet1!$E$39,'[1]Silk Screen Colors CR50 Flush'!Table,5),VLOOKUP(Sheet1!$E$39,'[1]Silk Screen Colors CR50 Flush'!Table,8))*3,IF(Sheet1!$F$18="G/PUL/CLR",MAX(VLOOKUP(Sheet1!$E$39,'[1]Silk Screen Colors CR50 Flush'!Table,2),VLOOKUP(Sheet1!$E$39,'[1]Silk Screen Colors CR50 Flush'!Table,6),VLOOKUP(Sheet1!$E$39,'[1]Silk Screen Colors CR50 Flush'!Table,8))*3,IF(Sheet1!$F$18="G/W/CLR",MAX(VLOOKUP(Sheet1!$E$39,'[1]Silk Screen Colors CR50 Flush'!Table,2),VLOOKUP(Sheet1!$E$39,'[1]Silk Screen Colors CR50 Flush'!Table,7),VLOOKUP(Sheet1!$E$39,'[1]Silk Screen Colors CR50 Flush'!Table,8))*3,""))))))))))))))))))</f>
        <v/>
      </c>
      <c r="H13" s="68" t="str">
        <f>IF(Sheet1!$F$18="S/C/P",MAX(VLOOKUP(Sheet1!$E$39,'[1]Silk Screen Colors CR50 Flush'!Table,3),VLOOKUP(Sheet1!$E$39,'[1]Silk Screen Colors CR50 Flush'!Table,4),VLOOKUP(Sheet1!$E$39,'[1]Silk Screen Colors CR50 Flush'!Table,5),VLOOKUP(Sheet1!$E$39,'[1]Silk Screen Colors CR50 Flush'!Table,6))*3,IF(Sheet1!$F$18="S/C/POL",MAX(VLOOKUP(Sheet1!$E$39,'[1]Silk Screen Colors CR50 Flush'!Table,3),VLOOKUP(Sheet1!$E$39,'[1]Silk Screen Colors CR50 Flush'!Table,4),VLOOKUP(Sheet1!$E$39,'[1]Silk Screen Colors CR50 Flush'!Table,5))*3,IF(Sheet1!$F$18="S/C/PUL",MAX(VLOOKUP(Sheet1!$E$39,'[1]Silk Screen Colors CR50 Flush'!Table,3),VLOOKUP(Sheet1!$E$39,'[1]Silk Screen Colors CR50 Flush'!Table,4),VLOOKUP(Sheet1!$E$39,'[1]Silk Screen Colors CR50 Flush'!Table,6))*3,IF(Sheet1!$F$18="S/C/W",MAX(VLOOKUP(Sheet1!$E$39,'[1]Silk Screen Colors CR50 Flush'!Table,3),VLOOKUP(Sheet1!$E$39,'[1]Silk Screen Colors CR50 Flush'!Table,4),VLOOKUP(Sheet1!$E$39,'[1]Silk Screen Colors CR50 Flush'!Table,7))*3,IF(Sheet1!$F$18="S/C/CLR",MAX(VLOOKUP(Sheet1!$E$39,'[1]Silk Screen Colors CR50 Flush'!Table,3),VLOOKUP(Sheet1!$E$39,'[1]Silk Screen Colors CR50 Flush'!Table,4),VLOOKUP(Sheet1!$E$39,'[1]Silk Screen Colors CR50 Flush'!Table,8))*3,IF(Sheet1!$F$18="S/P/W",MAX(VLOOKUP(Sheet1!$E$39,'[1]Silk Screen Colors CR50 Flush'!Table,3),VLOOKUP(Sheet1!$E$39,'[1]Silk Screen Colors CR50 Flush'!Table,5),VLOOKUP(Sheet1!$E$39,'[1]Silk Screen Colors CR50 Flush'!Table,6),VLOOKUP(Sheet1!$E$39,'[1]Silk Screen Colors CR50 Flush'!Table,7))*3,IF(Sheet1!$F$18="S/POL/W",MAX(VLOOKUP(Sheet1!$E$39,'[1]Silk Screen Colors CR50 Flush'!Table,3),VLOOKUP(Sheet1!$E$39,'[1]Silk Screen Colors CR50 Flush'!Table,5),VLOOKUP(Sheet1!$E$39,'[1]Silk Screen Colors CR50 Flush'!Table,7))*3,IF(Sheet1!$F$18="S/PUL/W",MAX(VLOOKUP(Sheet1!$E$39,'[1]Silk Screen Colors CR50 Flush'!Table,3),VLOOKUP(Sheet1!$E$39,'[1]Silk Screen Colors CR50 Flush'!Table,6),VLOOKUP(Sheet1!$E$39,'[1]Silk Screen Colors CR50 Flush'!Table,7))*3,IF(Sheet1!$F$18="S/P/CLR",MAX(VLOOKUP(Sheet1!$E$39,'[1]Silk Screen Colors CR50 Flush'!Table,3),VLOOKUP(Sheet1!$E$39,'[1]Silk Screen Colors CR50 Flush'!Table,5),VLOOKUP(Sheet1!$E$39,'[1]Silk Screen Colors CR50 Flush'!Table,6),VLOOKUP(Sheet1!$E$39,'[1]Silk Screen Colors CR50 Flush'!Table,8))*3,IF(Sheet1!$F$18="S/POL/CLR",MAX(VLOOKUP(Sheet1!$E$39,'[1]Silk Screen Colors CR50 Flush'!Table,3),VLOOKUP(Sheet1!$E$39,'[1]Silk Screen Colors CR50 Flush'!Table,5),VLOOKUP(Sheet1!$E$39,'[1]Silk Screen Colors CR50 Flush'!Table,8))*3,IF(Sheet1!$F$18="S/PUL/CLR",MAX(VLOOKUP(Sheet1!$E$39,'[1]Silk Screen Colors CR50 Flush'!Table,3),VLOOKUP(Sheet1!$E$39,'[1]Silk Screen Colors CR50 Flush'!Table,6),VLOOKUP(Sheet1!$E$39,'[1]Silk Screen Colors CR50 Flush'!Table,8))*3,IF(Sheet1!$F$18="S/W/CLR",MAX(VLOOKUP(Sheet1!$E$39,'[1]Silk Screen Colors CR50 Flush'!Table,3),VLOOKUP(Sheet1!$E$39,'[1]Silk Screen Colors CR50 Flush'!Table,7),VLOOKUP(Sheet1!$E$39,'[1]Silk Screen Colors CR50 Flush'!Table,8))*3,""))))))))))))</f>
        <v/>
      </c>
      <c r="I13" s="69" t="str">
        <f>IF(Sheet1!$F$18="C/P/W",MAX(VLOOKUP(Sheet1!$E$39,'[1]Silk Screen Colors CR50 Flush'!Table,4),VLOOKUP(Sheet1!$E$39,'[1]Silk Screen Colors CR50 Flush'!Table,5),VLOOKUP(Sheet1!$E$39,'[1]Silk Screen Colors CR50 Flush'!Table,6),VLOOKUP(Sheet1!$E$39,'[1]Silk Screen Colors CR50 Flush'!Table,7))*3,IF(Sheet1!$F$18="C/POL/W",MAX(VLOOKUP(Sheet1!$E$39,'[1]Silk Screen Colors CR50 Flush'!Table,4),VLOOKUP(Sheet1!$E$39,'[1]Silk Screen Colors CR50 Flush'!Table,5),VLOOKUP(Sheet1!$E$39,'[1]Silk Screen Colors CR50 Flush'!Table,7))*3,IF(Sheet1!$F$18="C/PUL/W",MAX(VLOOKUP(Sheet1!$E$39,'[1]Silk Screen Colors CR50 Flush'!Table,4),VLOOKUP(Sheet1!$E$39,'[1]Silk Screen Colors CR50 Flush'!Table,6),VLOOKUP(Sheet1!$E$39,'[1]Silk Screen Colors CR50 Flush'!Table,7))*3,IF(Sheet1!$F$18="C/P/CLR",MAX(VLOOKUP(Sheet1!$E$39,'[1]Silk Screen Colors CR50 Flush'!Table,4),VLOOKUP(Sheet1!$E$39,'[1]Silk Screen Colors CR50 Flush'!Table,5),VLOOKUP(Sheet1!$E$39,'[1]Silk Screen Colors CR50 Flush'!Table,6),VLOOKUP(Sheet1!$E$39,'[1]Silk Screen Colors CR50 Flush'!Table,8))*3,IF(Sheet1!$F$18="C/POL/CLR",MAX(VLOOKUP(Sheet1!$E$39,'[1]Silk Screen Colors CR50 Flush'!Table,4),VLOOKUP(Sheet1!$E$39,'[1]Silk Screen Colors CR50 Flush'!Table,5),VLOOKUP(Sheet1!$E$39,'[1]Silk Screen Colors CR50 Flush'!Table,8))*3,IF(Sheet1!$F$18="C/PUL/CLR",MAX(VLOOKUP(Sheet1!$E$39,'[1]Silk Screen Colors CR50 Flush'!Table,4),VLOOKUP(Sheet1!$E$39,'[1]Silk Screen Colors CR50 Flush'!Table,6),VLOOKUP(Sheet1!$E$39,'[1]Silk Screen Colors CR50 Flush'!Table,8))*3,IF(Sheet1!$F$18="C/W/CLR",MAX(VLOOKUP(Sheet1!$E$39,'[1]Silk Screen Colors CR50 Flush'!Table,4),VLOOKUP(Sheet1!$E$39,'[1]Silk Screen Colors CR50 Flush'!Table,7),VLOOKUP(Sheet1!$E$39,'[1]Silk Screen Colors CR50 Flush'!Table,8))*3,"")))))))</f>
        <v/>
      </c>
      <c r="J13" s="69" t="str">
        <f>IF(Sheet1!$F$18="P/W/CLR",MAX(VLOOKUP(Sheet1!$E$39,'[1]Silk Screen Colors CR50 Flush'!Table,5),VLOOKUP(Sheet1!$E$39,'[1]Silk Screen Colors CR50 Flush'!Table,6),VLOOKUP(Sheet1!$E$39,'[1]Silk Screen Colors CR50 Flush'!Table,7),VLOOKUP(Sheet1!$E$39,'[1]Silk Screen Colors CR50 Flush'!Table,8))*3,IF(Sheet1!$F$18="POL/W/CLR",MAX(VLOOKUP(Sheet1!$E$39,'[1]Silk Screen Colors CR50 Flush'!Table,5),VLOOKUP(Sheet1!$E$39,'[1]Silk Screen Colors CR50 Flush'!Table,7),VLOOKUP(Sheet1!$E$39,'[1]Silk Screen Colors CR50 Flush'!Table,8))*3,IF(Sheet1!$F$18="PUL/W/CLR",MAX(VLOOKUP(Sheet1!$E$39,'[1]Silk Screen Colors CR50 Flush'!Table,6),VLOOKUP(Sheet1!$E$39,'[1]Silk Screen Colors CR50 Flush'!Table,7),VLOOKUP(Sheet1!$E$39,'[1]Silk Screen Colors CR50 Flush'!Table,8))*3,"")))</f>
        <v/>
      </c>
      <c r="K13" s="70" t="str">
        <f>IF(Sheet1!$F$18="G/S/C/P",MAX(VLOOKUP(Sheet1!$E$39,'[1]Silk Screen Colors CR50 Flush'!Table,2),VLOOKUP(Sheet1!$E$39,'[1]Silk Screen Colors CR50 Flush'!Table,3),VLOOKUP(Sheet1!$E$39,'[1]Silk Screen Colors CR50 Flush'!Table,4),VLOOKUP(Sheet1!$E$39,'[1]Silk Screen Colors CR50 Flush'!Table,5),VLOOKUP(Sheet1!$E$39,'[1]Silk Screen Colors CR50 Flush'!Table,6))*4,IF(Sheet1!$F$18="G/S/C/POL",MAX(VLOOKUP(Sheet1!$E$39,'[1]Silk Screen Colors CR50 Flush'!Table,2),VLOOKUP(Sheet1!$E$39,'[1]Silk Screen Colors CR50 Flush'!Table,3),VLOOKUP(Sheet1!$E$39,'[1]Silk Screen Colors CR50 Flush'!Table,4),VLOOKUP(Sheet1!$E$39,'[1]Silk Screen Colors CR50 Flush'!Table,5))*4,IF(Sheet1!$F$18="G/S/C/PUL",MAX(VLOOKUP(Sheet1!$E$39,'[1]Silk Screen Colors CR50 Flush'!Table,2),VLOOKUP(Sheet1!$E$39,'[1]Silk Screen Colors CR50 Flush'!Table,3),VLOOKUP(Sheet1!$E$39,'[1]Silk Screen Colors CR50 Flush'!Table,4),VLOOKUP(Sheet1!$E$39,'[1]Silk Screen Colors CR50 Flush'!Table,6))*4,IF(Sheet1!$F$18="G/S/C/W",MAX(VLOOKUP(Sheet1!$E$39,'[1]Silk Screen Colors CR50 Flush'!Table,2),VLOOKUP(Sheet1!$E$39,'[1]Silk Screen Colors CR50 Flush'!Table,3),VLOOKUP(Sheet1!$E$39,'[1]Silk Screen Colors CR50 Flush'!Table,4),VLOOKUP(Sheet1!$E$39,'[1]Silk Screen Colors CR50 Flush'!Table,7))*4,IF(Sheet1!$F$18="G/S/C/CLR",MAX(VLOOKUP(Sheet1!$E$39,'[1]Silk Screen Colors CR50 Flush'!Table,2),VLOOKUP(Sheet1!$E$39,'[1]Silk Screen Colors CR50 Flush'!Table,3),VLOOKUP(Sheet1!$E$39,'[1]Silk Screen Colors CR50 Flush'!Table,4),VLOOKUP(Sheet1!$E$39,'[1]Silk Screen Colors CR50 Flush'!Table,8))*4,IF(Sheet1!$F$18="G/C/P/W",MAX(VLOOKUP(Sheet1!$E$39,'[1]Silk Screen Colors CR50 Flush'!Table,2),VLOOKUP(Sheet1!$E$39,'[1]Silk Screen Colors CR50 Flush'!Table,4),VLOOKUP(Sheet1!$E$39,'[1]Silk Screen Colors CR50 Flush'!Table,5),VLOOKUP(Sheet1!$E$39,'[1]Silk Screen Colors CR50 Flush'!Table,6),VLOOKUP(Sheet1!$E$39,'[1]Silk Screen Colors CR50 Flush'!Table,7))*4,IF(Sheet1!$F$18="G/C/POL/W",MAX(VLOOKUP(Sheet1!$E$39,'[1]Silk Screen Colors CR50 Flush'!Table,2),VLOOKUP(Sheet1!$E$39,'[1]Silk Screen Colors CR50 Flush'!Table,4),VLOOKUP(Sheet1!$E$39,'[1]Silk Screen Colors CR50 Flush'!Table,5),VLOOKUP(Sheet1!$E$39,'[1]Silk Screen Colors CR50 Flush'!Table,7))*4,IF(Sheet1!$F$18="G/C/PUL/W",MAX(VLOOKUP(Sheet1!$E$39,'[1]Silk Screen Colors CR50 Flush'!Table,2),VLOOKUP(Sheet1!$E$39,'[1]Silk Screen Colors CR50 Flush'!Table,4),VLOOKUP(Sheet1!$E$39,'[1]Silk Screen Colors CR50 Flush'!Table,6),VLOOKUP(Sheet1!$E$39,'[1]Silk Screen Colors CR50 Flush'!Table,7))*4,IF(Sheet1!$F$18="G/C/P/CLR",MAX(VLOOKUP(Sheet1!$E$39,'[1]Silk Screen Colors CR50 Flush'!Table,2),VLOOKUP(Sheet1!$E$39,'[1]Silk Screen Colors CR50 Flush'!Table,4),VLOOKUP(Sheet1!$E$39,'[1]Silk Screen Colors CR50 Flush'!Table,5),VLOOKUP(Sheet1!$E$39,'[1]Silk Screen Colors CR50 Flush'!Table,6),VLOOKUP(Sheet1!$E$39,'[1]Silk Screen Colors CR50 Flush'!Table,8))*4,IF(Sheet1!$F$18="G/C/POL/CLR",MAX(VLOOKUP(Sheet1!$E$39,'[1]Silk Screen Colors CR50 Flush'!Table,2),VLOOKUP(Sheet1!$E$39,'[1]Silk Screen Colors CR50 Flush'!Table,4),VLOOKUP(Sheet1!$E$39,'[1]Silk Screen Colors CR50 Flush'!Table,5),VLOOKUP(Sheet1!$E$39,'[1]Silk Screen Colors CR50 Flush'!Table,8))*4,IF(Sheet1!$F$18="G/C/PUL/CLR",MAX(VLOOKUP(Sheet1!$E$39,'[1]Silk Screen Colors CR50 Flush'!Table,2),VLOOKUP(Sheet1!$E$39,'[1]Silk Screen Colors CR50 Flush'!Table,4),VLOOKUP(Sheet1!$E$39,'[1]Silk Screen Colors CR50 Flush'!Table,6),VLOOKUP(Sheet1!$E$39,'[1]Silk Screen Colors CR50 Flush'!Table,8))*4,IF(Sheet1!$F$18="G/C/W/CLR",MAX(VLOOKUP(Sheet1!$E$39,'[1]Silk Screen Colors CR50 Flush'!Table,2),VLOOKUP(Sheet1!$E$39,'[1]Silk Screen Colors CR50 Flush'!Table,4),VLOOKUP(Sheet1!$E$39,'[1]Silk Screen Colors CR50 Flush'!Table,7),VLOOKUP(Sheet1!$E$39,'[1]Silk Screen Colors CR50 Flush'!Table,8))*4,""))))))))))))</f>
        <v/>
      </c>
      <c r="L13" s="71" t="str">
        <f>IF(Sheet1!$F$18="S/C/P/W",MAX(VLOOKUP(Sheet1!$E$39,'[1]Silk Screen Colors CR50 Flush'!Table,3),VLOOKUP(Sheet1!$E$39,'[1]Silk Screen Colors CR50 Flush'!Table,4),VLOOKUP(Sheet1!$E$39,'[1]Silk Screen Colors CR50 Flush'!Table,5),VLOOKUP(Sheet1!$E$39,'[1]Silk Screen Colors CR50 Flush'!Table,6),VLOOKUP(Sheet1!$E$39,'[1]Silk Screen Colors CR50 Flush'!Table,7))*4,IF(Sheet1!$F$18="S/C/POL/W",MAX(VLOOKUP(Sheet1!$E$39,'[1]Silk Screen Colors CR50 Flush'!Table,3),VLOOKUP(Sheet1!$E$39,'[1]Silk Screen Colors CR50 Flush'!Table,4),VLOOKUP(Sheet1!$E$39,'[1]Silk Screen Colors CR50 Flush'!Table,5),VLOOKUP(Sheet1!$E$39,'[1]Silk Screen Colors CR50 Flush'!Table,7))*4,IF(Sheet1!$F$18="S/C/PUL/W",MAX(VLOOKUP(Sheet1!$E$39,'[1]Silk Screen Colors CR50 Flush'!Table,3),VLOOKUP(Sheet1!$E$39,'[1]Silk Screen Colors CR50 Flush'!Table,4),VLOOKUP(Sheet1!$E$39,'[1]Silk Screen Colors CR50 Flush'!Table,6),VLOOKUP(Sheet1!$E$39,'[1]Silk Screen Colors CR50 Flush'!Table,7))*4,IF(Sheet1!$F$18="S/C/P/CLR",MAX(VLOOKUP(Sheet1!$E$39,'[1]Silk Screen Colors CR50 Flush'!Table,3),VLOOKUP(Sheet1!$E$39,'[1]Silk Screen Colors CR50 Flush'!Table,4),VLOOKUP(Sheet1!$E$39,'[1]Silk Screen Colors CR50 Flush'!Table,5),VLOOKUP(Sheet1!$E$39,'[1]Silk Screen Colors CR50 Flush'!Table,6),VLOOKUP(Sheet1!$E$39,'[1]Silk Screen Colors CR50 Flush'!Table,8))*4,IF(Sheet1!$F$18="S/C/POL/CLR",MAX(VLOOKUP(Sheet1!$E$39,'[1]Silk Screen Colors CR50 Flush'!Table,3),VLOOKUP(Sheet1!$E$39,'[1]Silk Screen Colors CR50 Flush'!Table,4),VLOOKUP(Sheet1!$E$39,'[1]Silk Screen Colors CR50 Flush'!Table,5),VLOOKUP(Sheet1!$E$39,'[1]Silk Screen Colors CR50 Flush'!Table,8))*4,IF(Sheet1!$F$18="S/C/PUL/CLR",MAX(VLOOKUP(Sheet1!$E$39,'[1]Silk Screen Colors CR50 Flush'!Table,3),VLOOKUP(Sheet1!$E$39,'[1]Silk Screen Colors CR50 Flush'!Table,4),VLOOKUP(Sheet1!$E$39,'[1]Silk Screen Colors CR50 Flush'!Table,6),VLOOKUP(Sheet1!$E$39,'[1]Silk Screen Colors CR50 Flush'!Table,8))*4,IF(Sheet1!$F$18="S/P/W/CLR",MAX(VLOOKUP(Sheet1!$E$39,'[1]Silk Screen Colors CR50 Flush'!Table,3),VLOOKUP(Sheet1!$E$39,'[1]Silk Screen Colors CR50 Flush'!Table,5),VLOOKUP(Sheet1!$E$39,'[1]Silk Screen Colors CR50 Flush'!Table,6),VLOOKUP(Sheet1!$E$39,'[1]Silk Screen Colors CR50 Flush'!Table,7),VLOOKUP(Sheet1!$E$39,'[1]Silk Screen Colors CR50 Flush'!Table,8))*4,IF(Sheet1!$F$18="S/POL/W/CLR",MAX(VLOOKUP(Sheet1!$E$39,'[1]Silk Screen Colors CR50 Flush'!Table,3),VLOOKUP(Sheet1!$E$39,'[1]Silk Screen Colors CR50 Flush'!Table,5),VLOOKUP(Sheet1!$E$39,'[1]Silk Screen Colors CR50 Flush'!Table,7),VLOOKUP(Sheet1!$E$39,'[1]Silk Screen Colors CR50 Flush'!Table,8))*4,IF(Sheet1!$F$18="S/PUL/W/CLR",MAX(VLOOKUP(Sheet1!$E$39,'[1]Silk Screen Colors CR50 Flush'!Table,3),VLOOKUP(Sheet1!$E$39,'[1]Silk Screen Colors CR50 Flush'!Table,6),VLOOKUP(Sheet1!$E$39,'[1]Silk Screen Colors CR50 Flush'!Table,7),VLOOKUP(Sheet1!$E$39,'[1]Silk Screen Colors CR50 Flush'!Table,8))*4,"")))))))))</f>
        <v/>
      </c>
      <c r="M13" s="71" t="str">
        <f>IF(Sheet1!$F$18="C/P/W/CLR",MAX(VLOOKUP(Sheet1!$E$39,'[1]Silk Screen Colors CR50 Flush'!Table,4),VLOOKUP(Sheet1!$E$39,'[1]Silk Screen Colors CR50 Flush'!Table,5),VLOOKUP(Sheet1!$E$39,'[1]Silk Screen Colors CR50 Flush'!Table,6),VLOOKUP(Sheet1!$E$39,'[1]Silk Screen Colors CR50 Flush'!Table,7),VLOOKUP(Sheet1!$E$39,'[1]Silk Screen Colors CR50 Flush'!Table,8))*4,IF(Sheet1!$F$18="C/POL/W/CLR",MAX(VLOOKUP(Sheet1!$E$39,'[1]Silk Screen Colors CR50 Flush'!Table,4),VLOOKUP(Sheet1!$E$39,'[1]Silk Screen Colors CR50 Flush'!Table,5),VLOOKUP(Sheet1!$E$39,'[1]Silk Screen Colors CR50 Flush'!Table,7),VLOOKUP(Sheet1!$E$39,'[1]Silk Screen Colors CR50 Flush'!Table,8))*4,IF(Sheet1!$F$18="C/PUL/W/CLR",MAX(VLOOKUP(Sheet1!$E$39,'[1]Silk Screen Colors CR50 Flush'!Table,4),VLOOKUP(Sheet1!$E$39,'[1]Silk Screen Colors CR50 Flush'!Table,6),VLOOKUP(Sheet1!$E$39,'[1]Silk Screen Colors CR50 Flush'!Table,7),VLOOKUP(Sheet1!$E$39,'[1]Silk Screen Colors CR50 Flush'!Table,8))*4,"")))</f>
        <v/>
      </c>
      <c r="N13" s="72" t="str">
        <f>IF(Sheet1!$F$18="G/S/C/P/W",MAX(VLOOKUP(Sheet1!$E$39,'[1]Silk Screen Colors CR50 Flush'!Table,2),VLOOKUP(Sheet1!$E$39,'[1]Silk Screen Colors CR50 Flush'!Table,3),VLOOKUP(Sheet1!$E$39,'[1]Silk Screen Colors CR50 Flush'!Table,4),VLOOKUP(Sheet1!$E$39,'[1]Silk Screen Colors CR50 Flush'!Table,5),VLOOKUP(Sheet1!$E$39,'[1]Silk Screen Colors CR50 Flush'!Table,6),VLOOKUP(Sheet1!$E$39,'[1]Silk Screen Colors CR50 Flush'!Table,7))*5,IF(Sheet1!$F$18="G/S/C/POL/W",MAX(VLOOKUP(Sheet1!$E$39,'[1]Silk Screen Colors CR50 Flush'!Table,2),VLOOKUP(Sheet1!$E$39,'[1]Silk Screen Colors CR50 Flush'!Table,3),VLOOKUP(Sheet1!$E$39,'[1]Silk Screen Colors CR50 Flush'!Table,4),VLOOKUP(Sheet1!$E$39,'[1]Silk Screen Colors CR50 Flush'!Table,5),VLOOKUP(Sheet1!$E$39,'[1]Silk Screen Colors CR50 Flush'!Table,7))*5,IF(Sheet1!$F$18="G/S/C/PUL/W",MAX(VLOOKUP(Sheet1!$E$39,'[1]Silk Screen Colors CR50 Flush'!Table,2),VLOOKUP(Sheet1!$E$39,'[1]Silk Screen Colors CR50 Flush'!Table,3),VLOOKUP(Sheet1!$E$39,'[1]Silk Screen Colors CR50 Flush'!Table,4),VLOOKUP(Sheet1!$E$39,'[1]Silk Screen Colors CR50 Flush'!Table,6),VLOOKUP(Sheet1!$E$39,'[1]Silk Screen Colors CR50 Flush'!Table,7))*5,IF(Sheet1!$F$18="G/S/C/P/CLR",MAX(VLOOKUP(Sheet1!$E$39,'[1]Silk Screen Colors CR50 Flush'!Table,2),VLOOKUP(Sheet1!$E$39,'[1]Silk Screen Colors CR50 Flush'!Table,3),VLOOKUP(Sheet1!$E$39,'[1]Silk Screen Colors CR50 Flush'!Table,4),VLOOKUP(Sheet1!$E$39,'[1]Silk Screen Colors CR50 Flush'!Table,5),VLOOKUP(Sheet1!$E$39,'[1]Silk Screen Colors CR50 Flush'!Table,6),VLOOKUP(Sheet1!$E$39,'[1]Silk Screen Colors CR50 Flush'!Table,8))*5,IF(Sheet1!$F$18="G/S/C/POL/CLR",MAX(VLOOKUP(Sheet1!$E$39,'[1]Silk Screen Colors CR50 Flush'!Table,2),VLOOKUP(Sheet1!$E$39,'[1]Silk Screen Colors CR50 Flush'!Table,3),VLOOKUP(Sheet1!$E$39,'[1]Silk Screen Colors CR50 Flush'!Table,4),VLOOKUP(Sheet1!$E$39,'[1]Silk Screen Colors CR50 Flush'!Table,5),VLOOKUP(Sheet1!$E$39,'[1]Silk Screen Colors CR50 Flush'!Table,8))*5,IF(Sheet1!$F$18="G/S/C/PUL/CLR",MAX(VLOOKUP(Sheet1!$E$39,'[1]Silk Screen Colors CR50 Flush'!Table,2),VLOOKUP(Sheet1!$E$39,'[1]Silk Screen Colors CR50 Flush'!Table,3),VLOOKUP(Sheet1!$E$39,'[1]Silk Screen Colors CR50 Flush'!Table,4),VLOOKUP(Sheet1!$E$39,'[1]Silk Screen Colors CR50 Flush'!Table,6),VLOOKUP(Sheet1!$E$39,'[1]Silk Screen Colors CR50 Flush'!Table,8))*5,IF(Sheet1!$F$18="G/C/P/W/CLR",MAX(VLOOKUP(Sheet1!$E$39,'[1]Silk Screen Colors CR50 Flush'!Table,2),VLOOKUP(Sheet1!$E$39,'[1]Silk Screen Colors CR50 Flush'!Table,4),VLOOKUP(Sheet1!$E$39,'[1]Silk Screen Colors CR50 Flush'!Table,5),VLOOKUP(Sheet1!$E$39,'[1]Silk Screen Colors CR50 Flush'!Table,6),VLOOKUP(Sheet1!$E$39,'[1]Silk Screen Colors CR50 Flush'!Table,7),VLOOKUP(Sheet1!$E$39,'[1]Silk Screen Colors CR50 Flush'!Table,8))*5,IF(Sheet1!$F$18="G/C/POL/W/CLR",MAX(VLOOKUP(Sheet1!$E$39,'[1]Silk Screen Colors CR50 Flush'!Table,2),VLOOKUP(Sheet1!$E$39,'[1]Silk Screen Colors CR50 Flush'!Table,4),VLOOKUP(Sheet1!$E$39,'[1]Silk Screen Colors CR50 Flush'!Table,5),VLOOKUP(Sheet1!$E$39,'[1]Silk Screen Colors CR50 Flush'!Table,7),VLOOKUP(Sheet1!$E$39,'[1]Silk Screen Colors CR50 Flush'!Table,8))*5,IF(Sheet1!$F$18="G/C/PUL/W/CLR",MAX(VLOOKUP(Sheet1!$E$39,'[1]Silk Screen Colors CR50 Flush'!Table,2),VLOOKUP(Sheet1!$E$39,'[1]Silk Screen Colors CR50 Flush'!Table,4),VLOOKUP(Sheet1!$E$39,'[1]Silk Screen Colors CR50 Flush'!Table,6),VLOOKUP(Sheet1!$E$39,'[1]Silk Screen Colors CR50 Flush'!Table,7),VLOOKUP(Sheet1!$E$39,'[1]Silk Screen Colors CR50 Flush'!Table,8))*5,"")))))))))</f>
        <v/>
      </c>
      <c r="O13" s="73" t="str">
        <f>IF(Sheet1!$F$18="S/C/P/W/CLR",MAX(VLOOKUP(Sheet1!$E$39,'[1]Silk Screen Colors CR50 Flush'!Table,3),VLOOKUP(Sheet1!$E$39,'[1]Silk Screen Colors CR50 Flush'!Table,4),VLOOKUP(Sheet1!$E$39,'[1]Silk Screen Colors CR50 Flush'!Table,5),VLOOKUP(Sheet1!$E$39,'[1]Silk Screen Colors CR50 Flush'!Table,6),VLOOKUP(Sheet1!$E$39,'[1]Silk Screen Colors CR50 Flush'!Table,7),VLOOKUP(Sheet1!$E$39,'[1]Silk Screen Colors CR50 Flush'!Table,8))*5,IF(Sheet1!$F$18="S/C/POL/W/CLR",MAX(VLOOKUP(Sheet1!$E$39,'[1]Silk Screen Colors CR50 Flush'!Table,3),VLOOKUP(Sheet1!$E$39,'[1]Silk Screen Colors CR50 Flush'!Table,4),VLOOKUP(Sheet1!$E$39,'[1]Silk Screen Colors CR50 Flush'!Table,5),VLOOKUP(Sheet1!$E$39,'[1]Silk Screen Colors CR50 Flush'!Table,7),VLOOKUP(Sheet1!$E$39,'[1]Silk Screen Colors CR50 Flush'!Table,8))*5,IF(Sheet1!$F$18="S/C/PUL/W/CLR",MAX(VLOOKUP(Sheet1!$E$39,'[1]Silk Screen Colors CR50 Flush'!Table,3),VLOOKUP(Sheet1!$E$39,'[1]Silk Screen Colors CR50 Flush'!Table,4),VLOOKUP(Sheet1!$E$39,'[1]Silk Screen Colors CR50 Flush'!Table,6),VLOOKUP(Sheet1!$E$39,'[1]Silk Screen Colors CR50 Flush'!Table,7),VLOOKUP(Sheet1!$E$39,'[1]Silk Screen Colors CR50 Flush'!Table,8))*5,"")))</f>
        <v/>
      </c>
      <c r="P13" s="74" t="str">
        <f>IF(Sheet1!$F$18="G/S/C/P/W/CLR",MAX(VLOOKUP(Sheet1!$E$39,'[1]Silk Screen Colors CR50 Flush'!Table,2),VLOOKUP(Sheet1!$E$39,'[1]Silk Screen Colors CR50 Flush'!Table,3),VLOOKUP(Sheet1!$E$39,'[1]Silk Screen Colors CR50 Flush'!Table,4),VLOOKUP(Sheet1!$E$39,'[1]Silk Screen Colors CR50 Flush'!Table,5),VLOOKUP(Sheet1!$E$39,'[1]Silk Screen Colors CR50 Flush'!Table,6),VLOOKUP(Sheet1!$E$39,'[1]Silk Screen Colors CR50 Flush'!Table,7),VLOOKUP(Sheet1!$E$39,'[1]Silk Screen Colors CR50 Flush'!Table,8))*6,IF(Sheet1!$F$18="G/S/C/POL/W/CLR",MAX(VLOOKUP(Sheet1!$E$39,'[1]Silk Screen Colors CR50 Flush'!Table,2),VLOOKUP(Sheet1!$E$39,'[1]Silk Screen Colors CR50 Flush'!Table,3),VLOOKUP(Sheet1!$E$39,'[1]Silk Screen Colors CR50 Flush'!Table,4),VLOOKUP(Sheet1!$E$39,'[1]Silk Screen Colors CR50 Flush'!Table,5),VLOOKUP(Sheet1!$E$39,'[1]Silk Screen Colors CR50 Flush'!Table,7),VLOOKUP(Sheet1!$E$39,'[1]Silk Screen Colors CR50 Flush'!Table,8))*6,IF(Sheet1!$F$18="G/S/C/PUL/W/CLR",MAX(VLOOKUP(Sheet1!$E$39,'[1]Silk Screen Colors CR50 Flush'!Table,2),VLOOKUP(Sheet1!$E$39,'[1]Silk Screen Colors CR50 Flush'!Table,3),VLOOKUP(Sheet1!$E$39,'[1]Silk Screen Colors CR50 Flush'!Table,4),VLOOKUP(Sheet1!$E$39,'[1]Silk Screen Colors CR50 Flush'!Table,6),VLOOKUP(Sheet1!$E$39,'[1]Silk Screen Colors CR50 Flush'!Table,7),VLOOKUP(Sheet1!$E$39,'[1]Silk Screen Colors CR50 Flush'!Table,8))*6,"")))</f>
        <v/>
      </c>
      <c r="Q13" s="65" t="s">
        <v>125</v>
      </c>
      <c r="R13" s="65" t="s">
        <v>128</v>
      </c>
    </row>
    <row r="14" spans="1:21" ht="15">
      <c r="A14" s="51" t="s">
        <v>85</v>
      </c>
      <c r="B14" s="66" t="str">
        <f>IF(Sheet1!$J$18="G/S",MAX(VLOOKUP(Sheet1!$E$39,'[1]Silk Screen Colors CR50 Flush'!Table,2),VLOOKUP(Sheet1!$E$39,'[1]Silk Screen Colors CR50 Flush'!Table,3))*2,IF(Sheet1!$J$18="G/C",MAX(VLOOKUP(Sheet1!$E$39,'[1]Silk Screen Colors CR50 Flush'!Table,2),VLOOKUP(Sheet1!$E$39,'[1]Silk Screen Colors CR50 Flush'!Table,4))*2,IF(Sheet1!$J$18="G/P",MAX(VLOOKUP(Sheet1!$E$39,'[1]Silk Screen Colors CR50 Flush'!Table,2),VLOOKUP(Sheet1!$E$39,'[1]Silk Screen Colors CR50 Flush'!Table,5),VLOOKUP(Sheet1!$E$39,'[1]Silk Screen Colors CR50 Flush'!Table,6))*2,IF(Sheet1!$J$18="G/POL",MAX(VLOOKUP(Sheet1!$E$39,'[1]Silk Screen Colors CR50 Flush'!Table,2),VLOOKUP(Sheet1!$E$39,'[1]Silk Screen Colors CR50 Flush'!Table,5))*2,IF(Sheet1!$J$18="G/PUL",MAX(VLOOKUP(Sheet1!$E$39,'[1]Silk Screen Colors CR50 Flush'!Table,2),VLOOKUP(Sheet1!$E$39,'[1]Silk Screen Colors CR50 Flush'!Table,6))*2,IF(Sheet1!$J$18="G/W",MAX(VLOOKUP(Sheet1!$E$39,'[1]Silk Screen Colors CR50 Flush'!Table,2),VLOOKUP(Sheet1!$E$39,'[1]Silk Screen Colors CR50 Flush'!Table,7))*2,IF(Sheet1!$J$18="G/CLR",MAX(VLOOKUP(Sheet1!$E$39,'[1]Silk Screen Colors CR50 Flush'!Table,2),VLOOKUP(Sheet1!$E$39,'[1]Silk Screen Colors CR50 Flush'!Table,8))*2,"")))))))</f>
        <v/>
      </c>
      <c r="C14" s="66" t="str">
        <f>IF(Sheet1!$J$18="S/C",MAX(VLOOKUP(Sheet1!$E$39,'[1]Silk Screen Colors CR50 Flush'!Table,3),VLOOKUP(Sheet1!$E$39,'[1]Silk Screen Colors CR50 Flush'!Table,4))*2,IF(Sheet1!$J$18="S/P",MAX(VLOOKUP(Sheet1!$E$39,'[1]Silk Screen Colors CR50 Flush'!Table,3),VLOOKUP(Sheet1!$E$39,'[1]Silk Screen Colors CR50 Flush'!Table,5),VLOOKUP(Sheet1!$E$39,'[1]Silk Screen Colors CR50 Flush'!Table,6))*2,IF(Sheet1!$J$18="S/POL",MAX(VLOOKUP(Sheet1!$E$39,'[1]Silk Screen Colors CR50 Flush'!Table,3),VLOOKUP(Sheet1!$E$39,'[1]Silk Screen Colors CR50 Flush'!Table,5))*2,IF(Sheet1!$J$18="S/PUL",MAX(VLOOKUP(Sheet1!$E$39,'[1]Silk Screen Colors CR50 Flush'!Table,3),VLOOKUP(Sheet1!$E$39,'[1]Silk Screen Colors CR50 Flush'!Table,6))*2,IF(Sheet1!$J$18="S/W",MAX(VLOOKUP(Sheet1!$E$39,'[1]Silk Screen Colors CR50 Flush'!Table,3),VLOOKUP(Sheet1!$E$39,'[1]Silk Screen Colors CR50 Flush'!Table,7))*2,IF(Sheet1!$J$18="S/CLR",MAX(VLOOKUP(Sheet1!$E$39,'[1]Silk Screen Colors CR50 Flush'!Table,3),VLOOKUP(Sheet1!$E$39,'[1]Silk Screen Colors CR50 Flush'!Table,8))*2,""))))))</f>
        <v/>
      </c>
      <c r="D14" s="66" t="e">
        <f>IF(Sheet1!$J$18="C/P",MAX(VLOOKUP(Sheet1!$E$39,'[1]Silk Screen Colors CR50 Flush'!Table,4),VLOOKUP(Sheet1!$E$39,'[1]Silk Screen Colors CR50 Flush'!Table,5),VLOOKUP(Sheet1!$E$39,'[1]Silk Screen Colors CR50 Flush'!Table,6))*2,IF(Sheet1!$J$18="C/POL",MAX(VLOOKUP(Sheet1!$E$39,'[1]Silk Screen Colors CR50 Flush'!Table,4),VLOOKUP(Sheet1!$E$39,'[1]Silk Screen Colors CR50 Flush'!Table,5))*2,IF(Sheet1!$J$18="C/PUL",MAX(VLOOKUP(Sheet1!$E$39,'[1]Silk Screen Colors CR50 Flush'!Table,4),VLOOKUP(Sheet1!$E$39,'[1]Silk Screen Colors CR50 Flush'!Table,6))*2,IF(Sheet1!$J$18="C/W",MAX(VLOOKUP(Sheet1!$E$39,'[1]Silk Screen Colors CR50 Flush'!Table,4),VLOOKUP(Sheet1!$E$39,'[1]Silk Screen Colors CR50 Flush'!Table,7))*2,IF(Sheet1!$J$18="C/CLR",MAX(VLOOKUP(Sheet1!$E$39,'[1]Silk Screen Colors CR50 Flush'!Table,4),VLOOKUP(Sheet1!$E$39,'[1]Silk Screen Colors CR50 Flush'!Table,8))*2,"")))))</f>
        <v>#REF!</v>
      </c>
      <c r="E14" s="66" t="str">
        <f>IF(Sheet1!$J$18="P/W",MAX(VLOOKUP(Sheet1!$E$39,'[1]Silk Screen Colors CR50 Flush'!Table,5),VLOOKUP(Sheet1!$E$39,'[1]Silk Screen Colors CR50 Flush'!Table,6),VLOOKUP(Sheet1!$E$39,'[1]Silk Screen Colors CR50 Flush'!Table,7))*2,IF(Sheet1!$J$18="POL/W",MAX(VLOOKUP(Sheet1!$E$39,'[1]Silk Screen Colors CR50 Flush'!Table,5),VLOOKUP(Sheet1!$E$39,'[1]Silk Screen Colors CR50 Flush'!Table,7))*2,IF(Sheet1!$J$18="PUL/W",MAX(VLOOKUP(Sheet1!$E$39,'[1]Silk Screen Colors CR50 Flush'!Table,6),VLOOKUP(Sheet1!$E$39,'[1]Silk Screen Colors CR50 Flush'!Table,7))*2,IF(Sheet1!$J$18="P/CLR",MAX(VLOOKUP(Sheet1!$E$39,'[1]Silk Screen Colors CR50 Flush'!Table,5),VLOOKUP(Sheet1!$E$39,'[1]Silk Screen Colors CR50 Flush'!Table,6),VLOOKUP(Sheet1!$E$39,'[1]Silk Screen Colors CR50 Flush'!Table,8))*2,IF(Sheet1!$J$18="POL/CLR",MAX(VLOOKUP(Sheet1!$E$39,'[1]Silk Screen Colors CR50 Flush'!Table,5),VLOOKUP(Sheet1!$E$39,'[1]Silk Screen Colors CR50 Flush'!Table,8))*2,IF(Sheet1!$J$18="PUL/CLR",MAX(VLOOKUP(Sheet1!$E$39,'[1]Silk Screen Colors CR50 Flush'!Table,6),VLOOKUP(Sheet1!$E$39,'[1]Silk Screen Colors CR50 Flush'!Table,8))*2,""))))))</f>
        <v/>
      </c>
      <c r="F14" s="66" t="str">
        <f>IF(Sheet1!$J$18="W/CLR",MAX(VLOOKUP(Sheet1!$E$39,'[1]Silk Screen Colors CR50 Flush'!Table,7),VLOOKUP(Sheet1!$E$39,'[1]Silk Screen Colors CR50 Flush'!Table,8))*2,"")</f>
        <v/>
      </c>
      <c r="G14" s="67" t="str">
        <f>IF(Sheet1!$J$18="G/S/C",MAX(VLOOKUP(Sheet1!$E$39,'[1]Silk Screen Colors CR50 Flush'!Table,2),VLOOKUP(Sheet1!$E$39,'[1]Silk Screen Colors CR50 Flush'!Table,3),VLOOKUP(Sheet1!$E$39,'[1]Silk Screen Colors CR50 Flush'!Table,4))*3,IF(Sheet1!$J$18="G/S/P",MAX(VLOOKUP(Sheet1!$E$39,'[1]Silk Screen Colors CR50 Flush'!Table,2),VLOOKUP(Sheet1!$E$39,'[1]Silk Screen Colors CR50 Flush'!Table,3),VLOOKUP(Sheet1!$E$39,'[1]Silk Screen Colors CR50 Flush'!Table,5),VLOOKUP(Sheet1!$E$39,'[1]Silk Screen Colors CR50 Flush'!Table,6))*3,IF(Sheet1!$J$18="G/S/POL",MAX(VLOOKUP(Sheet1!$E$39,'[1]Silk Screen Colors CR50 Flush'!Table,2),VLOOKUP(Sheet1!$E$39,'[1]Silk Screen Colors CR50 Flush'!Table,3),VLOOKUP(Sheet1!$E$39,'[1]Silk Screen Colors CR50 Flush'!Table,5))*3,IF(Sheet1!$J$18="G/S/PUL",MAX(VLOOKUP(Sheet1!$E$39,'[1]Silk Screen Colors CR50 Flush'!Table,2),VLOOKUP(Sheet1!$E$39,'[1]Silk Screen Colors CR50 Flush'!Table,3),VLOOKUP(Sheet1!$E$39,'[1]Silk Screen Colors CR50 Flush'!Table,6))*3,IF(Sheet1!$J$18="G/S/W",MAX(VLOOKUP(Sheet1!$E$39,'[1]Silk Screen Colors CR50 Flush'!Table,2),VLOOKUP(Sheet1!$E$39,'[1]Silk Screen Colors CR50 Flush'!Table,3),VLOOKUP(Sheet1!$E$39,'[1]Silk Screen Colors CR50 Flush'!Table,7))*3,IF(Sheet1!$J$18="G/S/CLR",MAX(VLOOKUP(Sheet1!$E$39,'[1]Silk Screen Colors CR50 Flush'!Table,2),VLOOKUP(Sheet1!$E$39,'[1]Silk Screen Colors CR50 Flush'!Table,3),VLOOKUP(Sheet1!$E$39,'[1]Silk Screen Colors CR50 Flush'!Table,8))*3,IF(Sheet1!$J$18="G/C/P",MAX(VLOOKUP(Sheet1!$E$39,'[1]Silk Screen Colors CR50 Flush'!Table,2),VLOOKUP(Sheet1!$E$39,'[1]Silk Screen Colors CR50 Flush'!Table,4),VLOOKUP(Sheet1!$E$39,'[1]Silk Screen Colors CR50 Flush'!Table,5),VLOOKUP(Sheet1!$E$39,'[1]Silk Screen Colors CR50 Flush'!Table,6))*3,IF(Sheet1!$J$18="G/C/POL",MAX(VLOOKUP(Sheet1!$E$39,'[1]Silk Screen Colors CR50 Flush'!Table,2),VLOOKUP(Sheet1!$E$39,'[1]Silk Screen Colors CR50 Flush'!Table,4),VLOOKUP(Sheet1!$E$39,'[1]Silk Screen Colors CR50 Flush'!Table,5))*3,IF(Sheet1!$J$18="G/C/PUL",MAX(VLOOKUP(Sheet1!$E$39,'[1]Silk Screen Colors CR50 Flush'!Table,2),VLOOKUP(Sheet1!$E$39,'[1]Silk Screen Colors CR50 Flush'!Table,4),VLOOKUP(Sheet1!$E$39,'[1]Silk Screen Colors CR50 Flush'!Table,6))*3,IF(Sheet1!$J$18="G/C/W",MAX(VLOOKUP(Sheet1!$E$39,'[1]Silk Screen Colors CR50 Flush'!Table,2),VLOOKUP(Sheet1!$E$39,'[1]Silk Screen Colors CR50 Flush'!Table,4),VLOOKUP(Sheet1!$E$39,'[1]Silk Screen Colors CR50 Flush'!Table,7))*3,IF(Sheet1!$J$18="G/C/CLR",MAX(VLOOKUP(Sheet1!$E$39,'[1]Silk Screen Colors CR50 Flush'!Table,2),VLOOKUP(Sheet1!$E$39,'[1]Silk Screen Colors CR50 Flush'!Table,4),VLOOKUP(Sheet1!$E$39,'[1]Silk Screen Colors CR50 Flush'!Table,8))*3,IF(Sheet1!$J$18="G/P/W",MAX(VLOOKUP(Sheet1!$E$39,'[1]Silk Screen Colors CR50 Flush'!Table,2),VLOOKUP(Sheet1!$E$39,'[1]Silk Screen Colors CR50 Flush'!Table,5),VLOOKUP(Sheet1!$E$39,'[1]Silk Screen Colors CR50 Flush'!Table,6),VLOOKUP(Sheet1!$E$39,'[1]Silk Screen Colors CR50 Flush'!Table,7))*3,IF(Sheet1!$J$18="G/POL/W",MAX(VLOOKUP(Sheet1!$E$39,'[1]Silk Screen Colors CR50 Flush'!Table,2),VLOOKUP(Sheet1!$E$39,'[1]Silk Screen Colors CR50 Flush'!Table,5),VLOOKUP(Sheet1!$E$39,'[1]Silk Screen Colors CR50 Flush'!Table,7))*3,IF(Sheet1!$J$18="G/PUL/W",MAX(VLOOKUP(Sheet1!$E$39,'[1]Silk Screen Colors CR50 Flush'!Table,2),VLOOKUP(Sheet1!$E$39,'[1]Silk Screen Colors CR50 Flush'!Table,6),VLOOKUP(Sheet1!$E$39,'[1]Silk Screen Colors CR50 Flush'!Table,7))*3,IF(Sheet1!$J$18="G/P/CLR",MAX(VLOOKUP(Sheet1!$E$39,'[1]Silk Screen Colors CR50 Flush'!Table,2),VLOOKUP(Sheet1!$E$39,'[1]Silk Screen Colors CR50 Flush'!Table,5),VLOOKUP(Sheet1!$E$39,'[1]Silk Screen Colors CR50 Flush'!Table,6),VLOOKUP(Sheet1!$E$39,'[1]Silk Screen Colors CR50 Flush'!Table,8))*3,IF(Sheet1!$J$18="G/POL/CLR",MAX(VLOOKUP(Sheet1!$E$39,'[1]Silk Screen Colors CR50 Flush'!Table,2),VLOOKUP(Sheet1!$E$39,'[1]Silk Screen Colors CR50 Flush'!Table,5),VLOOKUP(Sheet1!$E$39,'[1]Silk Screen Colors CR50 Flush'!Table,8))*3,IF(Sheet1!$J$18="G/PUL/CLR",MAX(VLOOKUP(Sheet1!$E$39,'[1]Silk Screen Colors CR50 Flush'!Table,2),VLOOKUP(Sheet1!$E$39,'[1]Silk Screen Colors CR50 Flush'!Table,6),VLOOKUP(Sheet1!$E$39,'[1]Silk Screen Colors CR50 Flush'!Table,8))*3,IF(Sheet1!$J$18="G/W/CLR",MAX(VLOOKUP(Sheet1!$E$39,'[1]Silk Screen Colors CR50 Flush'!Table,2),VLOOKUP(Sheet1!$E$39,'[1]Silk Screen Colors CR50 Flush'!Table,7),VLOOKUP(Sheet1!$E$39,'[1]Silk Screen Colors CR50 Flush'!Table,8))*3,""))))))))))))))))))</f>
        <v/>
      </c>
      <c r="H14" s="68" t="str">
        <f>IF(Sheet1!$J$18="S/C/P",MAX(VLOOKUP(Sheet1!$E$39,'[1]Silk Screen Colors CR50 Flush'!Table,3),VLOOKUP(Sheet1!$E$39,'[1]Silk Screen Colors CR50 Flush'!Table,4),VLOOKUP(Sheet1!$E$39,'[1]Silk Screen Colors CR50 Flush'!Table,5),VLOOKUP(Sheet1!$E$39,'[1]Silk Screen Colors CR50 Flush'!Table,6))*3,IF(Sheet1!$J$18="S/C/POL",MAX(VLOOKUP(Sheet1!$E$39,'[1]Silk Screen Colors CR50 Flush'!Table,3),VLOOKUP(Sheet1!$E$39,'[1]Silk Screen Colors CR50 Flush'!Table,4),VLOOKUP(Sheet1!$E$39,'[1]Silk Screen Colors CR50 Flush'!Table,5))*3,IF(Sheet1!$J$18="S/C/PUL",MAX(VLOOKUP(Sheet1!$E$39,'[1]Silk Screen Colors CR50 Flush'!Table,3),VLOOKUP(Sheet1!$E$39,'[1]Silk Screen Colors CR50 Flush'!Table,4),VLOOKUP(Sheet1!$E$39,'[1]Silk Screen Colors CR50 Flush'!Table,6))*3,IF(Sheet1!$J$18="S/C/W",MAX(VLOOKUP(Sheet1!$E$39,'[1]Silk Screen Colors CR50 Flush'!Table,3),VLOOKUP(Sheet1!$E$39,'[1]Silk Screen Colors CR50 Flush'!Table,4),VLOOKUP(Sheet1!$E$39,'[1]Silk Screen Colors CR50 Flush'!Table,7))*3,IF(Sheet1!$J$18="S/C/CLR",MAX(VLOOKUP(Sheet1!$E$39,'[1]Silk Screen Colors CR50 Flush'!Table,3),VLOOKUP(Sheet1!$E$39,'[1]Silk Screen Colors CR50 Flush'!Table,4),VLOOKUP(Sheet1!$E$39,'[1]Silk Screen Colors CR50 Flush'!Table,8))*3,IF(Sheet1!$J$18="S/P/W",MAX(VLOOKUP(Sheet1!$E$39,'[1]Silk Screen Colors CR50 Flush'!Table,3),VLOOKUP(Sheet1!$E$39,'[1]Silk Screen Colors CR50 Flush'!Table,5),VLOOKUP(Sheet1!$E$39,'[1]Silk Screen Colors CR50 Flush'!Table,6),VLOOKUP(Sheet1!$E$39,'[1]Silk Screen Colors CR50 Flush'!Table,7))*3,IF(Sheet1!$J$18="S/POL/W",MAX(VLOOKUP(Sheet1!$E$39,'[1]Silk Screen Colors CR50 Flush'!Table,3),VLOOKUP(Sheet1!$E$39,'[1]Silk Screen Colors CR50 Flush'!Table,5),VLOOKUP(Sheet1!$E$39,'[1]Silk Screen Colors CR50 Flush'!Table,7))*3,IF(Sheet1!$J$18="S/PUL/W",MAX(VLOOKUP(Sheet1!$E$39,'[1]Silk Screen Colors CR50 Flush'!Table,3),VLOOKUP(Sheet1!$E$39,'[1]Silk Screen Colors CR50 Flush'!Table,6),VLOOKUP(Sheet1!$E$39,'[1]Silk Screen Colors CR50 Flush'!Table,7))*3,IF(Sheet1!$J$18="S/P/CLR",MAX(VLOOKUP(Sheet1!$E$39,'[1]Silk Screen Colors CR50 Flush'!Table,3),VLOOKUP(Sheet1!$E$39,'[1]Silk Screen Colors CR50 Flush'!Table,5),VLOOKUP(Sheet1!$E$39,'[1]Silk Screen Colors CR50 Flush'!Table,6),VLOOKUP(Sheet1!$E$39,'[1]Silk Screen Colors CR50 Flush'!Table,8))*3,IF(Sheet1!$J$18="S/POL/CLR",MAX(VLOOKUP(Sheet1!$E$39,'[1]Silk Screen Colors CR50 Flush'!Table,3),VLOOKUP(Sheet1!$E$39,'[1]Silk Screen Colors CR50 Flush'!Table,5),VLOOKUP(Sheet1!$E$39,'[1]Silk Screen Colors CR50 Flush'!Table,8))*3,IF(Sheet1!$J$18="S/PUL/CLR",MAX(VLOOKUP(Sheet1!$E$39,'[1]Silk Screen Colors CR50 Flush'!Table,3),VLOOKUP(Sheet1!$E$39,'[1]Silk Screen Colors CR50 Flush'!Table,6),VLOOKUP(Sheet1!$E$39,'[1]Silk Screen Colors CR50 Flush'!Table,8))*3,IF(Sheet1!$J$18="S/W/CLR",MAX(VLOOKUP(Sheet1!$E$39,'[1]Silk Screen Colors CR50 Flush'!Table,3),VLOOKUP(Sheet1!$E$39,'[1]Silk Screen Colors CR50 Flush'!Table,7),VLOOKUP(Sheet1!$E$39,'[1]Silk Screen Colors CR50 Flush'!Table,8))*3,""))))))))))))</f>
        <v/>
      </c>
      <c r="I14" s="69" t="str">
        <f>IF(Sheet1!$J$18="C/P/W",MAX(VLOOKUP(Sheet1!$E$39,'[1]Silk Screen Colors CR50 Flush'!Table,4),VLOOKUP(Sheet1!$E$39,'[1]Silk Screen Colors CR50 Flush'!Table,5),VLOOKUP(Sheet1!$E$39,'[1]Silk Screen Colors CR50 Flush'!Table,6),VLOOKUP(Sheet1!$E$39,'[1]Silk Screen Colors CR50 Flush'!Table,7))*3,IF(Sheet1!$J$18="C/POL/W",MAX(VLOOKUP(Sheet1!$E$39,'[1]Silk Screen Colors CR50 Flush'!Table,4),VLOOKUP(Sheet1!$E$39,'[1]Silk Screen Colors CR50 Flush'!Table,5),VLOOKUP(Sheet1!$E$39,'[1]Silk Screen Colors CR50 Flush'!Table,7))*3,IF(Sheet1!$J$18="C/PUL/W",MAX(VLOOKUP(Sheet1!$E$39,'[1]Silk Screen Colors CR50 Flush'!Table,4),VLOOKUP(Sheet1!$E$39,'[1]Silk Screen Colors CR50 Flush'!Table,6),VLOOKUP(Sheet1!$E$39,'[1]Silk Screen Colors CR50 Flush'!Table,7))*3,IF(Sheet1!$J$18="C/P/CLR",MAX(VLOOKUP(Sheet1!$E$39,'[1]Silk Screen Colors CR50 Flush'!Table,4),VLOOKUP(Sheet1!$E$39,'[1]Silk Screen Colors CR50 Flush'!Table,5),VLOOKUP(Sheet1!$E$39,'[1]Silk Screen Colors CR50 Flush'!Table,6),VLOOKUP(Sheet1!$E$39,'[1]Silk Screen Colors CR50 Flush'!Table,8))*3,IF(Sheet1!$J$18="C/POL/CLR",MAX(VLOOKUP(Sheet1!$E$39,'[1]Silk Screen Colors CR50 Flush'!Table,4),VLOOKUP(Sheet1!$E$39,'[1]Silk Screen Colors CR50 Flush'!Table,5),VLOOKUP(Sheet1!$E$39,'[1]Silk Screen Colors CR50 Flush'!Table,8))*3,IF(Sheet1!$J$18="C/PUL/CLR",MAX(VLOOKUP(Sheet1!$E$39,'[1]Silk Screen Colors CR50 Flush'!Table,4),VLOOKUP(Sheet1!$E$39,'[1]Silk Screen Colors CR50 Flush'!Table,6),VLOOKUP(Sheet1!$E$39,'[1]Silk Screen Colors CR50 Flush'!Table,8))*3,IF(Sheet1!$J$18="C/W/CLR",MAX(VLOOKUP(Sheet1!$E$39,'[1]Silk Screen Colors CR50 Flush'!Table,4),VLOOKUP(Sheet1!$E$39,'[1]Silk Screen Colors CR50 Flush'!Table,7),VLOOKUP(Sheet1!$E$39,'[1]Silk Screen Colors CR50 Flush'!Table,8))*3,"")))))))</f>
        <v/>
      </c>
      <c r="J14" s="69" t="str">
        <f>IF(Sheet1!$J$18="P/W/CLR",MAX(VLOOKUP(Sheet1!$E$39,'[1]Silk Screen Colors CR50 Flush'!Table,5),VLOOKUP(Sheet1!$E$39,'[1]Silk Screen Colors CR50 Flush'!Table,6),VLOOKUP(Sheet1!$E$39,'[1]Silk Screen Colors CR50 Flush'!Table,7),VLOOKUP(Sheet1!$E$39,'[1]Silk Screen Colors CR50 Flush'!Table,8))*3,IF(Sheet1!$J$18="POL/W/CLR",MAX(VLOOKUP(Sheet1!$E$39,'[1]Silk Screen Colors CR50 Flush'!Table,5),VLOOKUP(Sheet1!$E$39,'[1]Silk Screen Colors CR50 Flush'!Table,7),VLOOKUP(Sheet1!$E$39,'[1]Silk Screen Colors CR50 Flush'!Table,8))*3,IF(Sheet1!$J$18="PUL/W/CLR",MAX(VLOOKUP(Sheet1!$E$39,'[1]Silk Screen Colors CR50 Flush'!Table,6),VLOOKUP(Sheet1!$E$39,'[1]Silk Screen Colors CR50 Flush'!Table,7),VLOOKUP(Sheet1!$E$39,'[1]Silk Screen Colors CR50 Flush'!Table,8))*3,"")))</f>
        <v/>
      </c>
      <c r="K14" s="70" t="str">
        <f>IF(Sheet1!$J$18="G/S/C/P",MAX(VLOOKUP(Sheet1!$E$39,'[1]Silk Screen Colors CR50 Flush'!Table,2),VLOOKUP(Sheet1!$E$39,'[1]Silk Screen Colors CR50 Flush'!Table,3),VLOOKUP(Sheet1!$E$39,'[1]Silk Screen Colors CR50 Flush'!Table,4),VLOOKUP(Sheet1!$E$39,'[1]Silk Screen Colors CR50 Flush'!Table,5),VLOOKUP(Sheet1!$E$39,'[1]Silk Screen Colors CR50 Flush'!Table,6))*4,IF(Sheet1!$J$18="G/S/C/POL",MAX(VLOOKUP(Sheet1!$E$39,'[1]Silk Screen Colors CR50 Flush'!Table,2),VLOOKUP(Sheet1!$E$39,'[1]Silk Screen Colors CR50 Flush'!Table,3),VLOOKUP(Sheet1!$E$39,'[1]Silk Screen Colors CR50 Flush'!Table,4),VLOOKUP(Sheet1!$E$39,'[1]Silk Screen Colors CR50 Flush'!Table,5))*4,IF(Sheet1!$J$18="G/S/C/PUL",MAX(VLOOKUP(Sheet1!$E$39,'[1]Silk Screen Colors CR50 Flush'!Table,2),VLOOKUP(Sheet1!$E$39,'[1]Silk Screen Colors CR50 Flush'!Table,3),VLOOKUP(Sheet1!$E$39,'[1]Silk Screen Colors CR50 Flush'!Table,4),VLOOKUP(Sheet1!$E$39,'[1]Silk Screen Colors CR50 Flush'!Table,6))*4,IF(Sheet1!$J$18="G/S/C/W",MAX(VLOOKUP(Sheet1!$E$39,'[1]Silk Screen Colors CR50 Flush'!Table,2),VLOOKUP(Sheet1!$E$39,'[1]Silk Screen Colors CR50 Flush'!Table,3),VLOOKUP(Sheet1!$E$39,'[1]Silk Screen Colors CR50 Flush'!Table,4),VLOOKUP(Sheet1!$E$39,'[1]Silk Screen Colors CR50 Flush'!Table,7))*4,IF(Sheet1!$J$18="G/S/C/CLR",MAX(VLOOKUP(Sheet1!$E$39,'[1]Silk Screen Colors CR50 Flush'!Table,2),VLOOKUP(Sheet1!$E$39,'[1]Silk Screen Colors CR50 Flush'!Table,3),VLOOKUP(Sheet1!$E$39,'[1]Silk Screen Colors CR50 Flush'!Table,4),VLOOKUP(Sheet1!$E$39,'[1]Silk Screen Colors CR50 Flush'!Table,8))*4,IF(Sheet1!$J$18="G/C/P/W",MAX(VLOOKUP(Sheet1!$E$39,'[1]Silk Screen Colors CR50 Flush'!Table,2),VLOOKUP(Sheet1!$E$39,'[1]Silk Screen Colors CR50 Flush'!Table,4),VLOOKUP(Sheet1!$E$39,'[1]Silk Screen Colors CR50 Flush'!Table,5),VLOOKUP(Sheet1!$E$39,'[1]Silk Screen Colors CR50 Flush'!Table,6),VLOOKUP(Sheet1!$E$39,'[1]Silk Screen Colors CR50 Flush'!Table,7))*4,IF(Sheet1!$J$18="G/C/POL/W",MAX(VLOOKUP(Sheet1!$E$39,'[1]Silk Screen Colors CR50 Flush'!Table,2),VLOOKUP(Sheet1!$E$39,'[1]Silk Screen Colors CR50 Flush'!Table,4),VLOOKUP(Sheet1!$E$39,'[1]Silk Screen Colors CR50 Flush'!Table,5),VLOOKUP(Sheet1!$E$39,'[1]Silk Screen Colors CR50 Flush'!Table,7))*4,IF(Sheet1!$J$18="G/C/PUL/W",MAX(VLOOKUP(Sheet1!$E$39,'[1]Silk Screen Colors CR50 Flush'!Table,2),VLOOKUP(Sheet1!$E$39,'[1]Silk Screen Colors CR50 Flush'!Table,4),VLOOKUP(Sheet1!$E$39,'[1]Silk Screen Colors CR50 Flush'!Table,6),VLOOKUP(Sheet1!$E$39,'[1]Silk Screen Colors CR50 Flush'!Table,7))*4,IF(Sheet1!$J$18="G/C/P/CLR",MAX(VLOOKUP(Sheet1!$E$39,'[1]Silk Screen Colors CR50 Flush'!Table,2),VLOOKUP(Sheet1!$E$39,'[1]Silk Screen Colors CR50 Flush'!Table,4),VLOOKUP(Sheet1!$E$39,'[1]Silk Screen Colors CR50 Flush'!Table,5),VLOOKUP(Sheet1!$E$39,'[1]Silk Screen Colors CR50 Flush'!Table,6),VLOOKUP(Sheet1!$E$39,'[1]Silk Screen Colors CR50 Flush'!Table,8))*4,IF(Sheet1!$J$18="G/C/POL/CLR",MAX(VLOOKUP(Sheet1!$E$39,'[1]Silk Screen Colors CR50 Flush'!Table,2),VLOOKUP(Sheet1!$E$39,'[1]Silk Screen Colors CR50 Flush'!Table,4),VLOOKUP(Sheet1!$E$39,'[1]Silk Screen Colors CR50 Flush'!Table,5),VLOOKUP(Sheet1!$E$39,'[1]Silk Screen Colors CR50 Flush'!Table,8))*4,IF(Sheet1!$J$18="G/C/PUL/CLR",MAX(VLOOKUP(Sheet1!$E$39,'[1]Silk Screen Colors CR50 Flush'!Table,2),VLOOKUP(Sheet1!$E$39,'[1]Silk Screen Colors CR50 Flush'!Table,4),VLOOKUP(Sheet1!$E$39,'[1]Silk Screen Colors CR50 Flush'!Table,6),VLOOKUP(Sheet1!$E$39,'[1]Silk Screen Colors CR50 Flush'!Table,8))*4,IF(Sheet1!$J$18="G/C/W/CLR",MAX(VLOOKUP(Sheet1!$E$39,'[1]Silk Screen Colors CR50 Flush'!Table,2),VLOOKUP(Sheet1!$E$39,'[1]Silk Screen Colors CR50 Flush'!Table,4),VLOOKUP(Sheet1!$E$39,'[1]Silk Screen Colors CR50 Flush'!Table,7),VLOOKUP(Sheet1!$E$39,'[1]Silk Screen Colors CR50 Flush'!Table,8))*4,""))))))))))))</f>
        <v/>
      </c>
      <c r="L14" s="71" t="str">
        <f>IF(Sheet1!$J$18="S/C/P/W",MAX(VLOOKUP(Sheet1!$E$39,'[1]Silk Screen Colors CR50 Flush'!Table,3),VLOOKUP(Sheet1!$E$39,'[1]Silk Screen Colors CR50 Flush'!Table,4),VLOOKUP(Sheet1!$E$39,'[1]Silk Screen Colors CR50 Flush'!Table,5),VLOOKUP(Sheet1!$E$39,'[1]Silk Screen Colors CR50 Flush'!Table,6),VLOOKUP(Sheet1!$E$39,'[1]Silk Screen Colors CR50 Flush'!Table,7))*4,IF(Sheet1!$J$18="S/C/POL/W",MAX(VLOOKUP(Sheet1!$E$39,'[1]Silk Screen Colors CR50 Flush'!Table,3),VLOOKUP(Sheet1!$E$39,'[1]Silk Screen Colors CR50 Flush'!Table,4),VLOOKUP(Sheet1!$E$39,'[1]Silk Screen Colors CR50 Flush'!Table,5),VLOOKUP(Sheet1!$E$39,'[1]Silk Screen Colors CR50 Flush'!Table,7))*4,IF(Sheet1!$J$18="S/C/PUL/W",MAX(VLOOKUP(Sheet1!$E$39,'[1]Silk Screen Colors CR50 Flush'!Table,3),VLOOKUP(Sheet1!$E$39,'[1]Silk Screen Colors CR50 Flush'!Table,4),VLOOKUP(Sheet1!$E$39,'[1]Silk Screen Colors CR50 Flush'!Table,6),VLOOKUP(Sheet1!$E$39,'[1]Silk Screen Colors CR50 Flush'!Table,7))*4,IF(Sheet1!$J$18="S/C/P/CLR",MAX(VLOOKUP(Sheet1!$E$39,'[1]Silk Screen Colors CR50 Flush'!Table,3),VLOOKUP(Sheet1!$E$39,'[1]Silk Screen Colors CR50 Flush'!Table,4),VLOOKUP(Sheet1!$E$39,'[1]Silk Screen Colors CR50 Flush'!Table,5),VLOOKUP(Sheet1!$E$39,'[1]Silk Screen Colors CR50 Flush'!Table,6),VLOOKUP(Sheet1!$E$39,'[1]Silk Screen Colors CR50 Flush'!Table,8))*4,IF(Sheet1!$J$18="S/C/POL/CLR",MAX(VLOOKUP(Sheet1!$E$39,'[1]Silk Screen Colors CR50 Flush'!Table,3),VLOOKUP(Sheet1!$E$39,'[1]Silk Screen Colors CR50 Flush'!Table,4),VLOOKUP(Sheet1!$E$39,'[1]Silk Screen Colors CR50 Flush'!Table,5),VLOOKUP(Sheet1!$E$39,'[1]Silk Screen Colors CR50 Flush'!Table,8))*4,IF(Sheet1!$J$18="S/C/PUL/CLR",MAX(VLOOKUP(Sheet1!$E$39,'[1]Silk Screen Colors CR50 Flush'!Table,3),VLOOKUP(Sheet1!$E$39,'[1]Silk Screen Colors CR50 Flush'!Table,4),VLOOKUP(Sheet1!$E$39,'[1]Silk Screen Colors CR50 Flush'!Table,6),VLOOKUP(Sheet1!$E$39,'[1]Silk Screen Colors CR50 Flush'!Table,8))*4,IF(Sheet1!$J$18="S/P/W/CLR",MAX(VLOOKUP(Sheet1!$E$39,'[1]Silk Screen Colors CR50 Flush'!Table,3),VLOOKUP(Sheet1!$E$39,'[1]Silk Screen Colors CR50 Flush'!Table,5),VLOOKUP(Sheet1!$E$39,'[1]Silk Screen Colors CR50 Flush'!Table,6),VLOOKUP(Sheet1!$E$39,'[1]Silk Screen Colors CR50 Flush'!Table,7),VLOOKUP(Sheet1!$E$39,'[1]Silk Screen Colors CR50 Flush'!Table,8))*4,IF(Sheet1!$J$18="S/POL/W/CLR",MAX(VLOOKUP(Sheet1!$E$39,'[1]Silk Screen Colors CR50 Flush'!Table,3),VLOOKUP(Sheet1!$E$39,'[1]Silk Screen Colors CR50 Flush'!Table,5),VLOOKUP(Sheet1!$E$39,'[1]Silk Screen Colors CR50 Flush'!Table,7),VLOOKUP(Sheet1!$E$39,'[1]Silk Screen Colors CR50 Flush'!Table,8))*4,IF(Sheet1!$J$18="S/PUL/W/CLR",MAX(VLOOKUP(Sheet1!$E$39,'[1]Silk Screen Colors CR50 Flush'!Table,3),VLOOKUP(Sheet1!$E$39,'[1]Silk Screen Colors CR50 Flush'!Table,6),VLOOKUP(Sheet1!$E$39,'[1]Silk Screen Colors CR50 Flush'!Table,7),VLOOKUP(Sheet1!$E$39,'[1]Silk Screen Colors CR50 Flush'!Table,8))*4,"")))))))))</f>
        <v/>
      </c>
      <c r="M14" s="71" t="str">
        <f>IF(Sheet1!$J$18="C/P/W/CLR",MAX(VLOOKUP(Sheet1!$E$39,'[1]Silk Screen Colors CR50 Flush'!Table,4),VLOOKUP(Sheet1!$E$39,'[1]Silk Screen Colors CR50 Flush'!Table,5),VLOOKUP(Sheet1!$E$39,'[1]Silk Screen Colors CR50 Flush'!Table,6),VLOOKUP(Sheet1!$E$39,'[1]Silk Screen Colors CR50 Flush'!Table,7),VLOOKUP(Sheet1!$E$39,'[1]Silk Screen Colors CR50 Flush'!Table,8))*4,IF(Sheet1!$J$18="C/POL/W/CLR",MAX(VLOOKUP(Sheet1!$E$39,'[1]Silk Screen Colors CR50 Flush'!Table,4),VLOOKUP(Sheet1!$E$39,'[1]Silk Screen Colors CR50 Flush'!Table,5),VLOOKUP(Sheet1!$E$39,'[1]Silk Screen Colors CR50 Flush'!Table,7),VLOOKUP(Sheet1!$E$39,'[1]Silk Screen Colors CR50 Flush'!Table,8))*4,IF(Sheet1!$J$18="C/PUL/W/CLR",MAX(VLOOKUP(Sheet1!$E$39,'[1]Silk Screen Colors CR50 Flush'!Table,4),VLOOKUP(Sheet1!$E$39,'[1]Silk Screen Colors CR50 Flush'!Table,6),VLOOKUP(Sheet1!$E$39,'[1]Silk Screen Colors CR50 Flush'!Table,7),VLOOKUP(Sheet1!$E$39,'[1]Silk Screen Colors CR50 Flush'!Table,8))*4,"")))</f>
        <v/>
      </c>
      <c r="N14" s="72" t="str">
        <f>IF(Sheet1!$J$18="G/S/C/P/W",MAX(VLOOKUP(Sheet1!$E$39,'[1]Silk Screen Colors CR50 Flush'!Table,2),VLOOKUP(Sheet1!$E$39,'[1]Silk Screen Colors CR50 Flush'!Table,3),VLOOKUP(Sheet1!$E$39,'[1]Silk Screen Colors CR50 Flush'!Table,4),VLOOKUP(Sheet1!$E$39,'[1]Silk Screen Colors CR50 Flush'!Table,5),VLOOKUP(Sheet1!$E$39,'[1]Silk Screen Colors CR50 Flush'!Table,6),VLOOKUP(Sheet1!$E$39,'[1]Silk Screen Colors CR50 Flush'!Table,7))*5,IF(Sheet1!$J$18="G/S/C/POL/W",MAX(VLOOKUP(Sheet1!$E$39,'[1]Silk Screen Colors CR50 Flush'!Table,2),VLOOKUP(Sheet1!$E$39,'[1]Silk Screen Colors CR50 Flush'!Table,3),VLOOKUP(Sheet1!$E$39,'[1]Silk Screen Colors CR50 Flush'!Table,4),VLOOKUP(Sheet1!$E$39,'[1]Silk Screen Colors CR50 Flush'!Table,5),VLOOKUP(Sheet1!$E$39,'[1]Silk Screen Colors CR50 Flush'!Table,7))*5,IF(Sheet1!$J$18="G/S/C/PUL/W",MAX(VLOOKUP(Sheet1!$E$39,'[1]Silk Screen Colors CR50 Flush'!Table,2),VLOOKUP(Sheet1!$E$39,'[1]Silk Screen Colors CR50 Flush'!Table,3),VLOOKUP(Sheet1!$E$39,'[1]Silk Screen Colors CR50 Flush'!Table,4),VLOOKUP(Sheet1!$E$39,'[1]Silk Screen Colors CR50 Flush'!Table,6),VLOOKUP(Sheet1!$E$39,'[1]Silk Screen Colors CR50 Flush'!Table,7))*5,IF(Sheet1!$J$18="G/S/C/P/CLR",MAX(VLOOKUP(Sheet1!$E$39,'[1]Silk Screen Colors CR50 Flush'!Table,2),VLOOKUP(Sheet1!$E$39,'[1]Silk Screen Colors CR50 Flush'!Table,3),VLOOKUP(Sheet1!$E$39,'[1]Silk Screen Colors CR50 Flush'!Table,4),VLOOKUP(Sheet1!$E$39,'[1]Silk Screen Colors CR50 Flush'!Table,5),VLOOKUP(Sheet1!$E$39,'[1]Silk Screen Colors CR50 Flush'!Table,6),VLOOKUP(Sheet1!$E$39,'[1]Silk Screen Colors CR50 Flush'!Table,8))*5,IF(Sheet1!$J$18="G/S/C/POL/CLR",MAX(VLOOKUP(Sheet1!$E$39,'[1]Silk Screen Colors CR50 Flush'!Table,2),VLOOKUP(Sheet1!$E$39,'[1]Silk Screen Colors CR50 Flush'!Table,3),VLOOKUP(Sheet1!$E$39,'[1]Silk Screen Colors CR50 Flush'!Table,4),VLOOKUP(Sheet1!$E$39,'[1]Silk Screen Colors CR50 Flush'!Table,5),VLOOKUP(Sheet1!$E$39,'[1]Silk Screen Colors CR50 Flush'!Table,8))*5,IF(Sheet1!$J$18="G/S/C/PUL/CLR",MAX(VLOOKUP(Sheet1!$E$39,'[1]Silk Screen Colors CR50 Flush'!Table,2),VLOOKUP(Sheet1!$E$39,'[1]Silk Screen Colors CR50 Flush'!Table,3),VLOOKUP(Sheet1!$E$39,'[1]Silk Screen Colors CR50 Flush'!Table,4),VLOOKUP(Sheet1!$E$39,'[1]Silk Screen Colors CR50 Flush'!Table,6),VLOOKUP(Sheet1!$E$39,'[1]Silk Screen Colors CR50 Flush'!Table,8))*5,IF(Sheet1!$J$18="G/C/P/W/CLR",MAX(VLOOKUP(Sheet1!$E$39,'[1]Silk Screen Colors CR50 Flush'!Table,2),VLOOKUP(Sheet1!$E$39,'[1]Silk Screen Colors CR50 Flush'!Table,4),VLOOKUP(Sheet1!$E$39,'[1]Silk Screen Colors CR50 Flush'!Table,5),VLOOKUP(Sheet1!$E$39,'[1]Silk Screen Colors CR50 Flush'!Table,6),VLOOKUP(Sheet1!$E$39,'[1]Silk Screen Colors CR50 Flush'!Table,7),VLOOKUP(Sheet1!$E$39,'[1]Silk Screen Colors CR50 Flush'!Table,8))*5,IF(Sheet1!$J$18="G/C/POL/W/CLR",MAX(VLOOKUP(Sheet1!$E$39,'[1]Silk Screen Colors CR50 Flush'!Table,2),VLOOKUP(Sheet1!$E$39,'[1]Silk Screen Colors CR50 Flush'!Table,4),VLOOKUP(Sheet1!$E$39,'[1]Silk Screen Colors CR50 Flush'!Table,5),VLOOKUP(Sheet1!$E$39,'[1]Silk Screen Colors CR50 Flush'!Table,7),VLOOKUP(Sheet1!$E$39,'[1]Silk Screen Colors CR50 Flush'!Table,8))*5,IF(Sheet1!$J$18="G/C/PUL/W/CLR",MAX(VLOOKUP(Sheet1!$E$39,'[1]Silk Screen Colors CR50 Flush'!Table,2),VLOOKUP(Sheet1!$E$39,'[1]Silk Screen Colors CR50 Flush'!Table,4),VLOOKUP(Sheet1!$E$39,'[1]Silk Screen Colors CR50 Flush'!Table,6),VLOOKUP(Sheet1!$E$39,'[1]Silk Screen Colors CR50 Flush'!Table,7),VLOOKUP(Sheet1!$E$39,'[1]Silk Screen Colors CR50 Flush'!Table,8))*5,"")))))))))</f>
        <v/>
      </c>
      <c r="O14" s="73" t="str">
        <f>IF(Sheet1!$J$18="S/C/P/W/CLR",MAX(VLOOKUP(Sheet1!$E$39,'[1]Silk Screen Colors CR50 Flush'!Table,3),VLOOKUP(Sheet1!$E$39,'[1]Silk Screen Colors CR50 Flush'!Table,4),VLOOKUP(Sheet1!$E$39,'[1]Silk Screen Colors CR50 Flush'!Table,5),VLOOKUP(Sheet1!$E$39,'[1]Silk Screen Colors CR50 Flush'!Table,6),VLOOKUP(Sheet1!$E$39,'[1]Silk Screen Colors CR50 Flush'!Table,7),VLOOKUP(Sheet1!$E$39,'[1]Silk Screen Colors CR50 Flush'!Table,8))*5,IF(Sheet1!$J$18="S/C/POL/W/CLR",MAX(VLOOKUP(Sheet1!$E$39,'[1]Silk Screen Colors CR50 Flush'!Table,3),VLOOKUP(Sheet1!$E$39,'[1]Silk Screen Colors CR50 Flush'!Table,4),VLOOKUP(Sheet1!$E$39,'[1]Silk Screen Colors CR50 Flush'!Table,5),VLOOKUP(Sheet1!$E$39,'[1]Silk Screen Colors CR50 Flush'!Table,7),VLOOKUP(Sheet1!$E$39,'[1]Silk Screen Colors CR50 Flush'!Table,8))*5,IF(Sheet1!$J$18="S/C/PUL/W/CLR",MAX(VLOOKUP(Sheet1!$E$39,'[1]Silk Screen Colors CR50 Flush'!Table,3),VLOOKUP(Sheet1!$E$39,'[1]Silk Screen Colors CR50 Flush'!Table,4),VLOOKUP(Sheet1!$E$39,'[1]Silk Screen Colors CR50 Flush'!Table,6),VLOOKUP(Sheet1!$E$39,'[1]Silk Screen Colors CR50 Flush'!Table,7),VLOOKUP(Sheet1!$E$39,'[1]Silk Screen Colors CR50 Flush'!Table,8))*5,"")))</f>
        <v/>
      </c>
      <c r="P14" s="74" t="str">
        <f>IF(Sheet1!$J$18="G/S/C/P/W/CLR",MAX(VLOOKUP(Sheet1!$E$39,'[1]Silk Screen Colors CR50 Flush'!Table,2),VLOOKUP(Sheet1!$E$39,'[1]Silk Screen Colors CR50 Flush'!Table,3),VLOOKUP(Sheet1!$E$39,'[1]Silk Screen Colors CR50 Flush'!Table,4),VLOOKUP(Sheet1!$E$39,'[1]Silk Screen Colors CR50 Flush'!Table,5),VLOOKUP(Sheet1!$E$39,'[1]Silk Screen Colors CR50 Flush'!Table,6),VLOOKUP(Sheet1!$E$39,'[1]Silk Screen Colors CR50 Flush'!Table,7),VLOOKUP(Sheet1!$E$39,'[1]Silk Screen Colors CR50 Flush'!Table,8))*6,IF(Sheet1!$J$18="G/S/C/POL/W/CLR",MAX(VLOOKUP(Sheet1!$E$39,'[1]Silk Screen Colors CR50 Flush'!Table,2),VLOOKUP(Sheet1!$E$39,'[1]Silk Screen Colors CR50 Flush'!Table,3),VLOOKUP(Sheet1!$E$39,'[1]Silk Screen Colors CR50 Flush'!Table,4),VLOOKUP(Sheet1!$E$39,'[1]Silk Screen Colors CR50 Flush'!Table,5),VLOOKUP(Sheet1!$E$39,'[1]Silk Screen Colors CR50 Flush'!Table,7),VLOOKUP(Sheet1!$E$39,'[1]Silk Screen Colors CR50 Flush'!Table,8))*6,IF(Sheet1!$J$18="G/S/C/PUL/W/CLR",MAX(VLOOKUP(Sheet1!$E$39,'[1]Silk Screen Colors CR50 Flush'!Table,2),VLOOKUP(Sheet1!$E$39,'[1]Silk Screen Colors CR50 Flush'!Table,3),VLOOKUP(Sheet1!$E$39,'[1]Silk Screen Colors CR50 Flush'!Table,4),VLOOKUP(Sheet1!$E$39,'[1]Silk Screen Colors CR50 Flush'!Table,6),VLOOKUP(Sheet1!$E$39,'[1]Silk Screen Colors CR50 Flush'!Table,7),VLOOKUP(Sheet1!$E$39,'[1]Silk Screen Colors CR50 Flush'!Table,8))*6,"")))</f>
        <v/>
      </c>
      <c r="Q14" s="65" t="s">
        <v>126</v>
      </c>
      <c r="R14" s="65" t="s">
        <v>128</v>
      </c>
    </row>
    <row r="15" spans="1:21" ht="15">
      <c r="A15" s="51" t="s">
        <v>86</v>
      </c>
      <c r="B15" s="66" t="str">
        <f>IF(Sheet1!$F$18="G/S",MAX(VLOOKUP(Sheet1!$E$39,'[1]Silk Screen Colors CR50 Roll-On'!Table,2),VLOOKUP(Sheet1!$E$39,'[1]Silk Screen Colors CR50 Roll-On'!Table,3))*2,IF(Sheet1!$F$18="G/C",MAX(VLOOKUP(Sheet1!$E$39,'[1]Silk Screen Colors CR50 Roll-On'!Table,2),VLOOKUP(Sheet1!$E$39,'[1]Silk Screen Colors CR50 Roll-On'!Table,4))*2,IF(Sheet1!$F$18="G/P",MAX(VLOOKUP(Sheet1!$E$39,'[1]Silk Screen Colors CR50 Roll-On'!Table,2),VLOOKUP(Sheet1!$E$39,'[1]Silk Screen Colors CR50 Roll-On'!Table,5),VLOOKUP(Sheet1!$E$39,'[1]Silk Screen Colors CR50 Roll-On'!Table,6))*2,IF(Sheet1!$F$18="G/POL",MAX(VLOOKUP(Sheet1!$E$39,'[1]Silk Screen Colors CR50 Roll-On'!Table,2),VLOOKUP(Sheet1!$E$39,'[1]Silk Screen Colors CR50 Roll-On'!Table,5))*2,IF(Sheet1!$F$18="G/PUL",MAX(VLOOKUP(Sheet1!$E$39,'[1]Silk Screen Colors CR50 Roll-On'!Table,2),VLOOKUP(Sheet1!$E$39,'[1]Silk Screen Colors CR50 Roll-On'!Table,6))*2,IF(Sheet1!$F$18="G/W",MAX(VLOOKUP(Sheet1!$E$39,'[1]Silk Screen Colors CR50 Roll-On'!Table,2),VLOOKUP(Sheet1!$E$39,'[1]Silk Screen Colors CR50 Roll-On'!Table,7))*2,IF(Sheet1!$F$18="G/CLR",MAX(VLOOKUP(Sheet1!$E$39,'[1]Silk Screen Colors CR50 Roll-On'!Table,2),VLOOKUP(Sheet1!$E$39,'[1]Silk Screen Colors CR50 Roll-On'!Table,8))*2,"")))))))</f>
        <v/>
      </c>
      <c r="C15" s="66" t="e">
        <f>IF(Sheet1!$F$18="S/C",MAX(VLOOKUP(Sheet1!$E$39,'[1]Silk Screen Colors CR50 Roll-On'!Table,3),VLOOKUP(Sheet1!$E$39,'[1]Silk Screen Colors CR50 Roll-On'!Table,4))*2,IF(Sheet1!$F$18="S/P",MAX(VLOOKUP(Sheet1!$E$39,'[1]Silk Screen Colors CR50 Roll-On'!Table,3),VLOOKUP(Sheet1!$E$39,'[1]Silk Screen Colors CR50 Roll-On'!Table,5),VLOOKUP(Sheet1!$E$39,'[1]Silk Screen Colors CR50 Roll-On'!Table,6))*2,IF(Sheet1!$F$18="S/POL",MAX(VLOOKUP(Sheet1!$E$39,'[1]Silk Screen Colors CR50 Roll-On'!Table,3),VLOOKUP(Sheet1!$E$39,'[1]Silk Screen Colors CR50 Roll-On'!Table,5))*2,IF(Sheet1!$F$18="S/PUL",MAX(VLOOKUP(Sheet1!$E$39,'[1]Silk Screen Colors CR50 Roll-On'!Table,3),VLOOKUP(Sheet1!$E$39,'[1]Silk Screen Colors CR50 Roll-On'!Table,6))*2,IF(Sheet1!$F$18="S/W",MAX(VLOOKUP(Sheet1!$E$39,'[1]Silk Screen Colors CR50 Roll-On'!Table,3),VLOOKUP(Sheet1!$E$39,'[1]Silk Screen Colors CR50 Roll-On'!Table,7))*2,IF(Sheet1!$F$18="S/CLR",MAX(VLOOKUP(Sheet1!$E$39,'[1]Silk Screen Colors CR50 Roll-On'!Table,3),VLOOKUP(Sheet1!$E$39,'[1]Silk Screen Colors CR50 Roll-On'!Table,8))*2,""))))))</f>
        <v>#REF!</v>
      </c>
      <c r="D15" s="66" t="str">
        <f>IF(Sheet1!$F$18="C/P",MAX(VLOOKUP(Sheet1!$E$39,'[1]Silk Screen Colors CR50 Roll-On'!Table,4),VLOOKUP(Sheet1!$E$39,'[1]Silk Screen Colors CR50 Roll-On'!Table,5),VLOOKUP(Sheet1!$E$39,'[1]Silk Screen Colors CR50 Roll-On'!Table,6))*2,IF(Sheet1!$F$18="C/POL",MAX(VLOOKUP(Sheet1!$E$39,'[1]Silk Screen Colors CR50 Roll-On'!Table,4),VLOOKUP(Sheet1!$E$39,'[1]Silk Screen Colors CR50 Roll-On'!Table,5))*2,IF(Sheet1!$F$18="C/PUL",MAX(VLOOKUP(Sheet1!$E$39,'[1]Silk Screen Colors CR50 Roll-On'!Table,4),VLOOKUP(Sheet1!$E$39,'[1]Silk Screen Colors CR50 Roll-On'!Table,6))*2,IF(Sheet1!$F$18="C/W",MAX(VLOOKUP(Sheet1!$E$39,'[1]Silk Screen Colors CR50 Roll-On'!Table,4),VLOOKUP(Sheet1!$E$39,'[1]Silk Screen Colors CR50 Roll-On'!Table,7))*2,IF(Sheet1!$F$18="C/CLR",MAX(VLOOKUP(Sheet1!$E$39,'[1]Silk Screen Colors CR50 Roll-On'!Table,4),VLOOKUP(Sheet1!$E$39,'[1]Silk Screen Colors CR50 Roll-On'!Table,8))*2,"")))))</f>
        <v/>
      </c>
      <c r="E15" s="66" t="str">
        <f>IF(Sheet1!$F$18="P/W",MAX(VLOOKUP(Sheet1!$E$39,'[1]Silk Screen Colors CR50 Roll-On'!Table,5),VLOOKUP(Sheet1!$E$39,'[1]Silk Screen Colors CR50 Roll-On'!Table,6),VLOOKUP(Sheet1!$E$39,'[1]Silk Screen Colors CR50 Roll-On'!Table,7))*2,IF(Sheet1!$F$18="POL/W",MAX(VLOOKUP(Sheet1!$E$39,'[1]Silk Screen Colors CR50 Roll-On'!Table,5),VLOOKUP(Sheet1!$E$39,'[1]Silk Screen Colors CR50 Roll-On'!Table,7))*2,IF(Sheet1!$F$18="PUL/W",MAX(VLOOKUP(Sheet1!$E$39,'[1]Silk Screen Colors CR50 Roll-On'!Table,6),VLOOKUP(Sheet1!$E$39,'[1]Silk Screen Colors CR50 Roll-On'!Table,7))*2,IF(Sheet1!$F$18="P/CLR",MAX(VLOOKUP(Sheet1!$E$39,'[1]Silk Screen Colors CR50 Roll-On'!Table,5),VLOOKUP(Sheet1!$E$39,'[1]Silk Screen Colors CR50 Roll-On'!Table,6),VLOOKUP(Sheet1!$E$39,'[1]Silk Screen Colors CR50 Roll-On'!Table,8))*2,IF(Sheet1!$F$18="POL/CLR",MAX(VLOOKUP(Sheet1!$E$39,'[1]Silk Screen Colors CR50 Roll-On'!Table,5),VLOOKUP(Sheet1!$E$39,'[1]Silk Screen Colors CR50 Roll-On'!Table,8))*2,IF(Sheet1!$F$18="PUL/CLR",MAX(VLOOKUP(Sheet1!$E$39,'[1]Silk Screen Colors CR50 Roll-On'!Table,6),VLOOKUP(Sheet1!$E$39,'[1]Silk Screen Colors CR50 Roll-On'!Table,8))*2,""))))))</f>
        <v/>
      </c>
      <c r="F15" s="66" t="str">
        <f>IF(Sheet1!$F$18="W/CLR",MAX(VLOOKUP(Sheet1!$E$39,'[1]Silk Screen Colors CR50 Roll-On'!Table,7),VLOOKUP(Sheet1!$E$39,'[1]Silk Screen Colors CR50 Roll-On'!Table,8))*2,"")</f>
        <v/>
      </c>
      <c r="G15" s="67" t="str">
        <f>IF(Sheet1!$F$18="G/S/C",MAX(VLOOKUP(Sheet1!$E$39,'[1]Silk Screen Colors CR50 Roll-On'!Table,2),VLOOKUP(Sheet1!$E$39,'[1]Silk Screen Colors CR50 Roll-On'!Table,3),VLOOKUP(Sheet1!$E$39,'[1]Silk Screen Colors CR50 Roll-On'!Table,4))*3,IF(Sheet1!$F$18="G/S/P",MAX(VLOOKUP(Sheet1!$E$39,'[1]Silk Screen Colors CR50 Roll-On'!Table,2),VLOOKUP(Sheet1!$E$39,'[1]Silk Screen Colors CR50 Roll-On'!Table,3),VLOOKUP(Sheet1!$E$39,'[1]Silk Screen Colors CR50 Roll-On'!Table,5),VLOOKUP(Sheet1!$E$39,'[1]Silk Screen Colors CR50 Roll-On'!Table,6))*3,IF(Sheet1!$F$18="G/S/POL",MAX(VLOOKUP(Sheet1!$E$39,'[1]Silk Screen Colors CR50 Roll-On'!Table,2),VLOOKUP(Sheet1!$E$39,'[1]Silk Screen Colors CR50 Roll-On'!Table,3),VLOOKUP(Sheet1!$E$39,'[1]Silk Screen Colors CR50 Roll-On'!Table,5))*3,IF(Sheet1!$F$18="G/S/PUL",MAX(VLOOKUP(Sheet1!$E$39,'[1]Silk Screen Colors CR50 Roll-On'!Table,2),VLOOKUP(Sheet1!$E$39,'[1]Silk Screen Colors CR50 Roll-On'!Table,3),VLOOKUP(Sheet1!$E$39,'[1]Silk Screen Colors CR50 Roll-On'!Table,6))*3,IF(Sheet1!$F$18="G/S/W",MAX(VLOOKUP(Sheet1!$E$39,'[1]Silk Screen Colors CR50 Roll-On'!Table,2),VLOOKUP(Sheet1!$E$39,'[1]Silk Screen Colors CR50 Roll-On'!Table,3),VLOOKUP(Sheet1!$E$39,'[1]Silk Screen Colors CR50 Roll-On'!Table,7))*3,IF(Sheet1!$F$18="G/S/CLR",MAX(VLOOKUP(Sheet1!$E$39,'[1]Silk Screen Colors CR50 Roll-On'!Table,2),VLOOKUP(Sheet1!$E$39,'[1]Silk Screen Colors CR50 Roll-On'!Table,3),VLOOKUP(Sheet1!$E$39,'[1]Silk Screen Colors CR50 Roll-On'!Table,8))*3,IF(Sheet1!$F$18="G/C/P",MAX(VLOOKUP(Sheet1!$E$39,'[1]Silk Screen Colors CR50 Roll-On'!Table,2),VLOOKUP(Sheet1!$E$39,'[1]Silk Screen Colors CR50 Roll-On'!Table,4),VLOOKUP(Sheet1!$E$39,'[1]Silk Screen Colors CR50 Roll-On'!Table,5),VLOOKUP(Sheet1!$E$39,'[1]Silk Screen Colors CR50 Roll-On'!Table,6))*3,IF(Sheet1!$F$18="G/C/POL",MAX(VLOOKUP(Sheet1!$E$39,'[1]Silk Screen Colors CR50 Roll-On'!Table,2),VLOOKUP(Sheet1!$E$39,'[1]Silk Screen Colors CR50 Roll-On'!Table,4),VLOOKUP(Sheet1!$E$39,'[1]Silk Screen Colors CR50 Roll-On'!Table,5))*3,IF(Sheet1!$F$18="G/C/PUL",MAX(VLOOKUP(Sheet1!$E$39,'[1]Silk Screen Colors CR50 Roll-On'!Table,2),VLOOKUP(Sheet1!$E$39,'[1]Silk Screen Colors CR50 Roll-On'!Table,4),VLOOKUP(Sheet1!$E$39,'[1]Silk Screen Colors CR50 Roll-On'!Table,6))*3,IF(Sheet1!$F$18="G/C/W",MAX(VLOOKUP(Sheet1!$E$39,'[1]Silk Screen Colors CR50 Roll-On'!Table,2),VLOOKUP(Sheet1!$E$39,'[1]Silk Screen Colors CR50 Roll-On'!Table,4),VLOOKUP(Sheet1!$E$39,'[1]Silk Screen Colors CR50 Roll-On'!Table,7))*3,IF(Sheet1!$F$18="G/C/CLR",MAX(VLOOKUP(Sheet1!$E$39,'[1]Silk Screen Colors CR50 Roll-On'!Table,2),VLOOKUP(Sheet1!$E$39,'[1]Silk Screen Colors CR50 Roll-On'!Table,4),VLOOKUP(Sheet1!$E$39,'[1]Silk Screen Colors CR50 Roll-On'!Table,8))*3,IF(Sheet1!$F$18="G/P/W",MAX(VLOOKUP(Sheet1!$E$39,'[1]Silk Screen Colors CR50 Roll-On'!Table,2),VLOOKUP(Sheet1!$E$39,'[1]Silk Screen Colors CR50 Roll-On'!Table,5),VLOOKUP(Sheet1!$E$39,'[1]Silk Screen Colors CR50 Roll-On'!Table,6),VLOOKUP(Sheet1!$E$39,'[1]Silk Screen Colors CR50 Roll-On'!Table,7))*3,IF(Sheet1!$F$18="G/POL/W",MAX(VLOOKUP(Sheet1!$E$39,'[1]Silk Screen Colors CR50 Roll-On'!Table,2),VLOOKUP(Sheet1!$E$39,'[1]Silk Screen Colors CR50 Roll-On'!Table,5),VLOOKUP(Sheet1!$E$39,'[1]Silk Screen Colors CR50 Roll-On'!Table,7))*3,IF(Sheet1!$F$18="G/PUL/W",MAX(VLOOKUP(Sheet1!$E$39,'[1]Silk Screen Colors CR50 Roll-On'!Table,2),VLOOKUP(Sheet1!$E$39,'[1]Silk Screen Colors CR50 Roll-On'!Table,6),VLOOKUP(Sheet1!$E$39,'[1]Silk Screen Colors CR50 Roll-On'!Table,7))*3,IF(Sheet1!$F$18="G/P/CLR",MAX(VLOOKUP(Sheet1!$E$39,'[1]Silk Screen Colors CR50 Roll-On'!Table,2),VLOOKUP(Sheet1!$E$39,'[1]Silk Screen Colors CR50 Roll-On'!Table,5),VLOOKUP(Sheet1!$E$39,'[1]Silk Screen Colors CR50 Roll-On'!Table,6),VLOOKUP(Sheet1!$E$39,'[1]Silk Screen Colors CR50 Roll-On'!Table,8))*3,IF(Sheet1!$F$18="G/POL/CLR",MAX(VLOOKUP(Sheet1!$E$39,'[1]Silk Screen Colors CR50 Roll-On'!Table,2),VLOOKUP(Sheet1!$E$39,'[1]Silk Screen Colors CR50 Roll-On'!Table,5),VLOOKUP(Sheet1!$E$39,'[1]Silk Screen Colors CR50 Roll-On'!Table,8))*3,IF(Sheet1!$F$18="G/PUL/CLR",MAX(VLOOKUP(Sheet1!$E$39,'[1]Silk Screen Colors CR50 Roll-On'!Table,2),VLOOKUP(Sheet1!$E$39,'[1]Silk Screen Colors CR50 Roll-On'!Table,6),VLOOKUP(Sheet1!$E$39,'[1]Silk Screen Colors CR50 Roll-On'!Table,8))*3,IF(Sheet1!$F$18="G/W/CLR",MAX(VLOOKUP(Sheet1!$E$39,'[1]Silk Screen Colors CR50 Roll-On'!Table,2),VLOOKUP(Sheet1!$E$39,'[1]Silk Screen Colors CR50 Roll-On'!Table,7),VLOOKUP(Sheet1!$E$39,'[1]Silk Screen Colors CR50 Roll-On'!Table,8))*3,""))))))))))))))))))</f>
        <v/>
      </c>
      <c r="H15" s="68" t="str">
        <f>IF(Sheet1!$F$18="S/C/P",MAX(VLOOKUP(Sheet1!$E$39,'[1]Silk Screen Colors CR50 Roll-On'!Table,3),VLOOKUP(Sheet1!$E$39,'[1]Silk Screen Colors CR50 Roll-On'!Table,4),VLOOKUP(Sheet1!$E$39,'[1]Silk Screen Colors CR50 Roll-On'!Table,5),VLOOKUP(Sheet1!$E$39,'[1]Silk Screen Colors CR50 Roll-On'!Table,6))*3,IF(Sheet1!$F$18="S/C/POL",MAX(VLOOKUP(Sheet1!$E$39,'[1]Silk Screen Colors CR50 Roll-On'!Table,3),VLOOKUP(Sheet1!$E$39,'[1]Silk Screen Colors CR50 Roll-On'!Table,4),VLOOKUP(Sheet1!$E$39,'[1]Silk Screen Colors CR50 Roll-On'!Table,5))*3,IF(Sheet1!$F$18="S/C/PUL",MAX(VLOOKUP(Sheet1!$E$39,'[1]Silk Screen Colors CR50 Roll-On'!Table,3),VLOOKUP(Sheet1!$E$39,'[1]Silk Screen Colors CR50 Roll-On'!Table,4),VLOOKUP(Sheet1!$E$39,'[1]Silk Screen Colors CR50 Roll-On'!Table,6))*3,IF(Sheet1!$F$18="S/C/W",MAX(VLOOKUP(Sheet1!$E$39,'[1]Silk Screen Colors CR50 Roll-On'!Table,3),VLOOKUP(Sheet1!$E$39,'[1]Silk Screen Colors CR50 Roll-On'!Table,4),VLOOKUP(Sheet1!$E$39,'[1]Silk Screen Colors CR50 Roll-On'!Table,7))*3,IF(Sheet1!$F$18="S/C/CLR",MAX(VLOOKUP(Sheet1!$E$39,'[1]Silk Screen Colors CR50 Roll-On'!Table,3),VLOOKUP(Sheet1!$E$39,'[1]Silk Screen Colors CR50 Roll-On'!Table,4),VLOOKUP(Sheet1!$E$39,'[1]Silk Screen Colors CR50 Roll-On'!Table,8))*3,IF(Sheet1!$F$18="S/P/W",MAX(VLOOKUP(Sheet1!$E$39,'[1]Silk Screen Colors CR50 Roll-On'!Table,3),VLOOKUP(Sheet1!$E$39,'[1]Silk Screen Colors CR50 Roll-On'!Table,5),VLOOKUP(Sheet1!$E$39,'[1]Silk Screen Colors CR50 Roll-On'!Table,6),VLOOKUP(Sheet1!$E$39,'[1]Silk Screen Colors CR50 Roll-On'!Table,7))*3,IF(Sheet1!$F$18="S/POL/W",MAX(VLOOKUP(Sheet1!$E$39,'[1]Silk Screen Colors CR50 Roll-On'!Table,3),VLOOKUP(Sheet1!$E$39,'[1]Silk Screen Colors CR50 Roll-On'!Table,5),VLOOKUP(Sheet1!$E$39,'[1]Silk Screen Colors CR50 Roll-On'!Table,7))*3,IF(Sheet1!$F$18="S/PUL/W",MAX(VLOOKUP(Sheet1!$E$39,'[1]Silk Screen Colors CR50 Roll-On'!Table,3),VLOOKUP(Sheet1!$E$39,'[1]Silk Screen Colors CR50 Roll-On'!Table,6),VLOOKUP(Sheet1!$E$39,'[1]Silk Screen Colors CR50 Roll-On'!Table,7))*3,IF(Sheet1!$F$18="S/P/CLR",MAX(VLOOKUP(Sheet1!$E$39,'[1]Silk Screen Colors CR50 Roll-On'!Table,3),VLOOKUP(Sheet1!$E$39,'[1]Silk Screen Colors CR50 Roll-On'!Table,5),VLOOKUP(Sheet1!$E$39,'[1]Silk Screen Colors CR50 Roll-On'!Table,6),VLOOKUP(Sheet1!$E$39,'[1]Silk Screen Colors CR50 Roll-On'!Table,8))*3,IF(Sheet1!$F$18="S/POL/CLR",MAX(VLOOKUP(Sheet1!$E$39,'[1]Silk Screen Colors CR50 Roll-On'!Table,3),VLOOKUP(Sheet1!$E$39,'[1]Silk Screen Colors CR50 Roll-On'!Table,5),VLOOKUP(Sheet1!$E$39,'[1]Silk Screen Colors CR50 Roll-On'!Table,8))*3,IF(Sheet1!$F$18="S/PUL/CLR",MAX(VLOOKUP(Sheet1!$E$39,'[1]Silk Screen Colors CR50 Roll-On'!Table,3),VLOOKUP(Sheet1!$E$39,'[1]Silk Screen Colors CR50 Roll-On'!Table,6),VLOOKUP(Sheet1!$E$39,'[1]Silk Screen Colors CR50 Roll-On'!Table,8))*3,IF(Sheet1!$F$18="S/W/CLR",MAX(VLOOKUP(Sheet1!$E$39,'[1]Silk Screen Colors CR50 Roll-On'!Table,3),VLOOKUP(Sheet1!$E$39,'[1]Silk Screen Colors CR50 Roll-On'!Table,7),VLOOKUP(Sheet1!$E$39,'[1]Silk Screen Colors CR50 Roll-On'!Table,8))*3,""))))))))))))</f>
        <v/>
      </c>
      <c r="I15" s="69" t="str">
        <f>IF(Sheet1!$F$18="C/P/W",MAX(VLOOKUP(Sheet1!$E$39,'[1]Silk Screen Colors CR50 Roll-On'!Table,4),VLOOKUP(Sheet1!$E$39,'[1]Silk Screen Colors CR50 Roll-On'!Table,5),VLOOKUP(Sheet1!$E$39,'[1]Silk Screen Colors CR50 Roll-On'!Table,6),VLOOKUP(Sheet1!$E$39,'[1]Silk Screen Colors CR50 Roll-On'!Table,7))*3,IF(Sheet1!$F$18="C/POL/W",MAX(VLOOKUP(Sheet1!$E$39,'[1]Silk Screen Colors CR50 Roll-On'!Table,4),VLOOKUP(Sheet1!$E$39,'[1]Silk Screen Colors CR50 Roll-On'!Table,5),VLOOKUP(Sheet1!$E$39,'[1]Silk Screen Colors CR50 Roll-On'!Table,7))*3,IF(Sheet1!$F$18="C/PUL/W",MAX(VLOOKUP(Sheet1!$E$39,'[1]Silk Screen Colors CR50 Roll-On'!Table,4),VLOOKUP(Sheet1!$E$39,'[1]Silk Screen Colors CR50 Roll-On'!Table,6),VLOOKUP(Sheet1!$E$39,'[1]Silk Screen Colors CR50 Roll-On'!Table,7))*3,IF(Sheet1!$F$18="C/P/CLR",MAX(VLOOKUP(Sheet1!$E$39,'[1]Silk Screen Colors CR50 Roll-On'!Table,4),VLOOKUP(Sheet1!$E$39,'[1]Silk Screen Colors CR50 Roll-On'!Table,5),VLOOKUP(Sheet1!$E$39,'[1]Silk Screen Colors CR50 Roll-On'!Table,6),VLOOKUP(Sheet1!$E$39,'[1]Silk Screen Colors CR50 Roll-On'!Table,8))*3,IF(Sheet1!$F$18="C/POL/CLR",MAX(VLOOKUP(Sheet1!$E$39,'[1]Silk Screen Colors CR50 Roll-On'!Table,4),VLOOKUP(Sheet1!$E$39,'[1]Silk Screen Colors CR50 Roll-On'!Table,5),VLOOKUP(Sheet1!$E$39,'[1]Silk Screen Colors CR50 Roll-On'!Table,8))*3,IF(Sheet1!$F$18="C/PUL/CLR",MAX(VLOOKUP(Sheet1!$E$39,'[1]Silk Screen Colors CR50 Roll-On'!Table,4),VLOOKUP(Sheet1!$E$39,'[1]Silk Screen Colors CR50 Roll-On'!Table,6),VLOOKUP(Sheet1!$E$39,'[1]Silk Screen Colors CR50 Roll-On'!Table,8))*3,IF(Sheet1!$F$18="C/W/CLR",MAX(VLOOKUP(Sheet1!$E$39,'[1]Silk Screen Colors CR50 Roll-On'!Table,4),VLOOKUP(Sheet1!$E$39,'[1]Silk Screen Colors CR50 Roll-On'!Table,7),VLOOKUP(Sheet1!$E$39,'[1]Silk Screen Colors CR50 Roll-On'!Table,8))*3,"")))))))</f>
        <v/>
      </c>
      <c r="J15" s="69" t="str">
        <f>IF(Sheet1!$F$18="P/W/CLR",MAX(VLOOKUP(Sheet1!$E$39,'[1]Silk Screen Colors CR50 Roll-On'!Table,5),VLOOKUP(Sheet1!$E$39,'[1]Silk Screen Colors CR50 Roll-On'!Table,6),VLOOKUP(Sheet1!$E$39,'[1]Silk Screen Colors CR50 Roll-On'!Table,7),VLOOKUP(Sheet1!$E$39,'[1]Silk Screen Colors CR50 Roll-On'!Table,8))*3,IF(Sheet1!$F$18="POL/W/CLR",MAX(VLOOKUP(Sheet1!$E$39,'[1]Silk Screen Colors CR50 Roll-On'!Table,5),VLOOKUP(Sheet1!$E$39,'[1]Silk Screen Colors CR50 Roll-On'!Table,7),VLOOKUP(Sheet1!$E$39,'[1]Silk Screen Colors CR50 Roll-On'!Table,8))*3,IF(Sheet1!$F$18="PUL/W/CLR",MAX(VLOOKUP(Sheet1!$E$39,'[1]Silk Screen Colors CR50 Roll-On'!Table,6),VLOOKUP(Sheet1!$E$39,'[1]Silk Screen Colors CR50 Roll-On'!Table,7),VLOOKUP(Sheet1!$E$39,'[1]Silk Screen Colors CR50 Roll-On'!Table,8))*3,"")))</f>
        <v/>
      </c>
      <c r="K15" s="70" t="str">
        <f>IF(Sheet1!$F$18="G/S/C/P",MAX(VLOOKUP(Sheet1!$E$39,'[1]Silk Screen Colors CR50 Roll-On'!Table,2),VLOOKUP(Sheet1!$E$39,'[1]Silk Screen Colors CR50 Roll-On'!Table,3),VLOOKUP(Sheet1!$E$39,'[1]Silk Screen Colors CR50 Roll-On'!Table,4),VLOOKUP(Sheet1!$E$39,'[1]Silk Screen Colors CR50 Roll-On'!Table,5),VLOOKUP(Sheet1!$E$39,'[1]Silk Screen Colors CR50 Roll-On'!Table,6))*4,IF(Sheet1!$F$18="G/S/C/POL",MAX(VLOOKUP(Sheet1!$E$39,'[1]Silk Screen Colors CR50 Roll-On'!Table,2),VLOOKUP(Sheet1!$E$39,'[1]Silk Screen Colors CR50 Roll-On'!Table,3),VLOOKUP(Sheet1!$E$39,'[1]Silk Screen Colors CR50 Roll-On'!Table,4),VLOOKUP(Sheet1!$E$39,'[1]Silk Screen Colors CR50 Roll-On'!Table,5))*4,IF(Sheet1!$F$18="G/S/C/PUL",MAX(VLOOKUP(Sheet1!$E$39,'[1]Silk Screen Colors CR50 Roll-On'!Table,2),VLOOKUP(Sheet1!$E$39,'[1]Silk Screen Colors CR50 Roll-On'!Table,3),VLOOKUP(Sheet1!$E$39,'[1]Silk Screen Colors CR50 Roll-On'!Table,4),VLOOKUP(Sheet1!$E$39,'[1]Silk Screen Colors CR50 Roll-On'!Table,6))*4,IF(Sheet1!$F$18="G/S/C/W",MAX(VLOOKUP(Sheet1!$E$39,'[1]Silk Screen Colors CR50 Roll-On'!Table,2),VLOOKUP(Sheet1!$E$39,'[1]Silk Screen Colors CR50 Roll-On'!Table,3),VLOOKUP(Sheet1!$E$39,'[1]Silk Screen Colors CR50 Roll-On'!Table,4),VLOOKUP(Sheet1!$E$39,'[1]Silk Screen Colors CR50 Roll-On'!Table,7))*4,IF(Sheet1!$F$18="G/S/C/CLR",MAX(VLOOKUP(Sheet1!$E$39,'[1]Silk Screen Colors CR50 Roll-On'!Table,2),VLOOKUP(Sheet1!$E$39,'[1]Silk Screen Colors CR50 Roll-On'!Table,3),VLOOKUP(Sheet1!$E$39,'[1]Silk Screen Colors CR50 Roll-On'!Table,4),VLOOKUP(Sheet1!$E$39,'[1]Silk Screen Colors CR50 Roll-On'!Table,8))*4,IF(Sheet1!$F$18="G/C/P/W",MAX(VLOOKUP(Sheet1!$E$39,'[1]Silk Screen Colors CR50 Roll-On'!Table,2),VLOOKUP(Sheet1!$E$39,'[1]Silk Screen Colors CR50 Roll-On'!Table,4),VLOOKUP(Sheet1!$E$39,'[1]Silk Screen Colors CR50 Roll-On'!Table,5),VLOOKUP(Sheet1!$E$39,'[1]Silk Screen Colors CR50 Roll-On'!Table,6),VLOOKUP(Sheet1!$E$39,'[1]Silk Screen Colors CR50 Roll-On'!Table,7))*4,IF(Sheet1!$F$18="G/C/POL/W",MAX(VLOOKUP(Sheet1!$E$39,'[1]Silk Screen Colors CR50 Roll-On'!Table,2),VLOOKUP(Sheet1!$E$39,'[1]Silk Screen Colors CR50 Roll-On'!Table,4),VLOOKUP(Sheet1!$E$39,'[1]Silk Screen Colors CR50 Roll-On'!Table,5),VLOOKUP(Sheet1!$E$39,'[1]Silk Screen Colors CR50 Roll-On'!Table,7))*4,IF(Sheet1!$F$18="G/C/PUL/W",MAX(VLOOKUP(Sheet1!$E$39,'[1]Silk Screen Colors CR50 Roll-On'!Table,2),VLOOKUP(Sheet1!$E$39,'[1]Silk Screen Colors CR50 Roll-On'!Table,4),VLOOKUP(Sheet1!$E$39,'[1]Silk Screen Colors CR50 Roll-On'!Table,6),VLOOKUP(Sheet1!$E$39,'[1]Silk Screen Colors CR50 Roll-On'!Table,7))*4,IF(Sheet1!$F$18="G/C/P/CLR",MAX(VLOOKUP(Sheet1!$E$39,'[1]Silk Screen Colors CR50 Roll-On'!Table,2),VLOOKUP(Sheet1!$E$39,'[1]Silk Screen Colors CR50 Roll-On'!Table,4),VLOOKUP(Sheet1!$E$39,'[1]Silk Screen Colors CR50 Roll-On'!Table,5),VLOOKUP(Sheet1!$E$39,'[1]Silk Screen Colors CR50 Roll-On'!Table,6),VLOOKUP(Sheet1!$E$39,'[1]Silk Screen Colors CR50 Roll-On'!Table,8))*4,IF(Sheet1!$F$18="G/C/POL/CLR",MAX(VLOOKUP(Sheet1!$E$39,'[1]Silk Screen Colors CR50 Roll-On'!Table,2),VLOOKUP(Sheet1!$E$39,'[1]Silk Screen Colors CR50 Roll-On'!Table,4),VLOOKUP(Sheet1!$E$39,'[1]Silk Screen Colors CR50 Roll-On'!Table,5),VLOOKUP(Sheet1!$E$39,'[1]Silk Screen Colors CR50 Roll-On'!Table,8))*4,IF(Sheet1!$F$18="G/C/PUL/CLR",MAX(VLOOKUP(Sheet1!$E$39,'[1]Silk Screen Colors CR50 Roll-On'!Table,2),VLOOKUP(Sheet1!$E$39,'[1]Silk Screen Colors CR50 Roll-On'!Table,4),VLOOKUP(Sheet1!$E$39,'[1]Silk Screen Colors CR50 Roll-On'!Table,6),VLOOKUP(Sheet1!$E$39,'[1]Silk Screen Colors CR50 Roll-On'!Table,8))*4,IF(Sheet1!$F$18="G/C/W/CLR",MAX(VLOOKUP(Sheet1!$E$39,'[1]Silk Screen Colors CR50 Roll-On'!Table,2),VLOOKUP(Sheet1!$E$39,'[1]Silk Screen Colors CR50 Roll-On'!Table,4),VLOOKUP(Sheet1!$E$39,'[1]Silk Screen Colors CR50 Roll-On'!Table,7),VLOOKUP(Sheet1!$E$39,'[1]Silk Screen Colors CR50 Roll-On'!Table,8))*4,""))))))))))))</f>
        <v/>
      </c>
      <c r="L15" s="71" t="str">
        <f>IF(Sheet1!$F$18="S/C/P/W",MAX(VLOOKUP(Sheet1!$E$39,'[1]Silk Screen Colors CR50 Roll-On'!Table,3),VLOOKUP(Sheet1!$E$39,'[1]Silk Screen Colors CR50 Roll-On'!Table,4),VLOOKUP(Sheet1!$E$39,'[1]Silk Screen Colors CR50 Roll-On'!Table,5),VLOOKUP(Sheet1!$E$39,'[1]Silk Screen Colors CR50 Roll-On'!Table,6),VLOOKUP(Sheet1!$E$39,'[1]Silk Screen Colors CR50 Roll-On'!Table,7))*4,IF(Sheet1!$F$18="S/C/POL/W",MAX(VLOOKUP(Sheet1!$E$39,'[1]Silk Screen Colors CR50 Roll-On'!Table,3),VLOOKUP(Sheet1!$E$39,'[1]Silk Screen Colors CR50 Roll-On'!Table,4),VLOOKUP(Sheet1!$E$39,'[1]Silk Screen Colors CR50 Roll-On'!Table,5),VLOOKUP(Sheet1!$E$39,'[1]Silk Screen Colors CR50 Roll-On'!Table,7))*4,IF(Sheet1!$F$18="S/C/PUL/W",MAX(VLOOKUP(Sheet1!$E$39,'[1]Silk Screen Colors CR50 Roll-On'!Table,3),VLOOKUP(Sheet1!$E$39,'[1]Silk Screen Colors CR50 Roll-On'!Table,4),VLOOKUP(Sheet1!$E$39,'[1]Silk Screen Colors CR50 Roll-On'!Table,6),VLOOKUP(Sheet1!$E$39,'[1]Silk Screen Colors CR50 Roll-On'!Table,7))*4,IF(Sheet1!$F$18="S/C/P/CLR",MAX(VLOOKUP(Sheet1!$E$39,'[1]Silk Screen Colors CR50 Roll-On'!Table,3),VLOOKUP(Sheet1!$E$39,'[1]Silk Screen Colors CR50 Roll-On'!Table,4),VLOOKUP(Sheet1!$E$39,'[1]Silk Screen Colors CR50 Roll-On'!Table,5),VLOOKUP(Sheet1!$E$39,'[1]Silk Screen Colors CR50 Roll-On'!Table,6),VLOOKUP(Sheet1!$E$39,'[1]Silk Screen Colors CR50 Roll-On'!Table,8))*4,IF(Sheet1!$F$18="S/C/POL/CLR",MAX(VLOOKUP(Sheet1!$E$39,'[1]Silk Screen Colors CR50 Roll-On'!Table,3),VLOOKUP(Sheet1!$E$39,'[1]Silk Screen Colors CR50 Roll-On'!Table,4),VLOOKUP(Sheet1!$E$39,'[1]Silk Screen Colors CR50 Roll-On'!Table,5),VLOOKUP(Sheet1!$E$39,'[1]Silk Screen Colors CR50 Roll-On'!Table,8))*4,IF(Sheet1!$F$18="S/C/PUL/CLR",MAX(VLOOKUP(Sheet1!$E$39,'[1]Silk Screen Colors CR50 Roll-On'!Table,3),VLOOKUP(Sheet1!$E$39,'[1]Silk Screen Colors CR50 Roll-On'!Table,4),VLOOKUP(Sheet1!$E$39,'[1]Silk Screen Colors CR50 Roll-On'!Table,6),VLOOKUP(Sheet1!$E$39,'[1]Silk Screen Colors CR50 Roll-On'!Table,8))*4,IF(Sheet1!$F$18="S/P/W/CLR",MAX(VLOOKUP(Sheet1!$E$39,'[1]Silk Screen Colors CR50 Roll-On'!Table,3),VLOOKUP(Sheet1!$E$39,'[1]Silk Screen Colors CR50 Roll-On'!Table,5),VLOOKUP(Sheet1!$E$39,'[1]Silk Screen Colors CR50 Roll-On'!Table,6),VLOOKUP(Sheet1!$E$39,'[1]Silk Screen Colors CR50 Roll-On'!Table,7),VLOOKUP(Sheet1!$E$39,'[1]Silk Screen Colors CR50 Roll-On'!Table,8))*4,IF(Sheet1!$F$18="S/POL/W/CLR",MAX(VLOOKUP(Sheet1!$E$39,'[1]Silk Screen Colors CR50 Roll-On'!Table,3),VLOOKUP(Sheet1!$E$39,'[1]Silk Screen Colors CR50 Roll-On'!Table,5),VLOOKUP(Sheet1!$E$39,'[1]Silk Screen Colors CR50 Roll-On'!Table,7),VLOOKUP(Sheet1!$E$39,'[1]Silk Screen Colors CR50 Roll-On'!Table,8))*4,IF(Sheet1!$F$18="S/PUL/W/CLR",MAX(VLOOKUP(Sheet1!$E$39,'[1]Silk Screen Colors CR50 Roll-On'!Table,3),VLOOKUP(Sheet1!$E$39,'[1]Silk Screen Colors CR50 Roll-On'!Table,6),VLOOKUP(Sheet1!$E$39,'[1]Silk Screen Colors CR50 Roll-On'!Table,7),VLOOKUP(Sheet1!$E$39,'[1]Silk Screen Colors CR50 Roll-On'!Table,8))*4,"")))))))))</f>
        <v/>
      </c>
      <c r="M15" s="71" t="str">
        <f>IF(Sheet1!$F$18="C/P/W/CLR",MAX(VLOOKUP(Sheet1!$E$39,'[1]Silk Screen Colors CR50 Roll-On'!Table,4),VLOOKUP(Sheet1!$E$39,'[1]Silk Screen Colors CR50 Roll-On'!Table,5),VLOOKUP(Sheet1!$E$39,'[1]Silk Screen Colors CR50 Roll-On'!Table,6),VLOOKUP(Sheet1!$E$39,'[1]Silk Screen Colors CR50 Roll-On'!Table,7),VLOOKUP(Sheet1!$E$39,'[1]Silk Screen Colors CR50 Roll-On'!Table,8))*4,IF(Sheet1!$F$18="C/POL/W/CLR",MAX(VLOOKUP(Sheet1!$E$39,'[1]Silk Screen Colors CR50 Roll-On'!Table,4),VLOOKUP(Sheet1!$E$39,'[1]Silk Screen Colors CR50 Roll-On'!Table,5),VLOOKUP(Sheet1!$E$39,'[1]Silk Screen Colors CR50 Roll-On'!Table,7),VLOOKUP(Sheet1!$E$39,'[1]Silk Screen Colors CR50 Roll-On'!Table,8))*4,IF(Sheet1!$F$18="C/PUL/W/CLR",MAX(VLOOKUP(Sheet1!$E$39,'[1]Silk Screen Colors CR50 Roll-On'!Table,4),VLOOKUP(Sheet1!$E$39,'[1]Silk Screen Colors CR50 Roll-On'!Table,6),VLOOKUP(Sheet1!$E$39,'[1]Silk Screen Colors CR50 Roll-On'!Table,7),VLOOKUP(Sheet1!$E$39,'[1]Silk Screen Colors CR50 Roll-On'!Table,8))*4,"")))</f>
        <v/>
      </c>
      <c r="N15" s="72" t="str">
        <f>IF(Sheet1!$F$18="G/S/C/P/W",MAX(VLOOKUP(Sheet1!$E$39,'[1]Silk Screen Colors CR50 Roll-On'!Table,2),VLOOKUP(Sheet1!$E$39,'[1]Silk Screen Colors CR50 Roll-On'!Table,3),VLOOKUP(Sheet1!$E$39,'[1]Silk Screen Colors CR50 Roll-On'!Table,4),VLOOKUP(Sheet1!$E$39,'[1]Silk Screen Colors CR50 Roll-On'!Table,5),VLOOKUP(Sheet1!$E$39,'[1]Silk Screen Colors CR50 Roll-On'!Table,6),VLOOKUP(Sheet1!$E$39,'[1]Silk Screen Colors CR50 Roll-On'!Table,7))*5,IF(Sheet1!$F$18="G/S/C/POL/W",MAX(VLOOKUP(Sheet1!$E$39,'[1]Silk Screen Colors CR50 Roll-On'!Table,2),VLOOKUP(Sheet1!$E$39,'[1]Silk Screen Colors CR50 Roll-On'!Table,3),VLOOKUP(Sheet1!$E$39,'[1]Silk Screen Colors CR50 Roll-On'!Table,4),VLOOKUP(Sheet1!$E$39,'[1]Silk Screen Colors CR50 Roll-On'!Table,5),VLOOKUP(Sheet1!$E$39,'[1]Silk Screen Colors CR50 Roll-On'!Table,7))*5,IF(Sheet1!$F$18="G/S/C/PUL/W",MAX(VLOOKUP(Sheet1!$E$39,'[1]Silk Screen Colors CR50 Roll-On'!Table,2),VLOOKUP(Sheet1!$E$39,'[1]Silk Screen Colors CR50 Roll-On'!Table,3),VLOOKUP(Sheet1!$E$39,'[1]Silk Screen Colors CR50 Roll-On'!Table,4),VLOOKUP(Sheet1!$E$39,'[1]Silk Screen Colors CR50 Roll-On'!Table,6),VLOOKUP(Sheet1!$E$39,'[1]Silk Screen Colors CR50 Roll-On'!Table,7))*5,IF(Sheet1!$F$18="G/S/C/P/CLR",MAX(VLOOKUP(Sheet1!$E$39,'[1]Silk Screen Colors CR50 Roll-On'!Table,2),VLOOKUP(Sheet1!$E$39,'[1]Silk Screen Colors CR50 Roll-On'!Table,3),VLOOKUP(Sheet1!$E$39,'[1]Silk Screen Colors CR50 Roll-On'!Table,4),VLOOKUP(Sheet1!$E$39,'[1]Silk Screen Colors CR50 Roll-On'!Table,5),VLOOKUP(Sheet1!$E$39,'[1]Silk Screen Colors CR50 Roll-On'!Table,6),VLOOKUP(Sheet1!$E$39,'[1]Silk Screen Colors CR50 Roll-On'!Table,8))*5,IF(Sheet1!$F$18="G/S/C/POL/CLR",MAX(VLOOKUP(Sheet1!$E$39,'[1]Silk Screen Colors CR50 Roll-On'!Table,2),VLOOKUP(Sheet1!$E$39,'[1]Silk Screen Colors CR50 Roll-On'!Table,3),VLOOKUP(Sheet1!$E$39,'[1]Silk Screen Colors CR50 Roll-On'!Table,4),VLOOKUP(Sheet1!$E$39,'[1]Silk Screen Colors CR50 Roll-On'!Table,5),VLOOKUP(Sheet1!$E$39,'[1]Silk Screen Colors CR50 Roll-On'!Table,8))*5,IF(Sheet1!$F$18="G/S/C/PUL/CLR",MAX(VLOOKUP(Sheet1!$E$39,'[1]Silk Screen Colors CR50 Roll-On'!Table,2),VLOOKUP(Sheet1!$E$39,'[1]Silk Screen Colors CR50 Roll-On'!Table,3),VLOOKUP(Sheet1!$E$39,'[1]Silk Screen Colors CR50 Roll-On'!Table,4),VLOOKUP(Sheet1!$E$39,'[1]Silk Screen Colors CR50 Roll-On'!Table,6),VLOOKUP(Sheet1!$E$39,'[1]Silk Screen Colors CR50 Roll-On'!Table,8))*5,IF(Sheet1!$F$18="G/C/P/W/CLR",MAX(VLOOKUP(Sheet1!$E$39,'[1]Silk Screen Colors CR50 Roll-On'!Table,2),VLOOKUP(Sheet1!$E$39,'[1]Silk Screen Colors CR50 Roll-On'!Table,4),VLOOKUP(Sheet1!$E$39,'[1]Silk Screen Colors CR50 Roll-On'!Table,5),VLOOKUP(Sheet1!$E$39,'[1]Silk Screen Colors CR50 Roll-On'!Table,6),VLOOKUP(Sheet1!$E$39,'[1]Silk Screen Colors CR50 Roll-On'!Table,7),VLOOKUP(Sheet1!$E$39,'[1]Silk Screen Colors CR50 Roll-On'!Table,8))*5,IF(Sheet1!$F$18="G/C/POL/W/CLR",MAX(VLOOKUP(Sheet1!$E$39,'[1]Silk Screen Colors CR50 Roll-On'!Table,2),VLOOKUP(Sheet1!$E$39,'[1]Silk Screen Colors CR50 Roll-On'!Table,4),VLOOKUP(Sheet1!$E$39,'[1]Silk Screen Colors CR50 Roll-On'!Table,5),VLOOKUP(Sheet1!$E$39,'[1]Silk Screen Colors CR50 Roll-On'!Table,7),VLOOKUP(Sheet1!$E$39,'[1]Silk Screen Colors CR50 Roll-On'!Table,8))*5,IF(Sheet1!$F$18="G/C/PUL/W/CLR",MAX(VLOOKUP(Sheet1!$E$39,'[1]Silk Screen Colors CR50 Roll-On'!Table,2),VLOOKUP(Sheet1!$E$39,'[1]Silk Screen Colors CR50 Roll-On'!Table,4),VLOOKUP(Sheet1!$E$39,'[1]Silk Screen Colors CR50 Roll-On'!Table,6),VLOOKUP(Sheet1!$E$39,'[1]Silk Screen Colors CR50 Roll-On'!Table,7),VLOOKUP(Sheet1!$E$39,'[1]Silk Screen Colors CR50 Roll-On'!Table,8))*5,"")))))))))</f>
        <v/>
      </c>
      <c r="O15" s="73" t="str">
        <f>IF(Sheet1!$F$18="S/C/P/W/CLR",MAX(VLOOKUP(Sheet1!$E$39,'[1]Silk Screen Colors CR50 Roll-On'!Table,3),VLOOKUP(Sheet1!$E$39,'[1]Silk Screen Colors CR50 Roll-On'!Table,4),VLOOKUP(Sheet1!$E$39,'[1]Silk Screen Colors CR50 Roll-On'!Table,5),VLOOKUP(Sheet1!$E$39,'[1]Silk Screen Colors CR50 Roll-On'!Table,6),VLOOKUP(Sheet1!$E$39,'[1]Silk Screen Colors CR50 Roll-On'!Table,7),VLOOKUP(Sheet1!$E$39,'[1]Silk Screen Colors CR50 Roll-On'!Table,8))*5,IF(Sheet1!$F$18="S/C/POL/W/CLR",MAX(VLOOKUP(Sheet1!$E$39,'[1]Silk Screen Colors CR50 Roll-On'!Table,3),VLOOKUP(Sheet1!$E$39,'[1]Silk Screen Colors CR50 Roll-On'!Table,4),VLOOKUP(Sheet1!$E$39,'[1]Silk Screen Colors CR50 Roll-On'!Table,5),VLOOKUP(Sheet1!$E$39,'[1]Silk Screen Colors CR50 Roll-On'!Table,7),VLOOKUP(Sheet1!$E$39,'[1]Silk Screen Colors CR50 Roll-On'!Table,8))*5,IF(Sheet1!$F$18="S/C/PUL/W/CLR",MAX(VLOOKUP(Sheet1!$E$39,'[1]Silk Screen Colors CR50 Roll-On'!Table,3),VLOOKUP(Sheet1!$E$39,'[1]Silk Screen Colors CR50 Roll-On'!Table,4),VLOOKUP(Sheet1!$E$39,'[1]Silk Screen Colors CR50 Roll-On'!Table,6),VLOOKUP(Sheet1!$E$39,'[1]Silk Screen Colors CR50 Roll-On'!Table,7),VLOOKUP(Sheet1!$E$39,'[1]Silk Screen Colors CR50 Roll-On'!Table,8))*5,"")))</f>
        <v/>
      </c>
      <c r="P15" s="74" t="str">
        <f>IF(Sheet1!$F$18="G/S/C/P/W/CLR",MAX(VLOOKUP(Sheet1!$E$39,'[1]Silk Screen Colors CR50 Roll-On'!Table,2),VLOOKUP(Sheet1!$E$39,'[1]Silk Screen Colors CR50 Roll-On'!Table,3),VLOOKUP(Sheet1!$E$39,'[1]Silk Screen Colors CR50 Roll-On'!Table,4),VLOOKUP(Sheet1!$E$39,'[1]Silk Screen Colors CR50 Roll-On'!Table,5),VLOOKUP(Sheet1!$E$39,'[1]Silk Screen Colors CR50 Roll-On'!Table,6),VLOOKUP(Sheet1!$E$39,'[1]Silk Screen Colors CR50 Roll-On'!Table,7),VLOOKUP(Sheet1!$E$39,'[1]Silk Screen Colors CR50 Roll-On'!Table,8))*6,IF(Sheet1!$F$18="G/S/C/POL/W/CLR",MAX(VLOOKUP(Sheet1!$E$39,'[1]Silk Screen Colors CR50 Roll-On'!Table,2),VLOOKUP(Sheet1!$E$39,'[1]Silk Screen Colors CR50 Roll-On'!Table,3),VLOOKUP(Sheet1!$E$39,'[1]Silk Screen Colors CR50 Roll-On'!Table,4),VLOOKUP(Sheet1!$E$39,'[1]Silk Screen Colors CR50 Roll-On'!Table,5),VLOOKUP(Sheet1!$E$39,'[1]Silk Screen Colors CR50 Roll-On'!Table,7),VLOOKUP(Sheet1!$E$39,'[1]Silk Screen Colors CR50 Roll-On'!Table,8))*6,IF(Sheet1!$F$18="G/S/C/PUL/W/CLR",MAX(VLOOKUP(Sheet1!$E$39,'[1]Silk Screen Colors CR50 Roll-On'!Table,2),VLOOKUP(Sheet1!$E$39,'[1]Silk Screen Colors CR50 Roll-On'!Table,3),VLOOKUP(Sheet1!$E$39,'[1]Silk Screen Colors CR50 Roll-On'!Table,4),VLOOKUP(Sheet1!$E$39,'[1]Silk Screen Colors CR50 Roll-On'!Table,6),VLOOKUP(Sheet1!$E$39,'[1]Silk Screen Colors CR50 Roll-On'!Table,7),VLOOKUP(Sheet1!$E$39,'[1]Silk Screen Colors CR50 Roll-On'!Table,8))*6,"")))</f>
        <v/>
      </c>
      <c r="Q15" s="65" t="s">
        <v>125</v>
      </c>
      <c r="R15" s="65" t="s">
        <v>129</v>
      </c>
    </row>
    <row r="16" spans="1:21" ht="15">
      <c r="A16" s="51" t="s">
        <v>87</v>
      </c>
      <c r="B16" s="66" t="str">
        <f>IF(Sheet1!$J$18="G/S",MAX(VLOOKUP(Sheet1!$E$39,'[1]Silk Screen Colors CR50 Roll-On'!Table,2),VLOOKUP(Sheet1!$E$39,'[1]Silk Screen Colors CR50 Roll-On'!Table,3))*2,IF(Sheet1!$J$18="G/C",MAX(VLOOKUP(Sheet1!$E$39,'[1]Silk Screen Colors CR50 Roll-On'!Table,2),VLOOKUP(Sheet1!$E$39,'[1]Silk Screen Colors CR50 Roll-On'!Table,4))*2,IF(Sheet1!$J$18="G/P",MAX(VLOOKUP(Sheet1!$E$39,'[1]Silk Screen Colors CR50 Roll-On'!Table,2),VLOOKUP(Sheet1!$E$39,'[1]Silk Screen Colors CR50 Roll-On'!Table,5),VLOOKUP(Sheet1!$E$39,'[1]Silk Screen Colors CR50 Roll-On'!Table,6))*2,IF(Sheet1!$J$18="G/POL",MAX(VLOOKUP(Sheet1!$E$39,'[1]Silk Screen Colors CR50 Roll-On'!Table,2),VLOOKUP(Sheet1!$E$39,'[1]Silk Screen Colors CR50 Roll-On'!Table,5))*2,IF(Sheet1!$J$18="G/PUL",MAX(VLOOKUP(Sheet1!$E$39,'[1]Silk Screen Colors CR50 Roll-On'!Table,2),VLOOKUP(Sheet1!$E$39,'[1]Silk Screen Colors CR50 Roll-On'!Table,6))*2,IF(Sheet1!$J$18="G/W",MAX(VLOOKUP(Sheet1!$E$39,'[1]Silk Screen Colors CR50 Roll-On'!Table,2),VLOOKUP(Sheet1!$E$39,'[1]Silk Screen Colors CR50 Roll-On'!Table,7))*2,IF(Sheet1!$J$18="G/CLR",MAX(VLOOKUP(Sheet1!$E$39,'[1]Silk Screen Colors CR50 Roll-On'!Table,2),VLOOKUP(Sheet1!$E$39,'[1]Silk Screen Colors CR50 Roll-On'!Table,8))*2,"")))))))</f>
        <v/>
      </c>
      <c r="C16" s="66" t="str">
        <f>IF(Sheet1!$J$18="S/C",MAX(VLOOKUP(Sheet1!$E$39,'[1]Silk Screen Colors CR50 Roll-On'!Table,3),VLOOKUP(Sheet1!$E$39,'[1]Silk Screen Colors CR50 Roll-On'!Table,4))*2,IF(Sheet1!$J$18="S/P",MAX(VLOOKUP(Sheet1!$E$39,'[1]Silk Screen Colors CR50 Roll-On'!Table,3),VLOOKUP(Sheet1!$E$39,'[1]Silk Screen Colors CR50 Roll-On'!Table,5),VLOOKUP(Sheet1!$E$39,'[1]Silk Screen Colors CR50 Roll-On'!Table,6))*2,IF(Sheet1!$J$18="S/POL",MAX(VLOOKUP(Sheet1!$E$39,'[1]Silk Screen Colors CR50 Roll-On'!Table,3),VLOOKUP(Sheet1!$E$39,'[1]Silk Screen Colors CR50 Roll-On'!Table,5))*2,IF(Sheet1!$J$18="S/PUL",MAX(VLOOKUP(Sheet1!$E$39,'[1]Silk Screen Colors CR50 Roll-On'!Table,3),VLOOKUP(Sheet1!$E$39,'[1]Silk Screen Colors CR50 Roll-On'!Table,6))*2,IF(Sheet1!$J$18="S/W",MAX(VLOOKUP(Sheet1!$E$39,'[1]Silk Screen Colors CR50 Roll-On'!Table,3),VLOOKUP(Sheet1!$E$39,'[1]Silk Screen Colors CR50 Roll-On'!Table,7))*2,IF(Sheet1!$J$18="S/CLR",MAX(VLOOKUP(Sheet1!$E$39,'[1]Silk Screen Colors CR50 Roll-On'!Table,3),VLOOKUP(Sheet1!$E$39,'[1]Silk Screen Colors CR50 Roll-On'!Table,8))*2,""))))))</f>
        <v/>
      </c>
      <c r="D16" s="66" t="e">
        <f>IF(Sheet1!$J$18="C/P",MAX(VLOOKUP(Sheet1!$E$39,'[1]Silk Screen Colors CR50 Roll-On'!Table,4),VLOOKUP(Sheet1!$E$39,'[1]Silk Screen Colors CR50 Roll-On'!Table,5),VLOOKUP(Sheet1!$E$39,'[1]Silk Screen Colors CR50 Roll-On'!Table,6))*2,IF(Sheet1!$J$18="C/POL",MAX(VLOOKUP(Sheet1!$E$39,'[1]Silk Screen Colors CR50 Roll-On'!Table,4),VLOOKUP(Sheet1!$E$39,'[1]Silk Screen Colors CR50 Roll-On'!Table,5))*2,IF(Sheet1!$J$18="C/PUL",MAX(VLOOKUP(Sheet1!$E$39,'[1]Silk Screen Colors CR50 Roll-On'!Table,4),VLOOKUP(Sheet1!$E$39,'[1]Silk Screen Colors CR50 Roll-On'!Table,6))*2,IF(Sheet1!$J$18="C/W",MAX(VLOOKUP(Sheet1!$E$39,'[1]Silk Screen Colors CR50 Roll-On'!Table,4),VLOOKUP(Sheet1!$E$39,'[1]Silk Screen Colors CR50 Roll-On'!Table,7))*2,IF(Sheet1!$J$18="C/CLR",MAX(VLOOKUP(Sheet1!$E$39,'[1]Silk Screen Colors CR50 Roll-On'!Table,4),VLOOKUP(Sheet1!$E$39,'[1]Silk Screen Colors CR50 Roll-On'!Table,8))*2,"")))))</f>
        <v>#REF!</v>
      </c>
      <c r="E16" s="66" t="str">
        <f>IF(Sheet1!$J$18="P/W",MAX(VLOOKUP(Sheet1!$E$39,'[1]Silk Screen Colors CR50 Roll-On'!Table,5),VLOOKUP(Sheet1!$E$39,'[1]Silk Screen Colors CR50 Roll-On'!Table,6),VLOOKUP(Sheet1!$E$39,'[1]Silk Screen Colors CR50 Roll-On'!Table,7))*2,IF(Sheet1!$J$18="POL/W",MAX(VLOOKUP(Sheet1!$E$39,'[1]Silk Screen Colors CR50 Roll-On'!Table,5),VLOOKUP(Sheet1!$E$39,'[1]Silk Screen Colors CR50 Roll-On'!Table,7))*2,IF(Sheet1!$J$18="PUL/W",MAX(VLOOKUP(Sheet1!$E$39,'[1]Silk Screen Colors CR50 Roll-On'!Table,6),VLOOKUP(Sheet1!$E$39,'[1]Silk Screen Colors CR50 Roll-On'!Table,7))*2,IF(Sheet1!$J$18="P/CLR",MAX(VLOOKUP(Sheet1!$E$39,'[1]Silk Screen Colors CR50 Roll-On'!Table,5),VLOOKUP(Sheet1!$E$39,'[1]Silk Screen Colors CR50 Roll-On'!Table,6),VLOOKUP(Sheet1!$E$39,'[1]Silk Screen Colors CR50 Roll-On'!Table,8))*2,IF(Sheet1!$J$18="POL/CLR",MAX(VLOOKUP(Sheet1!$E$39,'[1]Silk Screen Colors CR50 Roll-On'!Table,5),VLOOKUP(Sheet1!$E$39,'[1]Silk Screen Colors CR50 Roll-On'!Table,8))*2,IF(Sheet1!$J$18="PUL/CLR",MAX(VLOOKUP(Sheet1!$E$39,'[1]Silk Screen Colors CR50 Roll-On'!Table,6),VLOOKUP(Sheet1!$E$39,'[1]Silk Screen Colors CR50 Roll-On'!Table,8))*2,""))))))</f>
        <v/>
      </c>
      <c r="F16" s="66" t="str">
        <f>IF(Sheet1!$J$18="W/CLR",MAX(VLOOKUP(Sheet1!$E$39,'[1]Silk Screen Colors CR50 Roll-On'!Table,7),VLOOKUP(Sheet1!$E$39,'[1]Silk Screen Colors CR50 Roll-On'!Table,8))*2,"")</f>
        <v/>
      </c>
      <c r="G16" s="67" t="str">
        <f>IF(Sheet1!$J$18="G/S/C",MAX(VLOOKUP(Sheet1!$E$39,'[1]Silk Screen Colors CR50 Roll-On'!Table,2),VLOOKUP(Sheet1!$E$39,'[1]Silk Screen Colors CR50 Roll-On'!Table,3),VLOOKUP(Sheet1!$E$39,'[1]Silk Screen Colors CR50 Roll-On'!Table,4))*3,IF(Sheet1!$J$18="G/S/P",MAX(VLOOKUP(Sheet1!$E$39,'[1]Silk Screen Colors CR50 Roll-On'!Table,2),VLOOKUP(Sheet1!$E$39,'[1]Silk Screen Colors CR50 Roll-On'!Table,3),VLOOKUP(Sheet1!$E$39,'[1]Silk Screen Colors CR50 Roll-On'!Table,5),VLOOKUP(Sheet1!$E$39,'[1]Silk Screen Colors CR50 Roll-On'!Table,6))*3,IF(Sheet1!$J$18="G/S/POL",MAX(VLOOKUP(Sheet1!$E$39,'[1]Silk Screen Colors CR50 Roll-On'!Table,2),VLOOKUP(Sheet1!$E$39,'[1]Silk Screen Colors CR50 Roll-On'!Table,3),VLOOKUP(Sheet1!$E$39,'[1]Silk Screen Colors CR50 Roll-On'!Table,5))*3,IF(Sheet1!$J$18="G/S/PUL",MAX(VLOOKUP(Sheet1!$E$39,'[1]Silk Screen Colors CR50 Roll-On'!Table,2),VLOOKUP(Sheet1!$E$39,'[1]Silk Screen Colors CR50 Roll-On'!Table,3),VLOOKUP(Sheet1!$E$39,'[1]Silk Screen Colors CR50 Roll-On'!Table,6))*3,IF(Sheet1!$J$18="G/S/W",MAX(VLOOKUP(Sheet1!$E$39,'[1]Silk Screen Colors CR50 Roll-On'!Table,2),VLOOKUP(Sheet1!$E$39,'[1]Silk Screen Colors CR50 Roll-On'!Table,3),VLOOKUP(Sheet1!$E$39,'[1]Silk Screen Colors CR50 Roll-On'!Table,7))*3,IF(Sheet1!$J$18="G/S/CLR",MAX(VLOOKUP(Sheet1!$E$39,'[1]Silk Screen Colors CR50 Roll-On'!Table,2),VLOOKUP(Sheet1!$E$39,'[1]Silk Screen Colors CR50 Roll-On'!Table,3),VLOOKUP(Sheet1!$E$39,'[1]Silk Screen Colors CR50 Roll-On'!Table,8))*3,IF(Sheet1!$J$18="G/C/P",MAX(VLOOKUP(Sheet1!$E$39,'[1]Silk Screen Colors CR50 Roll-On'!Table,2),VLOOKUP(Sheet1!$E$39,'[1]Silk Screen Colors CR50 Roll-On'!Table,4),VLOOKUP(Sheet1!$E$39,'[1]Silk Screen Colors CR50 Roll-On'!Table,5),VLOOKUP(Sheet1!$E$39,'[1]Silk Screen Colors CR50 Roll-On'!Table,6))*3,IF(Sheet1!$J$18="G/C/POL",MAX(VLOOKUP(Sheet1!$E$39,'[1]Silk Screen Colors CR50 Roll-On'!Table,2),VLOOKUP(Sheet1!$E$39,'[1]Silk Screen Colors CR50 Roll-On'!Table,4),VLOOKUP(Sheet1!$E$39,'[1]Silk Screen Colors CR50 Roll-On'!Table,5))*3,IF(Sheet1!$J$18="G/C/PUL",MAX(VLOOKUP(Sheet1!$E$39,'[1]Silk Screen Colors CR50 Roll-On'!Table,2),VLOOKUP(Sheet1!$E$39,'[1]Silk Screen Colors CR50 Roll-On'!Table,4),VLOOKUP(Sheet1!$E$39,'[1]Silk Screen Colors CR50 Roll-On'!Table,6))*3,IF(Sheet1!$J$18="G/C/W",MAX(VLOOKUP(Sheet1!$E$39,'[1]Silk Screen Colors CR50 Roll-On'!Table,2),VLOOKUP(Sheet1!$E$39,'[1]Silk Screen Colors CR50 Roll-On'!Table,4),VLOOKUP(Sheet1!$E$39,'[1]Silk Screen Colors CR50 Roll-On'!Table,7))*3,IF(Sheet1!$J$18="G/C/CLR",MAX(VLOOKUP(Sheet1!$E$39,'[1]Silk Screen Colors CR50 Roll-On'!Table,2),VLOOKUP(Sheet1!$E$39,'[1]Silk Screen Colors CR50 Roll-On'!Table,4),VLOOKUP(Sheet1!$E$39,'[1]Silk Screen Colors CR50 Roll-On'!Table,8))*3,IF(Sheet1!$J$18="G/P/W",MAX(VLOOKUP(Sheet1!$E$39,'[1]Silk Screen Colors CR50 Roll-On'!Table,2),VLOOKUP(Sheet1!$E$39,'[1]Silk Screen Colors CR50 Roll-On'!Table,5),VLOOKUP(Sheet1!$E$39,'[1]Silk Screen Colors CR50 Roll-On'!Table,6),VLOOKUP(Sheet1!$E$39,'[1]Silk Screen Colors CR50 Roll-On'!Table,7))*3,IF(Sheet1!$J$18="G/POL/W",MAX(VLOOKUP(Sheet1!$E$39,'[1]Silk Screen Colors CR50 Roll-On'!Table,2),VLOOKUP(Sheet1!$E$39,'[1]Silk Screen Colors CR50 Roll-On'!Table,5),VLOOKUP(Sheet1!$E$39,'[1]Silk Screen Colors CR50 Roll-On'!Table,7))*3,IF(Sheet1!$J$18="G/PUL/W",MAX(VLOOKUP(Sheet1!$E$39,'[1]Silk Screen Colors CR50 Roll-On'!Table,2),VLOOKUP(Sheet1!$E$39,'[1]Silk Screen Colors CR50 Roll-On'!Table,6),VLOOKUP(Sheet1!$E$39,'[1]Silk Screen Colors CR50 Roll-On'!Table,7))*3,IF(Sheet1!$J$18="G/P/CLR",MAX(VLOOKUP(Sheet1!$E$39,'[1]Silk Screen Colors CR50 Roll-On'!Table,2),VLOOKUP(Sheet1!$E$39,'[1]Silk Screen Colors CR50 Roll-On'!Table,5),VLOOKUP(Sheet1!$E$39,'[1]Silk Screen Colors CR50 Roll-On'!Table,6),VLOOKUP(Sheet1!$E$39,'[1]Silk Screen Colors CR50 Roll-On'!Table,8))*3,IF(Sheet1!$J$18="G/POL/CLR",MAX(VLOOKUP(Sheet1!$E$39,'[1]Silk Screen Colors CR50 Roll-On'!Table,2),VLOOKUP(Sheet1!$E$39,'[1]Silk Screen Colors CR50 Roll-On'!Table,5),VLOOKUP(Sheet1!$E$39,'[1]Silk Screen Colors CR50 Roll-On'!Table,8))*3,IF(Sheet1!$J$18="G/PUL/CLR",MAX(VLOOKUP(Sheet1!$E$39,'[1]Silk Screen Colors CR50 Roll-On'!Table,2),VLOOKUP(Sheet1!$E$39,'[1]Silk Screen Colors CR50 Roll-On'!Table,6),VLOOKUP(Sheet1!$E$39,'[1]Silk Screen Colors CR50 Roll-On'!Table,8))*3,IF(Sheet1!$J$18="G/W/CLR",MAX(VLOOKUP(Sheet1!$E$39,'[1]Silk Screen Colors CR50 Roll-On'!Table,2),VLOOKUP(Sheet1!$E$39,'[1]Silk Screen Colors CR50 Roll-On'!Table,7),VLOOKUP(Sheet1!$E$39,'[1]Silk Screen Colors CR50 Roll-On'!Table,8))*3,""))))))))))))))))))</f>
        <v/>
      </c>
      <c r="H16" s="68" t="str">
        <f>IF(Sheet1!$J$18="S/C/P",MAX(VLOOKUP(Sheet1!$E$39,'[1]Silk Screen Colors CR50 Roll-On'!Table,3),VLOOKUP(Sheet1!$E$39,'[1]Silk Screen Colors CR50 Roll-On'!Table,4),VLOOKUP(Sheet1!$E$39,'[1]Silk Screen Colors CR50 Roll-On'!Table,5),VLOOKUP(Sheet1!$E$39,'[1]Silk Screen Colors CR50 Roll-On'!Table,6))*3,IF(Sheet1!$J$18="S/C/POL",MAX(VLOOKUP(Sheet1!$E$39,'[1]Silk Screen Colors CR50 Roll-On'!Table,3),VLOOKUP(Sheet1!$E$39,'[1]Silk Screen Colors CR50 Roll-On'!Table,4),VLOOKUP(Sheet1!$E$39,'[1]Silk Screen Colors CR50 Roll-On'!Table,5))*3,IF(Sheet1!$J$18="S/C/PUL",MAX(VLOOKUP(Sheet1!$E$39,'[1]Silk Screen Colors CR50 Roll-On'!Table,3),VLOOKUP(Sheet1!$E$39,'[1]Silk Screen Colors CR50 Roll-On'!Table,4),VLOOKUP(Sheet1!$E$39,'[1]Silk Screen Colors CR50 Roll-On'!Table,6))*3,IF(Sheet1!$J$18="S/C/W",MAX(VLOOKUP(Sheet1!$E$39,'[1]Silk Screen Colors CR50 Roll-On'!Table,3),VLOOKUP(Sheet1!$E$39,'[1]Silk Screen Colors CR50 Roll-On'!Table,4),VLOOKUP(Sheet1!$E$39,'[1]Silk Screen Colors CR50 Roll-On'!Table,7))*3,IF(Sheet1!$J$18="S/C/CLR",MAX(VLOOKUP(Sheet1!$E$39,'[1]Silk Screen Colors CR50 Roll-On'!Table,3),VLOOKUP(Sheet1!$E$39,'[1]Silk Screen Colors CR50 Roll-On'!Table,4),VLOOKUP(Sheet1!$E$39,'[1]Silk Screen Colors CR50 Roll-On'!Table,8))*3,IF(Sheet1!$J$18="S/P/W",MAX(VLOOKUP(Sheet1!$E$39,'[1]Silk Screen Colors CR50 Roll-On'!Table,3),VLOOKUP(Sheet1!$E$39,'[1]Silk Screen Colors CR50 Roll-On'!Table,5),VLOOKUP(Sheet1!$E$39,'[1]Silk Screen Colors CR50 Roll-On'!Table,6),VLOOKUP(Sheet1!$E$39,'[1]Silk Screen Colors CR50 Roll-On'!Table,7))*3,IF(Sheet1!$J$18="S/POL/W",MAX(VLOOKUP(Sheet1!$E$39,'[1]Silk Screen Colors CR50 Roll-On'!Table,3),VLOOKUP(Sheet1!$E$39,'[1]Silk Screen Colors CR50 Roll-On'!Table,5),VLOOKUP(Sheet1!$E$39,'[1]Silk Screen Colors CR50 Roll-On'!Table,7))*3,IF(Sheet1!$J$18="S/PUL/W",MAX(VLOOKUP(Sheet1!$E$39,'[1]Silk Screen Colors CR50 Roll-On'!Table,3),VLOOKUP(Sheet1!$E$39,'[1]Silk Screen Colors CR50 Roll-On'!Table,6),VLOOKUP(Sheet1!$E$39,'[1]Silk Screen Colors CR50 Roll-On'!Table,7))*3,IF(Sheet1!$J$18="S/P/CLR",MAX(VLOOKUP(Sheet1!$E$39,'[1]Silk Screen Colors CR50 Roll-On'!Table,3),VLOOKUP(Sheet1!$E$39,'[1]Silk Screen Colors CR50 Roll-On'!Table,5),VLOOKUP(Sheet1!$E$39,'[1]Silk Screen Colors CR50 Roll-On'!Table,6),VLOOKUP(Sheet1!$E$39,'[1]Silk Screen Colors CR50 Roll-On'!Table,8))*3,IF(Sheet1!$J$18="S/POL/CLR",MAX(VLOOKUP(Sheet1!$E$39,'[1]Silk Screen Colors CR50 Roll-On'!Table,3),VLOOKUP(Sheet1!$E$39,'[1]Silk Screen Colors CR50 Roll-On'!Table,5),VLOOKUP(Sheet1!$E$39,'[1]Silk Screen Colors CR50 Roll-On'!Table,8))*3,IF(Sheet1!$J$18="S/PUL/CLR",MAX(VLOOKUP(Sheet1!$E$39,'[1]Silk Screen Colors CR50 Roll-On'!Table,3),VLOOKUP(Sheet1!$E$39,'[1]Silk Screen Colors CR50 Roll-On'!Table,6),VLOOKUP(Sheet1!$E$39,'[1]Silk Screen Colors CR50 Roll-On'!Table,8))*3,IF(Sheet1!$J$18="S/W/CLR",MAX(VLOOKUP(Sheet1!$E$39,'[1]Silk Screen Colors CR50 Roll-On'!Table,3),VLOOKUP(Sheet1!$E$39,'[1]Silk Screen Colors CR50 Roll-On'!Table,7),VLOOKUP(Sheet1!$E$39,'[1]Silk Screen Colors CR50 Roll-On'!Table,8))*3,""))))))))))))</f>
        <v/>
      </c>
      <c r="I16" s="69" t="str">
        <f>IF(Sheet1!$J$18="C/P/W",MAX(VLOOKUP(Sheet1!$E$39,'[1]Silk Screen Colors CR50 Roll-On'!Table,4),VLOOKUP(Sheet1!$E$39,'[1]Silk Screen Colors CR50 Roll-On'!Table,5),VLOOKUP(Sheet1!$E$39,'[1]Silk Screen Colors CR50 Roll-On'!Table,6),VLOOKUP(Sheet1!$E$39,'[1]Silk Screen Colors CR50 Roll-On'!Table,7))*3,IF(Sheet1!$J$18="C/POL/W",MAX(VLOOKUP(Sheet1!$E$39,'[1]Silk Screen Colors CR50 Roll-On'!Table,4),VLOOKUP(Sheet1!$E$39,'[1]Silk Screen Colors CR50 Roll-On'!Table,5),VLOOKUP(Sheet1!$E$39,'[1]Silk Screen Colors CR50 Roll-On'!Table,7))*3,IF(Sheet1!$J$18="C/PUL/W",MAX(VLOOKUP(Sheet1!$E$39,'[1]Silk Screen Colors CR50 Roll-On'!Table,4),VLOOKUP(Sheet1!$E$39,'[1]Silk Screen Colors CR50 Roll-On'!Table,6),VLOOKUP(Sheet1!$E$39,'[1]Silk Screen Colors CR50 Roll-On'!Table,7))*3,IF(Sheet1!$J$18="C/P/CLR",MAX(VLOOKUP(Sheet1!$E$39,'[1]Silk Screen Colors CR50 Roll-On'!Table,4),VLOOKUP(Sheet1!$E$39,'[1]Silk Screen Colors CR50 Roll-On'!Table,5),VLOOKUP(Sheet1!$E$39,'[1]Silk Screen Colors CR50 Roll-On'!Table,6),VLOOKUP(Sheet1!$E$39,'[1]Silk Screen Colors CR50 Roll-On'!Table,8))*3,IF(Sheet1!$J$18="C/POL/CLR",MAX(VLOOKUP(Sheet1!$E$39,'[1]Silk Screen Colors CR50 Roll-On'!Table,4),VLOOKUP(Sheet1!$E$39,'[1]Silk Screen Colors CR50 Roll-On'!Table,5),VLOOKUP(Sheet1!$E$39,'[1]Silk Screen Colors CR50 Roll-On'!Table,8))*3,IF(Sheet1!$J$18="C/PUL/CLR",MAX(VLOOKUP(Sheet1!$E$39,'[1]Silk Screen Colors CR50 Roll-On'!Table,4),VLOOKUP(Sheet1!$E$39,'[1]Silk Screen Colors CR50 Roll-On'!Table,6),VLOOKUP(Sheet1!$E$39,'[1]Silk Screen Colors CR50 Roll-On'!Table,8))*3,IF(Sheet1!$J$18="C/W/CLR",MAX(VLOOKUP(Sheet1!$E$39,'[1]Silk Screen Colors CR50 Roll-On'!Table,4),VLOOKUP(Sheet1!$E$39,'[1]Silk Screen Colors CR50 Roll-On'!Table,7),VLOOKUP(Sheet1!$E$39,'[1]Silk Screen Colors CR50 Roll-On'!Table,8))*3,"")))))))</f>
        <v/>
      </c>
      <c r="J16" s="69" t="str">
        <f>IF(Sheet1!$J$18="P/W/CLR",MAX(VLOOKUP(Sheet1!$E$39,'[1]Silk Screen Colors CR50 Roll-On'!Table,5),VLOOKUP(Sheet1!$E$39,'[1]Silk Screen Colors CR50 Roll-On'!Table,6),VLOOKUP(Sheet1!$E$39,'[1]Silk Screen Colors CR50 Roll-On'!Table,7),VLOOKUP(Sheet1!$E$39,'[1]Silk Screen Colors CR50 Roll-On'!Table,8))*3,IF(Sheet1!$J$18="POL/W/CLR",MAX(VLOOKUP(Sheet1!$E$39,'[1]Silk Screen Colors CR50 Roll-On'!Table,5),VLOOKUP(Sheet1!$E$39,'[1]Silk Screen Colors CR50 Roll-On'!Table,7),VLOOKUP(Sheet1!$E$39,'[1]Silk Screen Colors CR50 Roll-On'!Table,8))*3,IF(Sheet1!$J$18="PUL/W/CLR",MAX(VLOOKUP(Sheet1!$E$39,'[1]Silk Screen Colors CR50 Roll-On'!Table,6),VLOOKUP(Sheet1!$E$39,'[1]Silk Screen Colors CR50 Roll-On'!Table,7),VLOOKUP(Sheet1!$E$39,'[1]Silk Screen Colors CR50 Roll-On'!Table,8))*3,"")))</f>
        <v/>
      </c>
      <c r="K16" s="70" t="str">
        <f>IF(Sheet1!$J$18="G/S/C/P",MAX(VLOOKUP(Sheet1!$E$39,'[1]Silk Screen Colors CR50 Roll-On'!Table,2),VLOOKUP(Sheet1!$E$39,'[1]Silk Screen Colors CR50 Roll-On'!Table,3),VLOOKUP(Sheet1!$E$39,'[1]Silk Screen Colors CR50 Roll-On'!Table,4),VLOOKUP(Sheet1!$E$39,'[1]Silk Screen Colors CR50 Roll-On'!Table,5),VLOOKUP(Sheet1!$E$39,'[1]Silk Screen Colors CR50 Roll-On'!Table,6))*4,IF(Sheet1!$J$18="G/S/C/POL",MAX(VLOOKUP(Sheet1!$E$39,'[1]Silk Screen Colors CR50 Roll-On'!Table,2),VLOOKUP(Sheet1!$E$39,'[1]Silk Screen Colors CR50 Roll-On'!Table,3),VLOOKUP(Sheet1!$E$39,'[1]Silk Screen Colors CR50 Roll-On'!Table,4),VLOOKUP(Sheet1!$E$39,'[1]Silk Screen Colors CR50 Roll-On'!Table,5))*4,IF(Sheet1!$J$18="G/S/C/PUL",MAX(VLOOKUP(Sheet1!$E$39,'[1]Silk Screen Colors CR50 Roll-On'!Table,2),VLOOKUP(Sheet1!$E$39,'[1]Silk Screen Colors CR50 Roll-On'!Table,3),VLOOKUP(Sheet1!$E$39,'[1]Silk Screen Colors CR50 Roll-On'!Table,4),VLOOKUP(Sheet1!$E$39,'[1]Silk Screen Colors CR50 Roll-On'!Table,6))*4,IF(Sheet1!$J$18="G/S/C/W",MAX(VLOOKUP(Sheet1!$E$39,'[1]Silk Screen Colors CR50 Roll-On'!Table,2),VLOOKUP(Sheet1!$E$39,'[1]Silk Screen Colors CR50 Roll-On'!Table,3),VLOOKUP(Sheet1!$E$39,'[1]Silk Screen Colors CR50 Roll-On'!Table,4),VLOOKUP(Sheet1!$E$39,'[1]Silk Screen Colors CR50 Roll-On'!Table,7))*4,IF(Sheet1!$J$18="G/S/C/CLR",MAX(VLOOKUP(Sheet1!$E$39,'[1]Silk Screen Colors CR50 Roll-On'!Table,2),VLOOKUP(Sheet1!$E$39,'[1]Silk Screen Colors CR50 Roll-On'!Table,3),VLOOKUP(Sheet1!$E$39,'[1]Silk Screen Colors CR50 Roll-On'!Table,4),VLOOKUP(Sheet1!$E$39,'[1]Silk Screen Colors CR50 Roll-On'!Table,8))*4,IF(Sheet1!$J$18="G/C/P/W",MAX(VLOOKUP(Sheet1!$E$39,'[1]Silk Screen Colors CR50 Roll-On'!Table,2),VLOOKUP(Sheet1!$E$39,'[1]Silk Screen Colors CR50 Roll-On'!Table,4),VLOOKUP(Sheet1!$E$39,'[1]Silk Screen Colors CR50 Roll-On'!Table,5),VLOOKUP(Sheet1!$E$39,'[1]Silk Screen Colors CR50 Roll-On'!Table,6),VLOOKUP(Sheet1!$E$39,'[1]Silk Screen Colors CR50 Roll-On'!Table,7))*4,IF(Sheet1!$J$18="G/C/POL/W",MAX(VLOOKUP(Sheet1!$E$39,'[1]Silk Screen Colors CR50 Roll-On'!Table,2),VLOOKUP(Sheet1!$E$39,'[1]Silk Screen Colors CR50 Roll-On'!Table,4),VLOOKUP(Sheet1!$E$39,'[1]Silk Screen Colors CR50 Roll-On'!Table,5),VLOOKUP(Sheet1!$E$39,'[1]Silk Screen Colors CR50 Roll-On'!Table,7))*4,IF(Sheet1!$J$18="G/C/PUL/W",MAX(VLOOKUP(Sheet1!$E$39,'[1]Silk Screen Colors CR50 Roll-On'!Table,2),VLOOKUP(Sheet1!$E$39,'[1]Silk Screen Colors CR50 Roll-On'!Table,4),VLOOKUP(Sheet1!$E$39,'[1]Silk Screen Colors CR50 Roll-On'!Table,6),VLOOKUP(Sheet1!$E$39,'[1]Silk Screen Colors CR50 Roll-On'!Table,7))*4,IF(Sheet1!$J$18="G/C/P/CLR",MAX(VLOOKUP(Sheet1!$E$39,'[1]Silk Screen Colors CR50 Roll-On'!Table,2),VLOOKUP(Sheet1!$E$39,'[1]Silk Screen Colors CR50 Roll-On'!Table,4),VLOOKUP(Sheet1!$E$39,'[1]Silk Screen Colors CR50 Roll-On'!Table,5),VLOOKUP(Sheet1!$E$39,'[1]Silk Screen Colors CR50 Roll-On'!Table,6),VLOOKUP(Sheet1!$E$39,'[1]Silk Screen Colors CR50 Roll-On'!Table,8))*4,IF(Sheet1!$J$18="G/C/POL/CLR",MAX(VLOOKUP(Sheet1!$E$39,'[1]Silk Screen Colors CR50 Roll-On'!Table,2),VLOOKUP(Sheet1!$E$39,'[1]Silk Screen Colors CR50 Roll-On'!Table,4),VLOOKUP(Sheet1!$E$39,'[1]Silk Screen Colors CR50 Roll-On'!Table,5),VLOOKUP(Sheet1!$E$39,'[1]Silk Screen Colors CR50 Roll-On'!Table,8))*4,IF(Sheet1!$J$18="G/C/PUL/CLR",MAX(VLOOKUP(Sheet1!$E$39,'[1]Silk Screen Colors CR50 Roll-On'!Table,2),VLOOKUP(Sheet1!$E$39,'[1]Silk Screen Colors CR50 Roll-On'!Table,4),VLOOKUP(Sheet1!$E$39,'[1]Silk Screen Colors CR50 Roll-On'!Table,6),VLOOKUP(Sheet1!$E$39,'[1]Silk Screen Colors CR50 Roll-On'!Table,8))*4,IF(Sheet1!$J$18="G/C/W/CLR",MAX(VLOOKUP(Sheet1!$E$39,'[1]Silk Screen Colors CR50 Roll-On'!Table,2),VLOOKUP(Sheet1!$E$39,'[1]Silk Screen Colors CR50 Roll-On'!Table,4),VLOOKUP(Sheet1!$E$39,'[1]Silk Screen Colors CR50 Roll-On'!Table,7),VLOOKUP(Sheet1!$E$39,'[1]Silk Screen Colors CR50 Roll-On'!Table,8))*4,""))))))))))))</f>
        <v/>
      </c>
      <c r="L16" s="71" t="str">
        <f>IF(Sheet1!$J$18="S/C/P/W",MAX(VLOOKUP(Sheet1!$E$39,'[1]Silk Screen Colors CR50 Roll-On'!Table,3),VLOOKUP(Sheet1!$E$39,'[1]Silk Screen Colors CR50 Roll-On'!Table,4),VLOOKUP(Sheet1!$E$39,'[1]Silk Screen Colors CR50 Roll-On'!Table,5),VLOOKUP(Sheet1!$E$39,'[1]Silk Screen Colors CR50 Roll-On'!Table,6),VLOOKUP(Sheet1!$E$39,'[1]Silk Screen Colors CR50 Roll-On'!Table,7))*4,IF(Sheet1!$J$18="S/C/POL/W",MAX(VLOOKUP(Sheet1!$E$39,'[1]Silk Screen Colors CR50 Roll-On'!Table,3),VLOOKUP(Sheet1!$E$39,'[1]Silk Screen Colors CR50 Roll-On'!Table,4),VLOOKUP(Sheet1!$E$39,'[1]Silk Screen Colors CR50 Roll-On'!Table,5),VLOOKUP(Sheet1!$E$39,'[1]Silk Screen Colors CR50 Roll-On'!Table,7))*4,IF(Sheet1!$J$18="S/C/PUL/W",MAX(VLOOKUP(Sheet1!$E$39,'[1]Silk Screen Colors CR50 Roll-On'!Table,3),VLOOKUP(Sheet1!$E$39,'[1]Silk Screen Colors CR50 Roll-On'!Table,4),VLOOKUP(Sheet1!$E$39,'[1]Silk Screen Colors CR50 Roll-On'!Table,6),VLOOKUP(Sheet1!$E$39,'[1]Silk Screen Colors CR50 Roll-On'!Table,7))*4,IF(Sheet1!$J$18="S/C/P/CLR",MAX(VLOOKUP(Sheet1!$E$39,'[1]Silk Screen Colors CR50 Roll-On'!Table,3),VLOOKUP(Sheet1!$E$39,'[1]Silk Screen Colors CR50 Roll-On'!Table,4),VLOOKUP(Sheet1!$E$39,'[1]Silk Screen Colors CR50 Roll-On'!Table,5),VLOOKUP(Sheet1!$E$39,'[1]Silk Screen Colors CR50 Roll-On'!Table,6),VLOOKUP(Sheet1!$E$39,'[1]Silk Screen Colors CR50 Roll-On'!Table,8))*4,IF(Sheet1!$J$18="S/C/POL/CLR",MAX(VLOOKUP(Sheet1!$E$39,'[1]Silk Screen Colors CR50 Roll-On'!Table,3),VLOOKUP(Sheet1!$E$39,'[1]Silk Screen Colors CR50 Roll-On'!Table,4),VLOOKUP(Sheet1!$E$39,'[1]Silk Screen Colors CR50 Roll-On'!Table,5),VLOOKUP(Sheet1!$E$39,'[1]Silk Screen Colors CR50 Roll-On'!Table,8))*4,IF(Sheet1!$J$18="S/C/PUL/CLR",MAX(VLOOKUP(Sheet1!$E$39,'[1]Silk Screen Colors CR50 Roll-On'!Table,3),VLOOKUP(Sheet1!$E$39,'[1]Silk Screen Colors CR50 Roll-On'!Table,4),VLOOKUP(Sheet1!$E$39,'[1]Silk Screen Colors CR50 Roll-On'!Table,6),VLOOKUP(Sheet1!$E$39,'[1]Silk Screen Colors CR50 Roll-On'!Table,8))*4,IF(Sheet1!$J$18="S/P/W/CLR",MAX(VLOOKUP(Sheet1!$E$39,'[1]Silk Screen Colors CR50 Roll-On'!Table,3),VLOOKUP(Sheet1!$E$39,'[1]Silk Screen Colors CR50 Roll-On'!Table,5),VLOOKUP(Sheet1!$E$39,'[1]Silk Screen Colors CR50 Roll-On'!Table,6),VLOOKUP(Sheet1!$E$39,'[1]Silk Screen Colors CR50 Roll-On'!Table,7),VLOOKUP(Sheet1!$E$39,'[1]Silk Screen Colors CR50 Roll-On'!Table,8))*4,IF(Sheet1!$J$18="S/POL/W/CLR",MAX(VLOOKUP(Sheet1!$E$39,'[1]Silk Screen Colors CR50 Roll-On'!Table,3),VLOOKUP(Sheet1!$E$39,'[1]Silk Screen Colors CR50 Roll-On'!Table,5),VLOOKUP(Sheet1!$E$39,'[1]Silk Screen Colors CR50 Roll-On'!Table,7),VLOOKUP(Sheet1!$E$39,'[1]Silk Screen Colors CR50 Roll-On'!Table,8))*4,IF(Sheet1!$J$18="S/PUL/W/CLR",MAX(VLOOKUP(Sheet1!$E$39,'[1]Silk Screen Colors CR50 Roll-On'!Table,3),VLOOKUP(Sheet1!$E$39,'[1]Silk Screen Colors CR50 Roll-On'!Table,6),VLOOKUP(Sheet1!$E$39,'[1]Silk Screen Colors CR50 Roll-On'!Table,7),VLOOKUP(Sheet1!$E$39,'[1]Silk Screen Colors CR50 Roll-On'!Table,8))*4,"")))))))))</f>
        <v/>
      </c>
      <c r="M16" s="71" t="str">
        <f>IF(Sheet1!$J$18="C/P/W/CLR",MAX(VLOOKUP(Sheet1!$E$39,'[1]Silk Screen Colors CR50 Roll-On'!Table,4),VLOOKUP(Sheet1!$E$39,'[1]Silk Screen Colors CR50 Roll-On'!Table,5),VLOOKUP(Sheet1!$E$39,'[1]Silk Screen Colors CR50 Roll-On'!Table,6),VLOOKUP(Sheet1!$E$39,'[1]Silk Screen Colors CR50 Roll-On'!Table,7),VLOOKUP(Sheet1!$E$39,'[1]Silk Screen Colors CR50 Roll-On'!Table,8))*4,IF(Sheet1!$J$18="C/POL/W/CLR",MAX(VLOOKUP(Sheet1!$E$39,'[1]Silk Screen Colors CR50 Roll-On'!Table,4),VLOOKUP(Sheet1!$E$39,'[1]Silk Screen Colors CR50 Roll-On'!Table,5),VLOOKUP(Sheet1!$E$39,'[1]Silk Screen Colors CR50 Roll-On'!Table,7),VLOOKUP(Sheet1!$E$39,'[1]Silk Screen Colors CR50 Roll-On'!Table,8))*4,IF(Sheet1!$J$18="C/PUL/W/CLR",MAX(VLOOKUP(Sheet1!$E$39,'[1]Silk Screen Colors CR50 Roll-On'!Table,4),VLOOKUP(Sheet1!$E$39,'[1]Silk Screen Colors CR50 Roll-On'!Table,6),VLOOKUP(Sheet1!$E$39,'[1]Silk Screen Colors CR50 Roll-On'!Table,7),VLOOKUP(Sheet1!$E$39,'[1]Silk Screen Colors CR50 Roll-On'!Table,8))*4,"")))</f>
        <v/>
      </c>
      <c r="N16" s="72" t="str">
        <f>IF(Sheet1!$J$18="G/S/C/P/W",MAX(VLOOKUP(Sheet1!$E$39,'[1]Silk Screen Colors CR50 Roll-On'!Table,2),VLOOKUP(Sheet1!$E$39,'[1]Silk Screen Colors CR50 Roll-On'!Table,3),VLOOKUP(Sheet1!$E$39,'[1]Silk Screen Colors CR50 Roll-On'!Table,4),VLOOKUP(Sheet1!$E$39,'[1]Silk Screen Colors CR50 Roll-On'!Table,5),VLOOKUP(Sheet1!$E$39,'[1]Silk Screen Colors CR50 Roll-On'!Table,6),VLOOKUP(Sheet1!$E$39,'[1]Silk Screen Colors CR50 Roll-On'!Table,7))*5,IF(Sheet1!$J$18="G/S/C/POL/W",MAX(VLOOKUP(Sheet1!$E$39,'[1]Silk Screen Colors CR50 Roll-On'!Table,2),VLOOKUP(Sheet1!$E$39,'[1]Silk Screen Colors CR50 Roll-On'!Table,3),VLOOKUP(Sheet1!$E$39,'[1]Silk Screen Colors CR50 Roll-On'!Table,4),VLOOKUP(Sheet1!$E$39,'[1]Silk Screen Colors CR50 Roll-On'!Table,5),VLOOKUP(Sheet1!$E$39,'[1]Silk Screen Colors CR50 Roll-On'!Table,7))*5,IF(Sheet1!$J$18="G/S/C/PUL/W",MAX(VLOOKUP(Sheet1!$E$39,'[1]Silk Screen Colors CR50 Roll-On'!Table,2),VLOOKUP(Sheet1!$E$39,'[1]Silk Screen Colors CR50 Roll-On'!Table,3),VLOOKUP(Sheet1!$E$39,'[1]Silk Screen Colors CR50 Roll-On'!Table,4),VLOOKUP(Sheet1!$E$39,'[1]Silk Screen Colors CR50 Roll-On'!Table,6),VLOOKUP(Sheet1!$E$39,'[1]Silk Screen Colors CR50 Roll-On'!Table,7))*5,IF(Sheet1!$J$18="G/S/C/P/CLR",MAX(VLOOKUP(Sheet1!$E$39,'[1]Silk Screen Colors CR50 Roll-On'!Table,2),VLOOKUP(Sheet1!$E$39,'[1]Silk Screen Colors CR50 Roll-On'!Table,3),VLOOKUP(Sheet1!$E$39,'[1]Silk Screen Colors CR50 Roll-On'!Table,4),VLOOKUP(Sheet1!$E$39,'[1]Silk Screen Colors CR50 Roll-On'!Table,5),VLOOKUP(Sheet1!$E$39,'[1]Silk Screen Colors CR50 Roll-On'!Table,6),VLOOKUP(Sheet1!$E$39,'[1]Silk Screen Colors CR50 Roll-On'!Table,8))*5,IF(Sheet1!$J$18="G/S/C/POL/CLR",MAX(VLOOKUP(Sheet1!$E$39,'[1]Silk Screen Colors CR50 Roll-On'!Table,2),VLOOKUP(Sheet1!$E$39,'[1]Silk Screen Colors CR50 Roll-On'!Table,3),VLOOKUP(Sheet1!$E$39,'[1]Silk Screen Colors CR50 Roll-On'!Table,4),VLOOKUP(Sheet1!$E$39,'[1]Silk Screen Colors CR50 Roll-On'!Table,5),VLOOKUP(Sheet1!$E$39,'[1]Silk Screen Colors CR50 Roll-On'!Table,8))*5,IF(Sheet1!$J$18="G/S/C/PUL/CLR",MAX(VLOOKUP(Sheet1!$E$39,'[1]Silk Screen Colors CR50 Roll-On'!Table,2),VLOOKUP(Sheet1!$E$39,'[1]Silk Screen Colors CR50 Roll-On'!Table,3),VLOOKUP(Sheet1!$E$39,'[1]Silk Screen Colors CR50 Roll-On'!Table,4),VLOOKUP(Sheet1!$E$39,'[1]Silk Screen Colors CR50 Roll-On'!Table,6),VLOOKUP(Sheet1!$E$39,'[1]Silk Screen Colors CR50 Roll-On'!Table,8))*5,IF(Sheet1!$J$18="G/C/P/W/CLR",MAX(VLOOKUP(Sheet1!$E$39,'[1]Silk Screen Colors CR50 Roll-On'!Table,2),VLOOKUP(Sheet1!$E$39,'[1]Silk Screen Colors CR50 Roll-On'!Table,4),VLOOKUP(Sheet1!$E$39,'[1]Silk Screen Colors CR50 Roll-On'!Table,5),VLOOKUP(Sheet1!$E$39,'[1]Silk Screen Colors CR50 Roll-On'!Table,6),VLOOKUP(Sheet1!$E$39,'[1]Silk Screen Colors CR50 Roll-On'!Table,7),VLOOKUP(Sheet1!$E$39,'[1]Silk Screen Colors CR50 Roll-On'!Table,8))*5,IF(Sheet1!$J$18="G/C/POL/W/CLR",MAX(VLOOKUP(Sheet1!$E$39,'[1]Silk Screen Colors CR50 Roll-On'!Table,2),VLOOKUP(Sheet1!$E$39,'[1]Silk Screen Colors CR50 Roll-On'!Table,4),VLOOKUP(Sheet1!$E$39,'[1]Silk Screen Colors CR50 Roll-On'!Table,5),VLOOKUP(Sheet1!$E$39,'[1]Silk Screen Colors CR50 Roll-On'!Table,7),VLOOKUP(Sheet1!$E$39,'[1]Silk Screen Colors CR50 Roll-On'!Table,8))*5,IF(Sheet1!$J$18="G/C/PUL/W/CLR",MAX(VLOOKUP(Sheet1!$E$39,'[1]Silk Screen Colors CR50 Roll-On'!Table,2),VLOOKUP(Sheet1!$E$39,'[1]Silk Screen Colors CR50 Roll-On'!Table,4),VLOOKUP(Sheet1!$E$39,'[1]Silk Screen Colors CR50 Roll-On'!Table,6),VLOOKUP(Sheet1!$E$39,'[1]Silk Screen Colors CR50 Roll-On'!Table,7),VLOOKUP(Sheet1!$E$39,'[1]Silk Screen Colors CR50 Roll-On'!Table,8))*5,"")))))))))</f>
        <v/>
      </c>
      <c r="O16" s="73" t="str">
        <f>IF(Sheet1!$J$18="S/C/P/W/CLR",MAX(VLOOKUP(Sheet1!$E$39,'[1]Silk Screen Colors CR50 Roll-On'!Table,3),VLOOKUP(Sheet1!$E$39,'[1]Silk Screen Colors CR50 Roll-On'!Table,4),VLOOKUP(Sheet1!$E$39,'[1]Silk Screen Colors CR50 Roll-On'!Table,5),VLOOKUP(Sheet1!$E$39,'[1]Silk Screen Colors CR50 Roll-On'!Table,6),VLOOKUP(Sheet1!$E$39,'[1]Silk Screen Colors CR50 Roll-On'!Table,7),VLOOKUP(Sheet1!$E$39,'[1]Silk Screen Colors CR50 Roll-On'!Table,8))*5,IF(Sheet1!$J$18="S/C/POL/W/CLR",MAX(VLOOKUP(Sheet1!$E$39,'[1]Silk Screen Colors CR50 Roll-On'!Table,3),VLOOKUP(Sheet1!$E$39,'[1]Silk Screen Colors CR50 Roll-On'!Table,4),VLOOKUP(Sheet1!$E$39,'[1]Silk Screen Colors CR50 Roll-On'!Table,5),VLOOKUP(Sheet1!$E$39,'[1]Silk Screen Colors CR50 Roll-On'!Table,7),VLOOKUP(Sheet1!$E$39,'[1]Silk Screen Colors CR50 Roll-On'!Table,8))*5,IF(Sheet1!$J$18="S/C/PUL/W/CLR",MAX(VLOOKUP(Sheet1!$E$39,'[1]Silk Screen Colors CR50 Roll-On'!Table,3),VLOOKUP(Sheet1!$E$39,'[1]Silk Screen Colors CR50 Roll-On'!Table,4),VLOOKUP(Sheet1!$E$39,'[1]Silk Screen Colors CR50 Roll-On'!Table,6),VLOOKUP(Sheet1!$E$39,'[1]Silk Screen Colors CR50 Roll-On'!Table,7),VLOOKUP(Sheet1!$E$39,'[1]Silk Screen Colors CR50 Roll-On'!Table,8))*5,"")))</f>
        <v/>
      </c>
      <c r="P16" s="74" t="str">
        <f>IF(Sheet1!$J$18="G/S/C/P/W/CLR",MAX(VLOOKUP(Sheet1!$E$39,'[1]Silk Screen Colors CR50 Roll-On'!Table,2),VLOOKUP(Sheet1!$E$39,'[1]Silk Screen Colors CR50 Roll-On'!Table,3),VLOOKUP(Sheet1!$E$39,'[1]Silk Screen Colors CR50 Roll-On'!Table,4),VLOOKUP(Sheet1!$E$39,'[1]Silk Screen Colors CR50 Roll-On'!Table,5),VLOOKUP(Sheet1!$E$39,'[1]Silk Screen Colors CR50 Roll-On'!Table,6),VLOOKUP(Sheet1!$E$39,'[1]Silk Screen Colors CR50 Roll-On'!Table,7),VLOOKUP(Sheet1!$E$39,'[1]Silk Screen Colors CR50 Roll-On'!Table,8))*6,IF(Sheet1!$J$18="G/S/C/POL/W/CLR",MAX(VLOOKUP(Sheet1!$E$39,'[1]Silk Screen Colors CR50 Roll-On'!Table,2),VLOOKUP(Sheet1!$E$39,'[1]Silk Screen Colors CR50 Roll-On'!Table,3),VLOOKUP(Sheet1!$E$39,'[1]Silk Screen Colors CR50 Roll-On'!Table,4),VLOOKUP(Sheet1!$E$39,'[1]Silk Screen Colors CR50 Roll-On'!Table,5),VLOOKUP(Sheet1!$E$39,'[1]Silk Screen Colors CR50 Roll-On'!Table,7),VLOOKUP(Sheet1!$E$39,'[1]Silk Screen Colors CR50 Roll-On'!Table,8))*6,IF(Sheet1!$J$18="G/S/C/PUL/W/CLR",MAX(VLOOKUP(Sheet1!$E$39,'[1]Silk Screen Colors CR50 Roll-On'!Table,2),VLOOKUP(Sheet1!$E$39,'[1]Silk Screen Colors CR50 Roll-On'!Table,3),VLOOKUP(Sheet1!$E$39,'[1]Silk Screen Colors CR50 Roll-On'!Table,4),VLOOKUP(Sheet1!$E$39,'[1]Silk Screen Colors CR50 Roll-On'!Table,6),VLOOKUP(Sheet1!$E$39,'[1]Silk Screen Colors CR50 Roll-On'!Table,7),VLOOKUP(Sheet1!$E$39,'[1]Silk Screen Colors CR50 Roll-On'!Table,8))*6,"")))</f>
        <v/>
      </c>
      <c r="Q16" s="65" t="s">
        <v>126</v>
      </c>
      <c r="R16" s="65" t="s">
        <v>129</v>
      </c>
    </row>
    <row r="17" spans="1:18">
      <c r="A17" s="51" t="s">
        <v>88</v>
      </c>
      <c r="B17" s="51" t="s">
        <v>197</v>
      </c>
      <c r="C17" s="51"/>
      <c r="D17" s="51"/>
      <c r="E17" s="51"/>
      <c r="F17" s="51"/>
      <c r="G17" s="52" t="s">
        <v>198</v>
      </c>
      <c r="H17" s="53"/>
      <c r="I17" s="53"/>
      <c r="J17" s="53"/>
      <c r="K17" s="54" t="s">
        <v>199</v>
      </c>
      <c r="L17" s="55"/>
      <c r="M17" s="55"/>
      <c r="N17" s="56" t="s">
        <v>200</v>
      </c>
      <c r="O17" s="57"/>
      <c r="P17" s="58" t="s">
        <v>201</v>
      </c>
    </row>
    <row r="18" spans="1:18">
      <c r="A18" s="51" t="s">
        <v>132</v>
      </c>
      <c r="B18" s="60" t="s">
        <v>151</v>
      </c>
      <c r="C18" s="60" t="s">
        <v>152</v>
      </c>
      <c r="D18" s="60" t="s">
        <v>153</v>
      </c>
      <c r="E18" s="60" t="s">
        <v>154</v>
      </c>
      <c r="F18" s="60" t="s">
        <v>155</v>
      </c>
      <c r="G18" s="61" t="s">
        <v>151</v>
      </c>
      <c r="H18" s="61" t="s">
        <v>152</v>
      </c>
      <c r="I18" s="61" t="s">
        <v>153</v>
      </c>
      <c r="J18" s="61" t="s">
        <v>154</v>
      </c>
      <c r="K18" s="62" t="s">
        <v>151</v>
      </c>
      <c r="L18" s="62" t="s">
        <v>152</v>
      </c>
      <c r="M18" s="62" t="s">
        <v>153</v>
      </c>
      <c r="N18" s="63" t="s">
        <v>151</v>
      </c>
      <c r="O18" s="63" t="s">
        <v>152</v>
      </c>
      <c r="P18" s="64" t="s">
        <v>151</v>
      </c>
      <c r="Q18" s="65"/>
      <c r="R18" s="65"/>
    </row>
    <row r="19" spans="1:18" ht="15">
      <c r="A19" s="51" t="s">
        <v>89</v>
      </c>
      <c r="B19" s="66" t="str">
        <f>IF(Sheet1!$F$18="G/S",MAX(VLOOKUP(Sheet1!$G$39,'[1]Silk Screen Colors CR80'!Table,2),VLOOKUP(Sheet1!$G$39,'[1]Silk Screen Colors CR80'!Table,3))*2,IF(Sheet1!$F$18="G/C",MAX(VLOOKUP(Sheet1!$G$39,'[1]Silk Screen Colors CR80'!Table,2),VLOOKUP(Sheet1!$G$39,'[1]Silk Screen Colors CR80'!Table,4))*2,IF(Sheet1!$F$18="G/P",MAX(VLOOKUP(Sheet1!$G$39,'[1]Silk Screen Colors CR80'!Table,2),VLOOKUP(Sheet1!$G$39,'[1]Silk Screen Colors CR80'!Table,5),VLOOKUP(Sheet1!$G$39,'[1]Silk Screen Colors CR80'!Table,6))*2,IF(Sheet1!$F$18="G/POL",MAX(VLOOKUP(Sheet1!$G$39,'[1]Silk Screen Colors CR80'!Table,2),VLOOKUP(Sheet1!$G$39,'[1]Silk Screen Colors CR80'!Table,5))*2,IF(Sheet1!$F$18="G/PUL",MAX(VLOOKUP(Sheet1!$G$39,'[1]Silk Screen Colors CR80'!Table,2),VLOOKUP(Sheet1!$G$39,'[1]Silk Screen Colors CR80'!Table,6))*2,IF(Sheet1!$F$18="G/W",MAX(VLOOKUP(Sheet1!$G$39,'[1]Silk Screen Colors CR80'!Table,2),VLOOKUP(Sheet1!$G$39,'[1]Silk Screen Colors CR80'!Table,7))*2,IF(Sheet1!$F$18="G/CLR",MAX(VLOOKUP(Sheet1!$G$39,'[1]Silk Screen Colors CR80'!Table,2),VLOOKUP(Sheet1!$G$39,'[1]Silk Screen Colors CR80'!Table,8))*2,"")))))))</f>
        <v/>
      </c>
      <c r="C19" s="66" t="e">
        <f>IF(Sheet1!$F$18="S/C",MAX(VLOOKUP(Sheet1!$G$39,'[1]Silk Screen Colors CR80'!Table,3),VLOOKUP(Sheet1!$G$39,'[1]Silk Screen Colors CR80'!Table,4))*2,IF(Sheet1!$F$18="S/P",MAX(VLOOKUP(Sheet1!$G$39,'[1]Silk Screen Colors CR80'!Table,3),VLOOKUP(Sheet1!$G$39,'[1]Silk Screen Colors CR80'!Table,5),VLOOKUP(Sheet1!$G$39,'[1]Silk Screen Colors CR80'!Table,6))*2,IF(Sheet1!$F$18="S/POL",MAX(VLOOKUP(Sheet1!$G$39,'[1]Silk Screen Colors CR80'!Table,3),VLOOKUP(Sheet1!$G$39,'[1]Silk Screen Colors CR80'!Table,5))*2,IF(Sheet1!$F$18="S/PUL",MAX(VLOOKUP(Sheet1!$G$39,'[1]Silk Screen Colors CR80'!Table,3),VLOOKUP(Sheet1!$G$39,'[1]Silk Screen Colors CR80'!Table,6))*2,IF(Sheet1!$F$18="S/W",MAX(VLOOKUP(Sheet1!$G$39,'[1]Silk Screen Colors CR80'!Table,3),VLOOKUP(Sheet1!$G$39,'[1]Silk Screen Colors CR80'!Table,7))*2,IF(Sheet1!$F$18="S/CLR",MAX(VLOOKUP(Sheet1!$G$39,'[1]Silk Screen Colors CR80'!Table,3),VLOOKUP(Sheet1!$G$39,'[1]Silk Screen Colors CR80'!Table,8))*2,""))))))</f>
        <v>#REF!</v>
      </c>
      <c r="D19" s="66" t="str">
        <f>IF(Sheet1!$F$18="C/P",MAX(VLOOKUP(Sheet1!$G$39,'[1]Silk Screen Colors CR80'!Table,4),VLOOKUP(Sheet1!$G$39,'[1]Silk Screen Colors CR80'!Table,5),VLOOKUP(Sheet1!$G$39,'[1]Silk Screen Colors CR80'!Table,6))*2,IF(Sheet1!$F$18="C/POL",MAX(VLOOKUP(Sheet1!$G$39,'[1]Silk Screen Colors CR80'!Table,4),VLOOKUP(Sheet1!$G$39,'[1]Silk Screen Colors CR80'!Table,5))*2,IF(Sheet1!$F$18="C/PUL",MAX(VLOOKUP(Sheet1!$G$39,'[1]Silk Screen Colors CR80'!Table,4),VLOOKUP(Sheet1!$G$39,'[1]Silk Screen Colors CR80'!Table,6))*2,IF(Sheet1!$F$18="C/W",MAX(VLOOKUP(Sheet1!$G$39,'[1]Silk Screen Colors CR80'!Table,4),VLOOKUP(Sheet1!$G$39,'[1]Silk Screen Colors CR80'!Table,7))*2,IF(Sheet1!$F$18="C/CLR",MAX(VLOOKUP(Sheet1!$G$39,'[1]Silk Screen Colors CR80'!Table,4),VLOOKUP(Sheet1!$G$39,'[1]Silk Screen Colors CR80'!Table,8))*2,"")))))</f>
        <v/>
      </c>
      <c r="E19" s="66" t="str">
        <f>IF(Sheet1!$F$18="P/W",MAX(VLOOKUP(Sheet1!$G$39,'[1]Silk Screen Colors CR80'!Table,5),VLOOKUP(Sheet1!$G$39,'[1]Silk Screen Colors CR80'!Table,6),VLOOKUP(Sheet1!$G$39,'[1]Silk Screen Colors CR80'!Table,7))*2,IF(Sheet1!$F$18="POL/W",MAX(VLOOKUP(Sheet1!$G$39,'[1]Silk Screen Colors CR80'!Table,5),VLOOKUP(Sheet1!$G$39,'[1]Silk Screen Colors CR80'!Table,7))*2,IF(Sheet1!$F$18="PUL/W",MAX(VLOOKUP(Sheet1!$G$39,'[1]Silk Screen Colors CR80'!Table,6),VLOOKUP(Sheet1!$G$39,'[1]Silk Screen Colors CR80'!Table,7))*2,IF(Sheet1!$F$18="P/CLR",MAX(VLOOKUP(Sheet1!$G$39,'[1]Silk Screen Colors CR80'!Table,5),VLOOKUP(Sheet1!$G$39,'[1]Silk Screen Colors CR80'!Table,6),VLOOKUP(Sheet1!$G$39,'[1]Silk Screen Colors CR80'!Table,8))*2,IF(Sheet1!$F$18="POL/CLR",MAX(VLOOKUP(Sheet1!$G$39,'[1]Silk Screen Colors CR80'!Table,5),VLOOKUP(Sheet1!$G$39,'[1]Silk Screen Colors CR80'!Table,8))*2,IF(Sheet1!$F$18="PUL/CLR",MAX(VLOOKUP(Sheet1!$G$39,'[1]Silk Screen Colors CR80'!Table,6),VLOOKUP(Sheet1!$G$39,'[1]Silk Screen Colors CR80'!Table,8))*2,""))))))</f>
        <v/>
      </c>
      <c r="F19" s="66" t="str">
        <f>IF(Sheet1!$F$18="W/CLR",MAX(VLOOKUP(Sheet1!$G$39,'[1]Silk Screen Colors CR80'!Table,7),VLOOKUP(Sheet1!$G$39,'[1]Silk Screen Colors CR80'!Table,8))*2,"")</f>
        <v/>
      </c>
      <c r="G19" s="67" t="str">
        <f>IF(Sheet1!$F$18="G/S/C",MAX(VLOOKUP(Sheet1!$G$39,'[1]Silk Screen Colors CR80'!Table,2),VLOOKUP(Sheet1!$G$39,'[1]Silk Screen Colors CR80'!Table,3),VLOOKUP(Sheet1!$G$39,'[1]Silk Screen Colors CR80'!Table,4))*3,IF(Sheet1!$F$18="G/S/P",MAX(VLOOKUP(Sheet1!$G$39,'[1]Silk Screen Colors CR80'!Table,2),VLOOKUP(Sheet1!$G$39,'[1]Silk Screen Colors CR80'!Table,3),VLOOKUP(Sheet1!$G$39,'[1]Silk Screen Colors CR80'!Table,5),VLOOKUP(Sheet1!$G$39,'[1]Silk Screen Colors CR80'!Table,6))*3,IF(Sheet1!$F$18="G/S/POL",MAX(VLOOKUP(Sheet1!$G$39,'[1]Silk Screen Colors CR80'!Table,2),VLOOKUP(Sheet1!$G$39,'[1]Silk Screen Colors CR80'!Table,3),VLOOKUP(Sheet1!$G$39,'[1]Silk Screen Colors CR80'!Table,5))*3,IF(Sheet1!$F$18="G/S/PUL",MAX(VLOOKUP(Sheet1!$G$39,'[1]Silk Screen Colors CR80'!Table,2),VLOOKUP(Sheet1!$G$39,'[1]Silk Screen Colors CR80'!Table,3),VLOOKUP(Sheet1!$G$39,'[1]Silk Screen Colors CR80'!Table,6))*3,IF(Sheet1!$F$18="G/S/W",MAX(VLOOKUP(Sheet1!$G$39,'[1]Silk Screen Colors CR80'!Table,2),VLOOKUP(Sheet1!$G$39,'[1]Silk Screen Colors CR80'!Table,3),VLOOKUP(Sheet1!$G$39,'[1]Silk Screen Colors CR80'!Table,7))*3,IF(Sheet1!$F$18="G/S/CLR",MAX(VLOOKUP(Sheet1!$G$39,'[1]Silk Screen Colors CR80'!Table,2),VLOOKUP(Sheet1!$G$39,'[1]Silk Screen Colors CR80'!Table,3),VLOOKUP(Sheet1!$G$39,'[1]Silk Screen Colors CR80'!Table,8))*3,IF(Sheet1!$F$18="G/C/P",MAX(VLOOKUP(Sheet1!$G$39,'[1]Silk Screen Colors CR80'!Table,2),VLOOKUP(Sheet1!$G$39,'[1]Silk Screen Colors CR80'!Table,4),VLOOKUP(Sheet1!$G$39,'[1]Silk Screen Colors CR80'!Table,5),VLOOKUP(Sheet1!$G$39,'[1]Silk Screen Colors CR80'!Table,6))*3,IF(Sheet1!$F$18="G/C/POL",MAX(VLOOKUP(Sheet1!$G$39,'[1]Silk Screen Colors CR80'!Table,2),VLOOKUP(Sheet1!$G$39,'[1]Silk Screen Colors CR80'!Table,4),VLOOKUP(Sheet1!$G$39,'[1]Silk Screen Colors CR80'!Table,5))*3,IF(Sheet1!$F$18="G/C/PUL",MAX(VLOOKUP(Sheet1!$G$39,'[1]Silk Screen Colors CR80'!Table,2),VLOOKUP(Sheet1!$G$39,'[1]Silk Screen Colors CR80'!Table,4),VLOOKUP(Sheet1!$G$39,'[1]Silk Screen Colors CR80'!Table,6))*3,IF(Sheet1!$F$18="G/C/W",MAX(VLOOKUP(Sheet1!$G$39,'[1]Silk Screen Colors CR80'!Table,2),VLOOKUP(Sheet1!$G$39,'[1]Silk Screen Colors CR80'!Table,4),VLOOKUP(Sheet1!$G$39,'[1]Silk Screen Colors CR80'!Table,7))*3,IF(Sheet1!$F$18="G/C/CLR",MAX(VLOOKUP(Sheet1!$G$39,'[1]Silk Screen Colors CR80'!Table,2),VLOOKUP(Sheet1!$G$39,'[1]Silk Screen Colors CR80'!Table,4),VLOOKUP(Sheet1!$G$39,'[1]Silk Screen Colors CR80'!Table,8))*3,IF(Sheet1!$F$18="G/P/W",MAX(VLOOKUP(Sheet1!$G$39,'[1]Silk Screen Colors CR80'!Table,2),VLOOKUP(Sheet1!$G$39,'[1]Silk Screen Colors CR80'!Table,5),VLOOKUP(Sheet1!$G$39,'[1]Silk Screen Colors CR80'!Table,6),VLOOKUP(Sheet1!$G$39,'[1]Silk Screen Colors CR80'!Table,7))*3,IF(Sheet1!$F$18="G/POL/W",MAX(VLOOKUP(Sheet1!$G$39,'[1]Silk Screen Colors CR80'!Table,2),VLOOKUP(Sheet1!$G$39,'[1]Silk Screen Colors CR80'!Table,5),VLOOKUP(Sheet1!$G$39,'[1]Silk Screen Colors CR80'!Table,7))*3,IF(Sheet1!$F$18="G/PUL/W",MAX(VLOOKUP(Sheet1!$G$39,'[1]Silk Screen Colors CR80'!Table,2),VLOOKUP(Sheet1!$G$39,'[1]Silk Screen Colors CR80'!Table,6),VLOOKUP(Sheet1!$G$39,'[1]Silk Screen Colors CR80'!Table,7))*3,IF(Sheet1!$F$18="G/P/CLR",MAX(VLOOKUP(Sheet1!$G$39,'[1]Silk Screen Colors CR80'!Table,2),VLOOKUP(Sheet1!$G$39,'[1]Silk Screen Colors CR80'!Table,5),VLOOKUP(Sheet1!$G$39,'[1]Silk Screen Colors CR80'!Table,6),VLOOKUP(Sheet1!$G$39,'[1]Silk Screen Colors CR80'!Table,8))*3,IF(Sheet1!$F$18="G/POL/CLR",MAX(VLOOKUP(Sheet1!$G$39,'[1]Silk Screen Colors CR80'!Table,2),VLOOKUP(Sheet1!$G$39,'[1]Silk Screen Colors CR80'!Table,5),VLOOKUP(Sheet1!$G$39,'[1]Silk Screen Colors CR80'!Table,8))*3,IF(Sheet1!$F$18="G/PUL/CLR",MAX(VLOOKUP(Sheet1!$G$39,'[1]Silk Screen Colors CR80'!Table,2),VLOOKUP(Sheet1!$G$39,'[1]Silk Screen Colors CR80'!Table,6),VLOOKUP(Sheet1!$G$39,'[1]Silk Screen Colors CR80'!Table,8))*3,IF(Sheet1!$F$18="G/W/CLR",MAX(VLOOKUP(Sheet1!$G$39,'[1]Silk Screen Colors CR80'!Table,2),VLOOKUP(Sheet1!$G$39,'[1]Silk Screen Colors CR80'!Table,7),VLOOKUP(Sheet1!$G$39,'[1]Silk Screen Colors CR80'!Table,8))*3,""))))))))))))))))))</f>
        <v/>
      </c>
      <c r="H19" s="68" t="str">
        <f>IF(Sheet1!$F$18="S/C/P",MAX(VLOOKUP(Sheet1!$G$39,'[1]Silk Screen Colors CR80'!Table,3),VLOOKUP(Sheet1!$G$39,'[1]Silk Screen Colors CR80'!Table,4),VLOOKUP(Sheet1!$G$39,'[1]Silk Screen Colors CR80'!Table,5),VLOOKUP(Sheet1!$G$39,'[1]Silk Screen Colors CR80'!Table,6))*3,IF(Sheet1!$F$18="S/C/POL",MAX(VLOOKUP(Sheet1!$G$39,'[1]Silk Screen Colors CR80'!Table,3),VLOOKUP(Sheet1!$G$39,'[1]Silk Screen Colors CR80'!Table,4),VLOOKUP(Sheet1!$G$39,'[1]Silk Screen Colors CR80'!Table,5))*3,IF(Sheet1!$F$18="S/C/PUL",MAX(VLOOKUP(Sheet1!$G$39,'[1]Silk Screen Colors CR80'!Table,3),VLOOKUP(Sheet1!$G$39,'[1]Silk Screen Colors CR80'!Table,4),VLOOKUP(Sheet1!$G$39,'[1]Silk Screen Colors CR80'!Table,6))*3,IF(Sheet1!$F$18="S/C/W",MAX(VLOOKUP(Sheet1!$G$39,'[1]Silk Screen Colors CR80'!Table,3),VLOOKUP(Sheet1!$G$39,'[1]Silk Screen Colors CR80'!Table,4),VLOOKUP(Sheet1!$G$39,'[1]Silk Screen Colors CR80'!Table,7))*3,IF(Sheet1!$F$18="S/C/CLR",MAX(VLOOKUP(Sheet1!$G$39,'[1]Silk Screen Colors CR80'!Table,3),VLOOKUP(Sheet1!$G$39,'[1]Silk Screen Colors CR80'!Table,4),VLOOKUP(Sheet1!$G$39,'[1]Silk Screen Colors CR80'!Table,8))*3,IF(Sheet1!$F$18="S/P/W",MAX(VLOOKUP(Sheet1!$G$39,'[1]Silk Screen Colors CR80'!Table,3),VLOOKUP(Sheet1!$G$39,'[1]Silk Screen Colors CR80'!Table,5),VLOOKUP(Sheet1!$G$39,'[1]Silk Screen Colors CR80'!Table,6),VLOOKUP(Sheet1!$G$39,'[1]Silk Screen Colors CR80'!Table,7))*3,IF(Sheet1!$F$18="S/POL/W",MAX(VLOOKUP(Sheet1!$G$39,'[1]Silk Screen Colors CR80'!Table,3),VLOOKUP(Sheet1!$G$39,'[1]Silk Screen Colors CR80'!Table,5),VLOOKUP(Sheet1!$G$39,'[1]Silk Screen Colors CR80'!Table,7))*3,IF(Sheet1!$F$18="S/PUL/W",MAX(VLOOKUP(Sheet1!$G$39,'[1]Silk Screen Colors CR80'!Table,3),VLOOKUP(Sheet1!$G$39,'[1]Silk Screen Colors CR80'!Table,6),VLOOKUP(Sheet1!$G$39,'[1]Silk Screen Colors CR80'!Table,7))*3,IF(Sheet1!$F$18="S/P/CLR",MAX(VLOOKUP(Sheet1!$G$39,'[1]Silk Screen Colors CR80'!Table,3),VLOOKUP(Sheet1!$G$39,'[1]Silk Screen Colors CR80'!Table,5),VLOOKUP(Sheet1!$G$39,'[1]Silk Screen Colors CR80'!Table,6),VLOOKUP(Sheet1!$G$39,'[1]Silk Screen Colors CR80'!Table,8))*3,IF(Sheet1!$F$18="S/POL/CLR",MAX(VLOOKUP(Sheet1!$G$39,'[1]Silk Screen Colors CR80'!Table,3),VLOOKUP(Sheet1!$G$39,'[1]Silk Screen Colors CR80'!Table,5),VLOOKUP(Sheet1!$G$39,'[1]Silk Screen Colors CR80'!Table,8))*3,IF(Sheet1!$F$18="S/PUL/CLR",MAX(VLOOKUP(Sheet1!$G$39,'[1]Silk Screen Colors CR80'!Table,3),VLOOKUP(Sheet1!$G$39,'[1]Silk Screen Colors CR80'!Table,6),VLOOKUP(Sheet1!$G$39,'[1]Silk Screen Colors CR80'!Table,8))*3,IF(Sheet1!$F$18="S/W/CLR",MAX(VLOOKUP(Sheet1!$G$39,'[1]Silk Screen Colors CR80'!Table,3),VLOOKUP(Sheet1!$G$39,'[1]Silk Screen Colors CR80'!Table,7),VLOOKUP(Sheet1!$G$39,'[1]Silk Screen Colors CR80'!Table,8))*3,""))))))))))))</f>
        <v/>
      </c>
      <c r="I19" s="69" t="str">
        <f>IF(Sheet1!$F$18="C/P/W",MAX(VLOOKUP(Sheet1!$G$39,'[1]Silk Screen Colors CR80'!Table,4),VLOOKUP(Sheet1!$G$39,'[1]Silk Screen Colors CR80'!Table,5),VLOOKUP(Sheet1!$G$39,'[1]Silk Screen Colors CR80'!Table,6),VLOOKUP(Sheet1!$G$39,'[1]Silk Screen Colors CR80'!Table,7))*3,IF(Sheet1!$F$18="C/POL/W",MAX(VLOOKUP(Sheet1!$G$39,'[1]Silk Screen Colors CR80'!Table,4),VLOOKUP(Sheet1!$G$39,'[1]Silk Screen Colors CR80'!Table,5),VLOOKUP(Sheet1!$G$39,'[1]Silk Screen Colors CR80'!Table,7))*3,IF(Sheet1!$F$18="C/PUL/W",MAX(VLOOKUP(Sheet1!$G$39,'[1]Silk Screen Colors CR80'!Table,4),VLOOKUP(Sheet1!$G$39,'[1]Silk Screen Colors CR80'!Table,6),VLOOKUP(Sheet1!$G$39,'[1]Silk Screen Colors CR80'!Table,7))*3,IF(Sheet1!$F$18="C/P/CLR",MAX(VLOOKUP(Sheet1!$G$39,'[1]Silk Screen Colors CR80'!Table,4),VLOOKUP(Sheet1!$G$39,'[1]Silk Screen Colors CR80'!Table,5),VLOOKUP(Sheet1!$G$39,'[1]Silk Screen Colors CR80'!Table,6),VLOOKUP(Sheet1!$G$39,'[1]Silk Screen Colors CR80'!Table,8))*3,IF(Sheet1!$F$18="C/POL/CLR",MAX(VLOOKUP(Sheet1!$G$39,'[1]Silk Screen Colors CR80'!Table,4),VLOOKUP(Sheet1!$G$39,'[1]Silk Screen Colors CR80'!Table,5),VLOOKUP(Sheet1!$G$39,'[1]Silk Screen Colors CR80'!Table,8))*3,IF(Sheet1!$F$18="C/PUL/CLR",MAX(VLOOKUP(Sheet1!$G$39,'[1]Silk Screen Colors CR80'!Table,4),VLOOKUP(Sheet1!$G$39,'[1]Silk Screen Colors CR80'!Table,6),VLOOKUP(Sheet1!$G$39,'[1]Silk Screen Colors CR80'!Table,8))*3,IF(Sheet1!$F$18="C/W/CLR",MAX(VLOOKUP(Sheet1!$G$39,'[1]Silk Screen Colors CR80'!Table,4),VLOOKUP(Sheet1!$G$39,'[1]Silk Screen Colors CR80'!Table,7),VLOOKUP(Sheet1!$G$39,'[1]Silk Screen Colors CR80'!Table,8))*3,"")))))))</f>
        <v/>
      </c>
      <c r="J19" s="69" t="str">
        <f>IF(Sheet1!$F$18="P/W/CLR",MAX(VLOOKUP(Sheet1!$G$39,'[1]Silk Screen Colors CR80'!Table,5),VLOOKUP(Sheet1!$G$39,'[1]Silk Screen Colors CR80'!Table,6),VLOOKUP(Sheet1!$G$39,'[1]Silk Screen Colors CR80'!Table,7),VLOOKUP(Sheet1!$G$39,'[1]Silk Screen Colors CR80'!Table,8))*3,IF(Sheet1!$F$18="POL/W/CLR",MAX(VLOOKUP(Sheet1!$G$39,'[1]Silk Screen Colors CR80'!Table,5),VLOOKUP(Sheet1!$G$39,'[1]Silk Screen Colors CR80'!Table,7),VLOOKUP(Sheet1!$G$39,'[1]Silk Screen Colors CR80'!Table,8))*3,IF(Sheet1!$F$18="PUL/W/CLR",MAX(VLOOKUP(Sheet1!$G$39,'[1]Silk Screen Colors CR80'!Table,6),VLOOKUP(Sheet1!$G$39,'[1]Silk Screen Colors CR80'!Table,7),VLOOKUP(Sheet1!$G$39,'[1]Silk Screen Colors CR80'!Table,8))*3,"")))</f>
        <v/>
      </c>
      <c r="K19" s="70" t="str">
        <f>IF(Sheet1!$F$18="G/S/C/P",MAX(VLOOKUP(Sheet1!$G$39,'[1]Silk Screen Colors CR80'!Table,2),VLOOKUP(Sheet1!$G$39,'[1]Silk Screen Colors CR80'!Table,3),VLOOKUP(Sheet1!$G$39,'[1]Silk Screen Colors CR80'!Table,4),VLOOKUP(Sheet1!$G$39,'[1]Silk Screen Colors CR80'!Table,5),VLOOKUP(Sheet1!$G$39,'[1]Silk Screen Colors CR80'!Table,6))*4,IF(Sheet1!$F$18="G/S/C/POL",MAX(VLOOKUP(Sheet1!$G$39,'[1]Silk Screen Colors CR80'!Table,2),VLOOKUP(Sheet1!$G$39,'[1]Silk Screen Colors CR80'!Table,3),VLOOKUP(Sheet1!$G$39,'[1]Silk Screen Colors CR80'!Table,4),VLOOKUP(Sheet1!$G$39,'[1]Silk Screen Colors CR80'!Table,5))*4,IF(Sheet1!$F$18="G/S/C/PUL",MAX(VLOOKUP(Sheet1!$G$39,'[1]Silk Screen Colors CR80'!Table,2),VLOOKUP(Sheet1!$G$39,'[1]Silk Screen Colors CR80'!Table,3),VLOOKUP(Sheet1!$G$39,'[1]Silk Screen Colors CR80'!Table,4),VLOOKUP(Sheet1!$G$39,'[1]Silk Screen Colors CR80'!Table,6))*4,IF(Sheet1!$F$18="G/S/C/W",MAX(VLOOKUP(Sheet1!$G$39,'[1]Silk Screen Colors CR80'!Table,2),VLOOKUP(Sheet1!$G$39,'[1]Silk Screen Colors CR80'!Table,3),VLOOKUP(Sheet1!$G$39,'[1]Silk Screen Colors CR80'!Table,4),VLOOKUP(Sheet1!$G$39,'[1]Silk Screen Colors CR80'!Table,7))*4,IF(Sheet1!$F$18="G/S/C/CLR",MAX(VLOOKUP(Sheet1!$G$39,'[1]Silk Screen Colors CR80'!Table,2),VLOOKUP(Sheet1!$G$39,'[1]Silk Screen Colors CR80'!Table,3),VLOOKUP(Sheet1!$G$39,'[1]Silk Screen Colors CR80'!Table,4),VLOOKUP(Sheet1!$G$39,'[1]Silk Screen Colors CR80'!Table,8))*4,IF(Sheet1!$F$18="G/C/P/W",MAX(VLOOKUP(Sheet1!$G$39,'[1]Silk Screen Colors CR80'!Table,2),VLOOKUP(Sheet1!$G$39,'[1]Silk Screen Colors CR80'!Table,4),VLOOKUP(Sheet1!$G$39,'[1]Silk Screen Colors CR80'!Table,5),VLOOKUP(Sheet1!$G$39,'[1]Silk Screen Colors CR80'!Table,6),VLOOKUP(Sheet1!$G$39,'[1]Silk Screen Colors CR80'!Table,7))*4,IF(Sheet1!$F$18="G/C/POL/W",MAX(VLOOKUP(Sheet1!$G$39,'[1]Silk Screen Colors CR80'!Table,2),VLOOKUP(Sheet1!$G$39,'[1]Silk Screen Colors CR80'!Table,4),VLOOKUP(Sheet1!$G$39,'[1]Silk Screen Colors CR80'!Table,5),VLOOKUP(Sheet1!$G$39,'[1]Silk Screen Colors CR80'!Table,7))*4,IF(Sheet1!$F$18="G/C/PUL/W",MAX(VLOOKUP(Sheet1!$G$39,'[1]Silk Screen Colors CR80'!Table,2),VLOOKUP(Sheet1!$G$39,'[1]Silk Screen Colors CR80'!Table,4),VLOOKUP(Sheet1!$G$39,'[1]Silk Screen Colors CR80'!Table,6),VLOOKUP(Sheet1!$G$39,'[1]Silk Screen Colors CR80'!Table,7))*4,IF(Sheet1!$F$18="G/C/P/CLR",MAX(VLOOKUP(Sheet1!$G$39,'[1]Silk Screen Colors CR80'!Table,2),VLOOKUP(Sheet1!$G$39,'[1]Silk Screen Colors CR80'!Table,4),VLOOKUP(Sheet1!$G$39,'[1]Silk Screen Colors CR80'!Table,5),VLOOKUP(Sheet1!$G$39,'[1]Silk Screen Colors CR80'!Table,6),VLOOKUP(Sheet1!$G$39,'[1]Silk Screen Colors CR80'!Table,8))*4,IF(Sheet1!$F$18="G/C/POL/CLR",MAX(VLOOKUP(Sheet1!$G$39,'[1]Silk Screen Colors CR80'!Table,2),VLOOKUP(Sheet1!$G$39,'[1]Silk Screen Colors CR80'!Table,4),VLOOKUP(Sheet1!$G$39,'[1]Silk Screen Colors CR80'!Table,5),VLOOKUP(Sheet1!$G$39,'[1]Silk Screen Colors CR80'!Table,8))*4,IF(Sheet1!$F$18="G/C/PUL/CLR",MAX(VLOOKUP(Sheet1!$G$39,'[1]Silk Screen Colors CR80'!Table,2),VLOOKUP(Sheet1!$G$39,'[1]Silk Screen Colors CR80'!Table,4),VLOOKUP(Sheet1!$G$39,'[1]Silk Screen Colors CR80'!Table,6),VLOOKUP(Sheet1!$G$39,'[1]Silk Screen Colors CR80'!Table,8))*4,IF(Sheet1!$F$18="G/C/W/CLR",MAX(VLOOKUP(Sheet1!$G$39,'[1]Silk Screen Colors CR80'!Table,2),VLOOKUP(Sheet1!$G$39,'[1]Silk Screen Colors CR80'!Table,4),VLOOKUP(Sheet1!$G$39,'[1]Silk Screen Colors CR80'!Table,7),VLOOKUP(Sheet1!$G$39,'[1]Silk Screen Colors CR80'!Table,8))*4,""))))))))))))</f>
        <v/>
      </c>
      <c r="L19" s="71" t="str">
        <f>IF(Sheet1!$F$18="S/C/P/W",MAX(VLOOKUP(Sheet1!$G$39,'[1]Silk Screen Colors CR80'!Table,3),VLOOKUP(Sheet1!$G$39,'[1]Silk Screen Colors CR80'!Table,4),VLOOKUP(Sheet1!$G$39,'[1]Silk Screen Colors CR80'!Table,5),VLOOKUP(Sheet1!$G$39,'[1]Silk Screen Colors CR80'!Table,6),VLOOKUP(Sheet1!$G$39,'[1]Silk Screen Colors CR80'!Table,7))*4,IF(Sheet1!$F$18="S/C/POL/W",MAX(VLOOKUP(Sheet1!$G$39,'[1]Silk Screen Colors CR80'!Table,3),VLOOKUP(Sheet1!$G$39,'[1]Silk Screen Colors CR80'!Table,4),VLOOKUP(Sheet1!$G$39,'[1]Silk Screen Colors CR80'!Table,5),VLOOKUP(Sheet1!$G$39,'[1]Silk Screen Colors CR80'!Table,7))*4,IF(Sheet1!$F$18="S/C/PUL/W",MAX(VLOOKUP(Sheet1!$G$39,'[1]Silk Screen Colors CR80'!Table,3),VLOOKUP(Sheet1!$G$39,'[1]Silk Screen Colors CR80'!Table,4),VLOOKUP(Sheet1!$G$39,'[1]Silk Screen Colors CR80'!Table,6),VLOOKUP(Sheet1!$G$39,'[1]Silk Screen Colors CR80'!Table,7))*4,IF(Sheet1!$F$18="S/C/P/CLR",MAX(VLOOKUP(Sheet1!$G$39,'[1]Silk Screen Colors CR80'!Table,3),VLOOKUP(Sheet1!$G$39,'[1]Silk Screen Colors CR80'!Table,4),VLOOKUP(Sheet1!$G$39,'[1]Silk Screen Colors CR80'!Table,5),VLOOKUP(Sheet1!$G$39,'[1]Silk Screen Colors CR80'!Table,6),VLOOKUP(Sheet1!$G$39,'[1]Silk Screen Colors CR80'!Table,8))*4,IF(Sheet1!$F$18="S/C/POL/CLR",MAX(VLOOKUP(Sheet1!$G$39,'[1]Silk Screen Colors CR80'!Table,3),VLOOKUP(Sheet1!$G$39,'[1]Silk Screen Colors CR80'!Table,4),VLOOKUP(Sheet1!$G$39,'[1]Silk Screen Colors CR80'!Table,5),VLOOKUP(Sheet1!$G$39,'[1]Silk Screen Colors CR80'!Table,8))*4,IF(Sheet1!$F$18="S/C/PUL/CLR",MAX(VLOOKUP(Sheet1!$G$39,'[1]Silk Screen Colors CR80'!Table,3),VLOOKUP(Sheet1!$G$39,'[1]Silk Screen Colors CR80'!Table,4),VLOOKUP(Sheet1!$G$39,'[1]Silk Screen Colors CR80'!Table,6),VLOOKUP(Sheet1!$G$39,'[1]Silk Screen Colors CR80'!Table,8))*4,IF(Sheet1!$F$18="S/P/W/CLR",MAX(VLOOKUP(Sheet1!$G$39,'[1]Silk Screen Colors CR80'!Table,3),VLOOKUP(Sheet1!$G$39,'[1]Silk Screen Colors CR80'!Table,5),VLOOKUP(Sheet1!$G$39,'[1]Silk Screen Colors CR80'!Table,6),VLOOKUP(Sheet1!$G$39,'[1]Silk Screen Colors CR80'!Table,7),VLOOKUP(Sheet1!$G$39,'[1]Silk Screen Colors CR80'!Table,8))*4,IF(Sheet1!$F$18="S/POL/W/CLR",MAX(VLOOKUP(Sheet1!$G$39,'[1]Silk Screen Colors CR80'!Table,3),VLOOKUP(Sheet1!$G$39,'[1]Silk Screen Colors CR80'!Table,5),VLOOKUP(Sheet1!$G$39,'[1]Silk Screen Colors CR80'!Table,7),VLOOKUP(Sheet1!$G$39,'[1]Silk Screen Colors CR80'!Table,8))*4,IF(Sheet1!$F$18="S/PUL/W/CLR",MAX(VLOOKUP(Sheet1!$G$39,'[1]Silk Screen Colors CR80'!Table,3),VLOOKUP(Sheet1!$G$39,'[1]Silk Screen Colors CR80'!Table,6),VLOOKUP(Sheet1!$G$39,'[1]Silk Screen Colors CR80'!Table,7),VLOOKUP(Sheet1!$G$39,'[1]Silk Screen Colors CR80'!Table,8))*4,"")))))))))</f>
        <v/>
      </c>
      <c r="M19" s="71" t="str">
        <f>IF(Sheet1!$F$18="C/P/W/CLR",MAX(VLOOKUP(Sheet1!$G$39,'[1]Silk Screen Colors CR80'!Table,4),VLOOKUP(Sheet1!$G$39,'[1]Silk Screen Colors CR80'!Table,5),VLOOKUP(Sheet1!$G$39,'[1]Silk Screen Colors CR80'!Table,6),VLOOKUP(Sheet1!$G$39,'[1]Silk Screen Colors CR80'!Table,7),VLOOKUP(Sheet1!$G$39,'[1]Silk Screen Colors CR80'!Table,8))*4,IF(Sheet1!$F$18="C/POL/W/CLR",MAX(VLOOKUP(Sheet1!$G$39,'[1]Silk Screen Colors CR80'!Table,4),VLOOKUP(Sheet1!$G$39,'[1]Silk Screen Colors CR80'!Table,5),VLOOKUP(Sheet1!$G$39,'[1]Silk Screen Colors CR80'!Table,7),VLOOKUP(Sheet1!$G$39,'[1]Silk Screen Colors CR80'!Table,8))*4,IF(Sheet1!$F$18="C/PUL/W/CLR",MAX(VLOOKUP(Sheet1!$G$39,'[1]Silk Screen Colors CR80'!Table,4),VLOOKUP(Sheet1!$G$39,'[1]Silk Screen Colors CR80'!Table,6),VLOOKUP(Sheet1!$G$39,'[1]Silk Screen Colors CR80'!Table,7),VLOOKUP(Sheet1!$G$39,'[1]Silk Screen Colors CR80'!Table,8))*4,"")))</f>
        <v/>
      </c>
      <c r="N19" s="72" t="str">
        <f>IF(Sheet1!$F$18="G/S/C/P/W",MAX(VLOOKUP(Sheet1!$G$39,'[1]Silk Screen Colors CR80'!Table,2),VLOOKUP(Sheet1!$G$39,'[1]Silk Screen Colors CR80'!Table,3),VLOOKUP(Sheet1!$G$39,'[1]Silk Screen Colors CR80'!Table,4),VLOOKUP(Sheet1!$G$39,'[1]Silk Screen Colors CR80'!Table,5),VLOOKUP(Sheet1!$G$39,'[1]Silk Screen Colors CR80'!Table,6),VLOOKUP(Sheet1!$G$39,'[1]Silk Screen Colors CR80'!Table,7))*5,IF(Sheet1!$F$18="G/S/C/POL/W",MAX(VLOOKUP(Sheet1!$G$39,'[1]Silk Screen Colors CR80'!Table,2),VLOOKUP(Sheet1!$G$39,'[1]Silk Screen Colors CR80'!Table,3),VLOOKUP(Sheet1!$G$39,'[1]Silk Screen Colors CR80'!Table,4),VLOOKUP(Sheet1!$G$39,'[1]Silk Screen Colors CR80'!Table,5),VLOOKUP(Sheet1!$G$39,'[1]Silk Screen Colors CR80'!Table,7))*5,IF(Sheet1!$F$18="G/S/C/PUL/W",MAX(VLOOKUP(Sheet1!$G$39,'[1]Silk Screen Colors CR80'!Table,2),VLOOKUP(Sheet1!$G$39,'[1]Silk Screen Colors CR80'!Table,3),VLOOKUP(Sheet1!$G$39,'[1]Silk Screen Colors CR80'!Table,4),VLOOKUP(Sheet1!$G$39,'[1]Silk Screen Colors CR80'!Table,6),VLOOKUP(Sheet1!$G$39,'[1]Silk Screen Colors CR80'!Table,7))*5,IF(Sheet1!$F$18="G/S/C/P/CLR",MAX(VLOOKUP(Sheet1!$G$39,'[1]Silk Screen Colors CR80'!Table,2),VLOOKUP(Sheet1!$G$39,'[1]Silk Screen Colors CR80'!Table,3),VLOOKUP(Sheet1!$G$39,'[1]Silk Screen Colors CR80'!Table,4),VLOOKUP(Sheet1!$G$39,'[1]Silk Screen Colors CR80'!Table,5),VLOOKUP(Sheet1!$G$39,'[1]Silk Screen Colors CR80'!Table,6),VLOOKUP(Sheet1!$G$39,'[1]Silk Screen Colors CR80'!Table,8))*5,IF(Sheet1!$F$18="G/S/C/POL/CLR",MAX(VLOOKUP(Sheet1!$G$39,'[1]Silk Screen Colors CR80'!Table,2),VLOOKUP(Sheet1!$G$39,'[1]Silk Screen Colors CR80'!Table,3),VLOOKUP(Sheet1!$G$39,'[1]Silk Screen Colors CR80'!Table,4),VLOOKUP(Sheet1!$G$39,'[1]Silk Screen Colors CR80'!Table,5),VLOOKUP(Sheet1!$G$39,'[1]Silk Screen Colors CR80'!Table,8))*5,IF(Sheet1!$F$18="G/S/C/PUL/CLR",MAX(VLOOKUP(Sheet1!$G$39,'[1]Silk Screen Colors CR80'!Table,2),VLOOKUP(Sheet1!$G$39,'[1]Silk Screen Colors CR80'!Table,3),VLOOKUP(Sheet1!$G$39,'[1]Silk Screen Colors CR80'!Table,4),VLOOKUP(Sheet1!$G$39,'[1]Silk Screen Colors CR80'!Table,6),VLOOKUP(Sheet1!$G$39,'[1]Silk Screen Colors CR80'!Table,8))*5,IF(Sheet1!$F$18="G/C/P/W/CLR",MAX(VLOOKUP(Sheet1!$G$39,'[1]Silk Screen Colors CR80'!Table,2),VLOOKUP(Sheet1!$G$39,'[1]Silk Screen Colors CR80'!Table,4),VLOOKUP(Sheet1!$G$39,'[1]Silk Screen Colors CR80'!Table,5),VLOOKUP(Sheet1!$G$39,'[1]Silk Screen Colors CR80'!Table,6),VLOOKUP(Sheet1!$G$39,'[1]Silk Screen Colors CR80'!Table,7),VLOOKUP(Sheet1!$G$39,'[1]Silk Screen Colors CR80'!Table,8))*5,IF(Sheet1!$F$18="G/C/POL/W/CLR",MAX(VLOOKUP(Sheet1!$G$39,'[1]Silk Screen Colors CR80'!Table,2),VLOOKUP(Sheet1!$G$39,'[1]Silk Screen Colors CR80'!Table,4),VLOOKUP(Sheet1!$G$39,'[1]Silk Screen Colors CR80'!Table,5),VLOOKUP(Sheet1!$G$39,'[1]Silk Screen Colors CR80'!Table,7),VLOOKUP(Sheet1!$G$39,'[1]Silk Screen Colors CR80'!Table,8))*5,IF(Sheet1!$F$18="G/C/PUL/W/CLR",MAX(VLOOKUP(Sheet1!$G$39,'[1]Silk Screen Colors CR80'!Table,2),VLOOKUP(Sheet1!$G$39,'[1]Silk Screen Colors CR80'!Table,4),VLOOKUP(Sheet1!$G$39,'[1]Silk Screen Colors CR80'!Table,6),VLOOKUP(Sheet1!$G$39,'[1]Silk Screen Colors CR80'!Table,7),VLOOKUP(Sheet1!$G$39,'[1]Silk Screen Colors CR80'!Table,8))*5,"")))))))))</f>
        <v/>
      </c>
      <c r="O19" s="73" t="str">
        <f>IF(Sheet1!$F$18="S/C/P/W/CLR",MAX(VLOOKUP(Sheet1!$G$39,'[1]Silk Screen Colors CR80'!Table,3),VLOOKUP(Sheet1!$G$39,'[1]Silk Screen Colors CR80'!Table,4),VLOOKUP(Sheet1!$G$39,'[1]Silk Screen Colors CR80'!Table,5),VLOOKUP(Sheet1!$G$39,'[1]Silk Screen Colors CR80'!Table,6),VLOOKUP(Sheet1!$G$39,'[1]Silk Screen Colors CR80'!Table,7),VLOOKUP(Sheet1!$G$39,'[1]Silk Screen Colors CR80'!Table,8))*5,IF(Sheet1!$F$18="S/C/POL/W/CLR",MAX(VLOOKUP(Sheet1!$G$39,'[1]Silk Screen Colors CR80'!Table,3),VLOOKUP(Sheet1!$G$39,'[1]Silk Screen Colors CR80'!Table,4),VLOOKUP(Sheet1!$G$39,'[1]Silk Screen Colors CR80'!Table,5),VLOOKUP(Sheet1!$G$39,'[1]Silk Screen Colors CR80'!Table,7),VLOOKUP(Sheet1!$G$39,'[1]Silk Screen Colors CR80'!Table,8))*5,IF(Sheet1!$F$18="S/C/PUL/W/CLR",MAX(VLOOKUP(Sheet1!$G$39,'[1]Silk Screen Colors CR80'!Table,3),VLOOKUP(Sheet1!$G$39,'[1]Silk Screen Colors CR80'!Table,4),VLOOKUP(Sheet1!$G$39,'[1]Silk Screen Colors CR80'!Table,6),VLOOKUP(Sheet1!$G$39,'[1]Silk Screen Colors CR80'!Table,7),VLOOKUP(Sheet1!$G$39,'[1]Silk Screen Colors CR80'!Table,8))*5,"")))</f>
        <v/>
      </c>
      <c r="P19" s="74" t="str">
        <f>IF(Sheet1!$F$18="G/S/C/P/W/CLR",MAX(VLOOKUP(Sheet1!$G$39,'[1]Silk Screen Colors CR80'!Table,2),VLOOKUP(Sheet1!$G$39,'[1]Silk Screen Colors CR80'!Table,3),VLOOKUP(Sheet1!$G$39,'[1]Silk Screen Colors CR80'!Table,4),VLOOKUP(Sheet1!$G$39,'[1]Silk Screen Colors CR80'!Table,5),VLOOKUP(Sheet1!$G$39,'[1]Silk Screen Colors CR80'!Table,6),VLOOKUP(Sheet1!$G$39,'[1]Silk Screen Colors CR80'!Table,7),VLOOKUP(Sheet1!$G$39,'[1]Silk Screen Colors CR80'!Table,8))*6,IF(Sheet1!$F$18="G/S/C/POL/W/CLR",MAX(VLOOKUP(Sheet1!$G$39,'[1]Silk Screen Colors CR80'!Table,2),VLOOKUP(Sheet1!$G$39,'[1]Silk Screen Colors CR80'!Table,3),VLOOKUP(Sheet1!$G$39,'[1]Silk Screen Colors CR80'!Table,4),VLOOKUP(Sheet1!$G$39,'[1]Silk Screen Colors CR80'!Table,5),VLOOKUP(Sheet1!$G$39,'[1]Silk Screen Colors CR80'!Table,7),VLOOKUP(Sheet1!$G$39,'[1]Silk Screen Colors CR80'!Table,8))*6,IF(Sheet1!$F$18="G/S/C/PUL/W/CLR",MAX(VLOOKUP(Sheet1!$G$39,'[1]Silk Screen Colors CR80'!Table,2),VLOOKUP(Sheet1!$G$39,'[1]Silk Screen Colors CR80'!Table,3),VLOOKUP(Sheet1!$G$39,'[1]Silk Screen Colors CR80'!Table,4),VLOOKUP(Sheet1!$G$39,'[1]Silk Screen Colors CR80'!Table,6),VLOOKUP(Sheet1!$G$39,'[1]Silk Screen Colors CR80'!Table,7),VLOOKUP(Sheet1!$G$39,'[1]Silk Screen Colors CR80'!Table,8))*6,"")))</f>
        <v/>
      </c>
      <c r="Q19" s="65" t="s">
        <v>125</v>
      </c>
      <c r="R19" s="65" t="s">
        <v>127</v>
      </c>
    </row>
    <row r="20" spans="1:18" ht="15">
      <c r="A20" s="51" t="s">
        <v>90</v>
      </c>
      <c r="B20" s="66" t="str">
        <f>IF(Sheet1!$J$18="G/S",MAX(VLOOKUP(Sheet1!$G$39,'[1]Silk Screen Colors CR80'!Table,2),VLOOKUP(Sheet1!$G$39,'[1]Silk Screen Colors CR80'!Table,3))*2,IF(Sheet1!$J$18="G/C",MAX(VLOOKUP(Sheet1!$G$39,'[1]Silk Screen Colors CR80'!Table,2),VLOOKUP(Sheet1!$G$39,'[1]Silk Screen Colors CR80'!Table,4))*2,IF(Sheet1!$J$18="G/P",MAX(VLOOKUP(Sheet1!$G$39,'[1]Silk Screen Colors CR80'!Table,2),VLOOKUP(Sheet1!$G$39,'[1]Silk Screen Colors CR80'!Table,5),VLOOKUP(Sheet1!$G$39,'[1]Silk Screen Colors CR80'!Table,6))*2,IF(Sheet1!$J$18="G/POL",MAX(VLOOKUP(Sheet1!$G$39,'[1]Silk Screen Colors CR80'!Table,2),VLOOKUP(Sheet1!$G$39,'[1]Silk Screen Colors CR80'!Table,5))*2,IF(Sheet1!$J$18="G/PUL",MAX(VLOOKUP(Sheet1!$G$39,'[1]Silk Screen Colors CR80'!Table,2),VLOOKUP(Sheet1!$G$39,'[1]Silk Screen Colors CR80'!Table,6))*2,IF(Sheet1!$J$18="G/W",MAX(VLOOKUP(Sheet1!$G$39,'[1]Silk Screen Colors CR80'!Table,2),VLOOKUP(Sheet1!$G$39,'[1]Silk Screen Colors CR80'!Table,7))*2,IF(Sheet1!$J$18="G/CLR",MAX(VLOOKUP(Sheet1!$G$39,'[1]Silk Screen Colors CR80'!Table,2),VLOOKUP(Sheet1!$G$39,'[1]Silk Screen Colors CR80'!Table,8))*2,"")))))))</f>
        <v/>
      </c>
      <c r="C20" s="66" t="str">
        <f>IF(Sheet1!$J$18="S/C",MAX(VLOOKUP(Sheet1!$G$39,'[1]Silk Screen Colors CR80'!Table,3),VLOOKUP(Sheet1!$G$39,'[1]Silk Screen Colors CR80'!Table,4))*2,IF(Sheet1!$J$18="S/P",MAX(VLOOKUP(Sheet1!$G$39,'[1]Silk Screen Colors CR80'!Table,3),VLOOKUP(Sheet1!$G$39,'[1]Silk Screen Colors CR80'!Table,5),VLOOKUP(Sheet1!$G$39,'[1]Silk Screen Colors CR80'!Table,6))*2,IF(Sheet1!$J$18="S/POL",MAX(VLOOKUP(Sheet1!$G$39,'[1]Silk Screen Colors CR80'!Table,3),VLOOKUP(Sheet1!$G$39,'[1]Silk Screen Colors CR80'!Table,5))*2,IF(Sheet1!$J$18="S/PUL",MAX(VLOOKUP(Sheet1!$G$39,'[1]Silk Screen Colors CR80'!Table,3),VLOOKUP(Sheet1!$G$39,'[1]Silk Screen Colors CR80'!Table,6))*2,IF(Sheet1!$J$18="S/W",MAX(VLOOKUP(Sheet1!$G$39,'[1]Silk Screen Colors CR80'!Table,3),VLOOKUP(Sheet1!$G$39,'[1]Silk Screen Colors CR80'!Table,7))*2,IF(Sheet1!$J$18="S/CLR",MAX(VLOOKUP(Sheet1!$G$39,'[1]Silk Screen Colors CR80'!Table,3),VLOOKUP(Sheet1!$G$39,'[1]Silk Screen Colors CR80'!Table,8))*2,""))))))</f>
        <v/>
      </c>
      <c r="D20" s="66" t="e">
        <f>IF(Sheet1!$J$18="C/P",MAX(VLOOKUP(Sheet1!$G$39,'[1]Silk Screen Colors CR80'!Table,4),VLOOKUP(Sheet1!$G$39,'[1]Silk Screen Colors CR80'!Table,5),VLOOKUP(Sheet1!$G$39,'[1]Silk Screen Colors CR80'!Table,6))*2,IF(Sheet1!$J$18="C/POL",MAX(VLOOKUP(Sheet1!$G$39,'[1]Silk Screen Colors CR80'!Table,4),VLOOKUP(Sheet1!$G$39,'[1]Silk Screen Colors CR80'!Table,5))*2,IF(Sheet1!$J$18="C/PUL",MAX(VLOOKUP(Sheet1!$G$39,'[1]Silk Screen Colors CR80'!Table,4),VLOOKUP(Sheet1!$G$39,'[1]Silk Screen Colors CR80'!Table,6))*2,IF(Sheet1!$J$18="C/W",MAX(VLOOKUP(Sheet1!$G$39,'[1]Silk Screen Colors CR80'!Table,4),VLOOKUP(Sheet1!$G$39,'[1]Silk Screen Colors CR80'!Table,7))*2,IF(Sheet1!$J$18="C/CLR",MAX(VLOOKUP(Sheet1!$G$39,'[1]Silk Screen Colors CR80'!Table,4),VLOOKUP(Sheet1!$G$39,'[1]Silk Screen Colors CR80'!Table,8))*2,"")))))</f>
        <v>#REF!</v>
      </c>
      <c r="E20" s="66" t="str">
        <f>IF(Sheet1!$J$18="P/W",MAX(VLOOKUP(Sheet1!$G$39,'[1]Silk Screen Colors CR80'!Table,5),VLOOKUP(Sheet1!$G$39,'[1]Silk Screen Colors CR80'!Table,6),VLOOKUP(Sheet1!$G$39,'[1]Silk Screen Colors CR80'!Table,7))*2,IF(Sheet1!$J$18="POL/W",MAX(VLOOKUP(Sheet1!$G$39,'[1]Silk Screen Colors CR80'!Table,5),VLOOKUP(Sheet1!$G$39,'[1]Silk Screen Colors CR80'!Table,7))*2,IF(Sheet1!$J$18="PUL/W",MAX(VLOOKUP(Sheet1!$G$39,'[1]Silk Screen Colors CR80'!Table,6),VLOOKUP(Sheet1!$G$39,'[1]Silk Screen Colors CR80'!Table,7))*2,IF(Sheet1!$J$18="P/CLR",MAX(VLOOKUP(Sheet1!$G$39,'[1]Silk Screen Colors CR80'!Table,5),VLOOKUP(Sheet1!$G$39,'[1]Silk Screen Colors CR80'!Table,6),VLOOKUP(Sheet1!$G$39,'[1]Silk Screen Colors CR80'!Table,8))*2,IF(Sheet1!$J$18="POL/CLR",MAX(VLOOKUP(Sheet1!$G$39,'[1]Silk Screen Colors CR80'!Table,5),VLOOKUP(Sheet1!$G$39,'[1]Silk Screen Colors CR80'!Table,8))*2,IF(Sheet1!$J$18="PUL/CLR",MAX(VLOOKUP(Sheet1!$G$39,'[1]Silk Screen Colors CR80'!Table,6),VLOOKUP(Sheet1!$G$39,'[1]Silk Screen Colors CR80'!Table,8))*2,""))))))</f>
        <v/>
      </c>
      <c r="F20" s="66" t="str">
        <f>IF(Sheet1!$J$18="W/CLR",MAX(VLOOKUP(Sheet1!$G$39,'[1]Silk Screen Colors CR80'!Table,7),VLOOKUP(Sheet1!$G$39,'[1]Silk Screen Colors CR80'!Table,8))*2,"")</f>
        <v/>
      </c>
      <c r="G20" s="67" t="str">
        <f>IF(Sheet1!$J$18="G/S/C",MAX(VLOOKUP(Sheet1!$G$39,'[1]Silk Screen Colors CR80'!Table,2),VLOOKUP(Sheet1!$G$39,'[1]Silk Screen Colors CR80'!Table,3),VLOOKUP(Sheet1!$G$39,'[1]Silk Screen Colors CR80'!Table,4))*3,IF(Sheet1!$J$18="G/S/P",MAX(VLOOKUP(Sheet1!$G$39,'[1]Silk Screen Colors CR80'!Table,2),VLOOKUP(Sheet1!$G$39,'[1]Silk Screen Colors CR80'!Table,3),VLOOKUP(Sheet1!$G$39,'[1]Silk Screen Colors CR80'!Table,5),VLOOKUP(Sheet1!$G$39,'[1]Silk Screen Colors CR80'!Table,6))*3,IF(Sheet1!$J$18="G/S/POL",MAX(VLOOKUP(Sheet1!$G$39,'[1]Silk Screen Colors CR80'!Table,2),VLOOKUP(Sheet1!$G$39,'[1]Silk Screen Colors CR80'!Table,3),VLOOKUP(Sheet1!$G$39,'[1]Silk Screen Colors CR80'!Table,5))*3,IF(Sheet1!$J$18="G/S/PUL",MAX(VLOOKUP(Sheet1!$G$39,'[1]Silk Screen Colors CR80'!Table,2),VLOOKUP(Sheet1!$G$39,'[1]Silk Screen Colors CR80'!Table,3),VLOOKUP(Sheet1!$G$39,'[1]Silk Screen Colors CR80'!Table,6))*3,IF(Sheet1!$J$18="G/S/W",MAX(VLOOKUP(Sheet1!$G$39,'[1]Silk Screen Colors CR80'!Table,2),VLOOKUP(Sheet1!$G$39,'[1]Silk Screen Colors CR80'!Table,3),VLOOKUP(Sheet1!$G$39,'[1]Silk Screen Colors CR80'!Table,7))*3,IF(Sheet1!$J$18="G/S/CLR",MAX(VLOOKUP(Sheet1!$G$39,'[1]Silk Screen Colors CR80'!Table,2),VLOOKUP(Sheet1!$G$39,'[1]Silk Screen Colors CR80'!Table,3),VLOOKUP(Sheet1!$G$39,'[1]Silk Screen Colors CR80'!Table,8))*3,IF(Sheet1!$J$18="G/C/P",MAX(VLOOKUP(Sheet1!$G$39,'[1]Silk Screen Colors CR80'!Table,2),VLOOKUP(Sheet1!$G$39,'[1]Silk Screen Colors CR80'!Table,4),VLOOKUP(Sheet1!$G$39,'[1]Silk Screen Colors CR80'!Table,5),VLOOKUP(Sheet1!$G$39,'[1]Silk Screen Colors CR80'!Table,6))*3,IF(Sheet1!$J$18="G/C/POL",MAX(VLOOKUP(Sheet1!$G$39,'[1]Silk Screen Colors CR80'!Table,2),VLOOKUP(Sheet1!$G$39,'[1]Silk Screen Colors CR80'!Table,4),VLOOKUP(Sheet1!$G$39,'[1]Silk Screen Colors CR80'!Table,5))*3,IF(Sheet1!$J$18="G/C/PUL",MAX(VLOOKUP(Sheet1!$G$39,'[1]Silk Screen Colors CR80'!Table,2),VLOOKUP(Sheet1!$G$39,'[1]Silk Screen Colors CR80'!Table,4),VLOOKUP(Sheet1!$G$39,'[1]Silk Screen Colors CR80'!Table,6))*3,IF(Sheet1!$J$18="G/C/W",MAX(VLOOKUP(Sheet1!$G$39,'[1]Silk Screen Colors CR80'!Table,2),VLOOKUP(Sheet1!$G$39,'[1]Silk Screen Colors CR80'!Table,4),VLOOKUP(Sheet1!$G$39,'[1]Silk Screen Colors CR80'!Table,7))*3,IF(Sheet1!$J$18="G/C/CLR",MAX(VLOOKUP(Sheet1!$G$39,'[1]Silk Screen Colors CR80'!Table,2),VLOOKUP(Sheet1!$G$39,'[1]Silk Screen Colors CR80'!Table,4),VLOOKUP(Sheet1!$G$39,'[1]Silk Screen Colors CR80'!Table,8))*3,IF(Sheet1!$J$18="G/P/W",MAX(VLOOKUP(Sheet1!$G$39,'[1]Silk Screen Colors CR80'!Table,2),VLOOKUP(Sheet1!$G$39,'[1]Silk Screen Colors CR80'!Table,5),VLOOKUP(Sheet1!$G$39,'[1]Silk Screen Colors CR80'!Table,6),VLOOKUP(Sheet1!$G$39,'[1]Silk Screen Colors CR80'!Table,7))*3,IF(Sheet1!$J$18="G/POL/W",MAX(VLOOKUP(Sheet1!$G$39,'[1]Silk Screen Colors CR80'!Table,2),VLOOKUP(Sheet1!$G$39,'[1]Silk Screen Colors CR80'!Table,5),VLOOKUP(Sheet1!$G$39,'[1]Silk Screen Colors CR80'!Table,7))*3,IF(Sheet1!$J$18="G/PUL/W",MAX(VLOOKUP(Sheet1!$G$39,'[1]Silk Screen Colors CR80'!Table,2),VLOOKUP(Sheet1!$G$39,'[1]Silk Screen Colors CR80'!Table,6),VLOOKUP(Sheet1!$G$39,'[1]Silk Screen Colors CR80'!Table,7))*3,IF(Sheet1!$J$18="G/P/CLR",MAX(VLOOKUP(Sheet1!$G$39,'[1]Silk Screen Colors CR80'!Table,2),VLOOKUP(Sheet1!$G$39,'[1]Silk Screen Colors CR80'!Table,5),VLOOKUP(Sheet1!$G$39,'[1]Silk Screen Colors CR80'!Table,6),VLOOKUP(Sheet1!$G$39,'[1]Silk Screen Colors CR80'!Table,8))*3,IF(Sheet1!$J$18="G/POL/CLR",MAX(VLOOKUP(Sheet1!$G$39,'[1]Silk Screen Colors CR80'!Table,2),VLOOKUP(Sheet1!$G$39,'[1]Silk Screen Colors CR80'!Table,5),VLOOKUP(Sheet1!$G$39,'[1]Silk Screen Colors CR80'!Table,8))*3,IF(Sheet1!$J$18="G/PUL/CLR",MAX(VLOOKUP(Sheet1!$G$39,'[1]Silk Screen Colors CR80'!Table,2),VLOOKUP(Sheet1!$G$39,'[1]Silk Screen Colors CR80'!Table,6),VLOOKUP(Sheet1!$G$39,'[1]Silk Screen Colors CR80'!Table,8))*3,IF(Sheet1!$J$18="G/W/CLR",MAX(VLOOKUP(Sheet1!$G$39,'[1]Silk Screen Colors CR80'!Table,2),VLOOKUP(Sheet1!$G$39,'[1]Silk Screen Colors CR80'!Table,7),VLOOKUP(Sheet1!$G$39,'[1]Silk Screen Colors CR80'!Table,8))*3,""))))))))))))))))))</f>
        <v/>
      </c>
      <c r="H20" s="68" t="str">
        <f>IF(Sheet1!$J$18="S/C/P",MAX(VLOOKUP(Sheet1!$G$39,'[1]Silk Screen Colors CR80'!Table,3),VLOOKUP(Sheet1!$G$39,'[1]Silk Screen Colors CR80'!Table,4),VLOOKUP(Sheet1!$G$39,'[1]Silk Screen Colors CR80'!Table,5),VLOOKUP(Sheet1!$G$39,'[1]Silk Screen Colors CR80'!Table,6))*3,IF(Sheet1!$J$18="S/C/POL",MAX(VLOOKUP(Sheet1!$G$39,'[1]Silk Screen Colors CR80'!Table,3),VLOOKUP(Sheet1!$G$39,'[1]Silk Screen Colors CR80'!Table,4),VLOOKUP(Sheet1!$G$39,'[1]Silk Screen Colors CR80'!Table,5))*3,IF(Sheet1!$J$18="S/C/PUL",MAX(VLOOKUP(Sheet1!$G$39,'[1]Silk Screen Colors CR80'!Table,3),VLOOKUP(Sheet1!$G$39,'[1]Silk Screen Colors CR80'!Table,4),VLOOKUP(Sheet1!$G$39,'[1]Silk Screen Colors CR80'!Table,6))*3,IF(Sheet1!$J$18="S/C/W",MAX(VLOOKUP(Sheet1!$G$39,'[1]Silk Screen Colors CR80'!Table,3),VLOOKUP(Sheet1!$G$39,'[1]Silk Screen Colors CR80'!Table,4),VLOOKUP(Sheet1!$G$39,'[1]Silk Screen Colors CR80'!Table,7))*3,IF(Sheet1!$J$18="S/C/CLR",MAX(VLOOKUP(Sheet1!$G$39,'[1]Silk Screen Colors CR80'!Table,3),VLOOKUP(Sheet1!$G$39,'[1]Silk Screen Colors CR80'!Table,4),VLOOKUP(Sheet1!$G$39,'[1]Silk Screen Colors CR80'!Table,8))*3,IF(Sheet1!$J$18="S/P/W",MAX(VLOOKUP(Sheet1!$G$39,'[1]Silk Screen Colors CR80'!Table,3),VLOOKUP(Sheet1!$G$39,'[1]Silk Screen Colors CR80'!Table,5),VLOOKUP(Sheet1!$G$39,'[1]Silk Screen Colors CR80'!Table,6),VLOOKUP(Sheet1!$G$39,'[1]Silk Screen Colors CR80'!Table,7))*3,IF(Sheet1!$J$18="S/POL/W",MAX(VLOOKUP(Sheet1!$G$39,'[1]Silk Screen Colors CR80'!Table,3),VLOOKUP(Sheet1!$G$39,'[1]Silk Screen Colors CR80'!Table,5),VLOOKUP(Sheet1!$G$39,'[1]Silk Screen Colors CR80'!Table,7))*3,IF(Sheet1!$J$18="S/PUL/W",MAX(VLOOKUP(Sheet1!$G$39,'[1]Silk Screen Colors CR80'!Table,3),VLOOKUP(Sheet1!$G$39,'[1]Silk Screen Colors CR80'!Table,6),VLOOKUP(Sheet1!$G$39,'[1]Silk Screen Colors CR80'!Table,7))*3,IF(Sheet1!$J$18="S/P/CLR",MAX(VLOOKUP(Sheet1!$G$39,'[1]Silk Screen Colors CR80'!Table,3),VLOOKUP(Sheet1!$G$39,'[1]Silk Screen Colors CR80'!Table,5),VLOOKUP(Sheet1!$G$39,'[1]Silk Screen Colors CR80'!Table,6),VLOOKUP(Sheet1!$G$39,'[1]Silk Screen Colors CR80'!Table,8))*3,IF(Sheet1!$J$18="S/POL/CLR",MAX(VLOOKUP(Sheet1!$G$39,'[1]Silk Screen Colors CR80'!Table,3),VLOOKUP(Sheet1!$G$39,'[1]Silk Screen Colors CR80'!Table,5),VLOOKUP(Sheet1!$G$39,'[1]Silk Screen Colors CR80'!Table,8))*3,IF(Sheet1!$J$18="S/PUL/CLR",MAX(VLOOKUP(Sheet1!$G$39,'[1]Silk Screen Colors CR80'!Table,3),VLOOKUP(Sheet1!$G$39,'[1]Silk Screen Colors CR80'!Table,6),VLOOKUP(Sheet1!$G$39,'[1]Silk Screen Colors CR80'!Table,8))*3,IF(Sheet1!$J$18="S/W/CLR",MAX(VLOOKUP(Sheet1!$G$39,'[1]Silk Screen Colors CR80'!Table,3),VLOOKUP(Sheet1!$G$39,'[1]Silk Screen Colors CR80'!Table,7),VLOOKUP(Sheet1!$G$39,'[1]Silk Screen Colors CR80'!Table,8))*3,""))))))))))))</f>
        <v/>
      </c>
      <c r="I20" s="69" t="str">
        <f>IF(Sheet1!$J$18="C/P/W",MAX(VLOOKUP(Sheet1!$G$39,'[1]Silk Screen Colors CR80'!Table,4),VLOOKUP(Sheet1!$G$39,'[1]Silk Screen Colors CR80'!Table,5),VLOOKUP(Sheet1!$G$39,'[1]Silk Screen Colors CR80'!Table,6),VLOOKUP(Sheet1!$G$39,'[1]Silk Screen Colors CR80'!Table,7))*3,IF(Sheet1!$J$18="C/POL/W",MAX(VLOOKUP(Sheet1!$G$39,'[1]Silk Screen Colors CR80'!Table,4),VLOOKUP(Sheet1!$G$39,'[1]Silk Screen Colors CR80'!Table,5),VLOOKUP(Sheet1!$G$39,'[1]Silk Screen Colors CR80'!Table,7))*3,IF(Sheet1!$J$18="C/PUL/W",MAX(VLOOKUP(Sheet1!$G$39,'[1]Silk Screen Colors CR80'!Table,4),VLOOKUP(Sheet1!$G$39,'[1]Silk Screen Colors CR80'!Table,6),VLOOKUP(Sheet1!$G$39,'[1]Silk Screen Colors CR80'!Table,7))*3,IF(Sheet1!$J$18="C/P/CLR",MAX(VLOOKUP(Sheet1!$G$39,'[1]Silk Screen Colors CR80'!Table,4),VLOOKUP(Sheet1!$G$39,'[1]Silk Screen Colors CR80'!Table,5),VLOOKUP(Sheet1!$G$39,'[1]Silk Screen Colors CR80'!Table,6),VLOOKUP(Sheet1!$G$39,'[1]Silk Screen Colors CR80'!Table,8))*3,IF(Sheet1!$J$18="C/POL/CLR",MAX(VLOOKUP(Sheet1!$G$39,'[1]Silk Screen Colors CR80'!Table,4),VLOOKUP(Sheet1!$G$39,'[1]Silk Screen Colors CR80'!Table,5),VLOOKUP(Sheet1!$G$39,'[1]Silk Screen Colors CR80'!Table,8))*3,IF(Sheet1!$J$18="C/PUL/CLR",MAX(VLOOKUP(Sheet1!$G$39,'[1]Silk Screen Colors CR80'!Table,4),VLOOKUP(Sheet1!$G$39,'[1]Silk Screen Colors CR80'!Table,6),VLOOKUP(Sheet1!$G$39,'[1]Silk Screen Colors CR80'!Table,8))*3,IF(Sheet1!$J$18="C/W/CLR",MAX(VLOOKUP(Sheet1!$G$39,'[1]Silk Screen Colors CR80'!Table,4),VLOOKUP(Sheet1!$G$39,'[1]Silk Screen Colors CR80'!Table,7),VLOOKUP(Sheet1!$G$39,'[1]Silk Screen Colors CR80'!Table,8))*3,"")))))))</f>
        <v/>
      </c>
      <c r="J20" s="69" t="str">
        <f>IF(Sheet1!$J$18="P/W/CLR",MAX(VLOOKUP(Sheet1!$G$39,'[1]Silk Screen Colors CR80'!Table,5),VLOOKUP(Sheet1!$G$39,'[1]Silk Screen Colors CR80'!Table,6),VLOOKUP(Sheet1!$G$39,'[1]Silk Screen Colors CR80'!Table,7),VLOOKUP(Sheet1!$G$39,'[1]Silk Screen Colors CR80'!Table,8))*3,IF(Sheet1!$J$18="POL/W/CLR",MAX(VLOOKUP(Sheet1!$G$39,'[1]Silk Screen Colors CR80'!Table,5),VLOOKUP(Sheet1!$G$39,'[1]Silk Screen Colors CR80'!Table,7),VLOOKUP(Sheet1!$G$39,'[1]Silk Screen Colors CR80'!Table,8))*3,IF(Sheet1!$J$18="PUL/W/CLR",MAX(VLOOKUP(Sheet1!$G$39,'[1]Silk Screen Colors CR80'!Table,6),VLOOKUP(Sheet1!$G$39,'[1]Silk Screen Colors CR80'!Table,7),VLOOKUP(Sheet1!$G$39,'[1]Silk Screen Colors CR80'!Table,8))*3,"")))</f>
        <v/>
      </c>
      <c r="K20" s="70" t="str">
        <f>IF(Sheet1!$J$18="G/S/C/P",MAX(VLOOKUP(Sheet1!$G$39,'[1]Silk Screen Colors CR80'!Table,2),VLOOKUP(Sheet1!$G$39,'[1]Silk Screen Colors CR80'!Table,3),VLOOKUP(Sheet1!$G$39,'[1]Silk Screen Colors CR80'!Table,4),VLOOKUP(Sheet1!$G$39,'[1]Silk Screen Colors CR80'!Table,5),VLOOKUP(Sheet1!$G$39,'[1]Silk Screen Colors CR80'!Table,6))*4,IF(Sheet1!$J$18="G/S/C/POL",MAX(VLOOKUP(Sheet1!$G$39,'[1]Silk Screen Colors CR80'!Table,2),VLOOKUP(Sheet1!$G$39,'[1]Silk Screen Colors CR80'!Table,3),VLOOKUP(Sheet1!$G$39,'[1]Silk Screen Colors CR80'!Table,4),VLOOKUP(Sheet1!$G$39,'[1]Silk Screen Colors CR80'!Table,5))*4,IF(Sheet1!$J$18="G/S/C/PUL",MAX(VLOOKUP(Sheet1!$G$39,'[1]Silk Screen Colors CR80'!Table,2),VLOOKUP(Sheet1!$G$39,'[1]Silk Screen Colors CR80'!Table,3),VLOOKUP(Sheet1!$G$39,'[1]Silk Screen Colors CR80'!Table,4),VLOOKUP(Sheet1!$G$39,'[1]Silk Screen Colors CR80'!Table,6))*4,IF(Sheet1!$J$18="G/S/C/W",MAX(VLOOKUP(Sheet1!$G$39,'[1]Silk Screen Colors CR80'!Table,2),VLOOKUP(Sheet1!$G$39,'[1]Silk Screen Colors CR80'!Table,3),VLOOKUP(Sheet1!$G$39,'[1]Silk Screen Colors CR80'!Table,4),VLOOKUP(Sheet1!$G$39,'[1]Silk Screen Colors CR80'!Table,7))*4,IF(Sheet1!$J$18="G/S/C/CLR",MAX(VLOOKUP(Sheet1!$G$39,'[1]Silk Screen Colors CR80'!Table,2),VLOOKUP(Sheet1!$G$39,'[1]Silk Screen Colors CR80'!Table,3),VLOOKUP(Sheet1!$G$39,'[1]Silk Screen Colors CR80'!Table,4),VLOOKUP(Sheet1!$G$39,'[1]Silk Screen Colors CR80'!Table,8))*4,IF(Sheet1!$J$18="G/C/P/W",MAX(VLOOKUP(Sheet1!$G$39,'[1]Silk Screen Colors CR80'!Table,2),VLOOKUP(Sheet1!$G$39,'[1]Silk Screen Colors CR80'!Table,4),VLOOKUP(Sheet1!$G$39,'[1]Silk Screen Colors CR80'!Table,5),VLOOKUP(Sheet1!$G$39,'[1]Silk Screen Colors CR80'!Table,6),VLOOKUP(Sheet1!$G$39,'[1]Silk Screen Colors CR80'!Table,7))*4,IF(Sheet1!$J$18="G/C/POL/W",MAX(VLOOKUP(Sheet1!$G$39,'[1]Silk Screen Colors CR80'!Table,2),VLOOKUP(Sheet1!$G$39,'[1]Silk Screen Colors CR80'!Table,4),VLOOKUP(Sheet1!$G$39,'[1]Silk Screen Colors CR80'!Table,5),VLOOKUP(Sheet1!$G$39,'[1]Silk Screen Colors CR80'!Table,7))*4,IF(Sheet1!$J$18="G/C/PUL/W",MAX(VLOOKUP(Sheet1!$G$39,'[1]Silk Screen Colors CR80'!Table,2),VLOOKUP(Sheet1!$G$39,'[1]Silk Screen Colors CR80'!Table,4),VLOOKUP(Sheet1!$G$39,'[1]Silk Screen Colors CR80'!Table,6),VLOOKUP(Sheet1!$G$39,'[1]Silk Screen Colors CR80'!Table,7))*4,IF(Sheet1!$J$18="G/C/P/CLR",MAX(VLOOKUP(Sheet1!$G$39,'[1]Silk Screen Colors CR80'!Table,2),VLOOKUP(Sheet1!$G$39,'[1]Silk Screen Colors CR80'!Table,4),VLOOKUP(Sheet1!$G$39,'[1]Silk Screen Colors CR80'!Table,5),VLOOKUP(Sheet1!$G$39,'[1]Silk Screen Colors CR80'!Table,6),VLOOKUP(Sheet1!$G$39,'[1]Silk Screen Colors CR80'!Table,8))*4,IF(Sheet1!$J$18="G/C/POL/CLR",MAX(VLOOKUP(Sheet1!$G$39,'[1]Silk Screen Colors CR80'!Table,2),VLOOKUP(Sheet1!$G$39,'[1]Silk Screen Colors CR80'!Table,4),VLOOKUP(Sheet1!$G$39,'[1]Silk Screen Colors CR80'!Table,5),VLOOKUP(Sheet1!$G$39,'[1]Silk Screen Colors CR80'!Table,8))*4,IF(Sheet1!$J$18="G/C/PUL/CLR",MAX(VLOOKUP(Sheet1!$G$39,'[1]Silk Screen Colors CR80'!Table,2),VLOOKUP(Sheet1!$G$39,'[1]Silk Screen Colors CR80'!Table,4),VLOOKUP(Sheet1!$G$39,'[1]Silk Screen Colors CR80'!Table,6),VLOOKUP(Sheet1!$G$39,'[1]Silk Screen Colors CR80'!Table,8))*4,IF(Sheet1!$J$18="G/C/W/CLR",MAX(VLOOKUP(Sheet1!$G$39,'[1]Silk Screen Colors CR80'!Table,2),VLOOKUP(Sheet1!$G$39,'[1]Silk Screen Colors CR80'!Table,4),VLOOKUP(Sheet1!$G$39,'[1]Silk Screen Colors CR80'!Table,7),VLOOKUP(Sheet1!$G$39,'[1]Silk Screen Colors CR80'!Table,8))*4,""))))))))))))</f>
        <v/>
      </c>
      <c r="L20" s="71" t="str">
        <f>IF(Sheet1!$J$18="S/C/P/W",MAX(VLOOKUP(Sheet1!$G$39,'[1]Silk Screen Colors CR80'!Table,3),VLOOKUP(Sheet1!$G$39,'[1]Silk Screen Colors CR80'!Table,4),VLOOKUP(Sheet1!$G$39,'[1]Silk Screen Colors CR80'!Table,5),VLOOKUP(Sheet1!$G$39,'[1]Silk Screen Colors CR80'!Table,6),VLOOKUP(Sheet1!$G$39,'[1]Silk Screen Colors CR80'!Table,7))*4,IF(Sheet1!$J$18="S/C/POL/W",MAX(VLOOKUP(Sheet1!$G$39,'[1]Silk Screen Colors CR80'!Table,3),VLOOKUP(Sheet1!$G$39,'[1]Silk Screen Colors CR80'!Table,4),VLOOKUP(Sheet1!$G$39,'[1]Silk Screen Colors CR80'!Table,5),VLOOKUP(Sheet1!$G$39,'[1]Silk Screen Colors CR80'!Table,7))*4,IF(Sheet1!$J$18="S/C/PUL/W",MAX(VLOOKUP(Sheet1!$G$39,'[1]Silk Screen Colors CR80'!Table,3),VLOOKUP(Sheet1!$G$39,'[1]Silk Screen Colors CR80'!Table,4),VLOOKUP(Sheet1!$G$39,'[1]Silk Screen Colors CR80'!Table,6),VLOOKUP(Sheet1!$G$39,'[1]Silk Screen Colors CR80'!Table,7))*4,IF(Sheet1!$J$18="S/C/P/CLR",MAX(VLOOKUP(Sheet1!$G$39,'[1]Silk Screen Colors CR80'!Table,3),VLOOKUP(Sheet1!$G$39,'[1]Silk Screen Colors CR80'!Table,4),VLOOKUP(Sheet1!$G$39,'[1]Silk Screen Colors CR80'!Table,5),VLOOKUP(Sheet1!$G$39,'[1]Silk Screen Colors CR80'!Table,6),VLOOKUP(Sheet1!$G$39,'[1]Silk Screen Colors CR80'!Table,8))*4,IF(Sheet1!$J$18="S/C/POL/CLR",MAX(VLOOKUP(Sheet1!$G$39,'[1]Silk Screen Colors CR80'!Table,3),VLOOKUP(Sheet1!$G$39,'[1]Silk Screen Colors CR80'!Table,4),VLOOKUP(Sheet1!$G$39,'[1]Silk Screen Colors CR80'!Table,5),VLOOKUP(Sheet1!$G$39,'[1]Silk Screen Colors CR80'!Table,8))*4,IF(Sheet1!$J$18="S/C/PUL/CLR",MAX(VLOOKUP(Sheet1!$G$39,'[1]Silk Screen Colors CR80'!Table,3),VLOOKUP(Sheet1!$G$39,'[1]Silk Screen Colors CR80'!Table,4),VLOOKUP(Sheet1!$G$39,'[1]Silk Screen Colors CR80'!Table,6),VLOOKUP(Sheet1!$G$39,'[1]Silk Screen Colors CR80'!Table,8))*4,IF(Sheet1!$J$18="S/P/W/CLR",MAX(VLOOKUP(Sheet1!$G$39,'[1]Silk Screen Colors CR80'!Table,3),VLOOKUP(Sheet1!$G$39,'[1]Silk Screen Colors CR80'!Table,5),VLOOKUP(Sheet1!$G$39,'[1]Silk Screen Colors CR80'!Table,6),VLOOKUP(Sheet1!$G$39,'[1]Silk Screen Colors CR80'!Table,7),VLOOKUP(Sheet1!$G$39,'[1]Silk Screen Colors CR80'!Table,8))*4,IF(Sheet1!$J$18="S/POL/W/CLR",MAX(VLOOKUP(Sheet1!$G$39,'[1]Silk Screen Colors CR80'!Table,3),VLOOKUP(Sheet1!$G$39,'[1]Silk Screen Colors CR80'!Table,5),VLOOKUP(Sheet1!$G$39,'[1]Silk Screen Colors CR80'!Table,7),VLOOKUP(Sheet1!$G$39,'[1]Silk Screen Colors CR80'!Table,8))*4,IF(Sheet1!$J$18="S/PUL/W/CLR",MAX(VLOOKUP(Sheet1!$G$39,'[1]Silk Screen Colors CR80'!Table,3),VLOOKUP(Sheet1!$G$39,'[1]Silk Screen Colors CR80'!Table,6),VLOOKUP(Sheet1!$G$39,'[1]Silk Screen Colors CR80'!Table,7),VLOOKUP(Sheet1!$G$39,'[1]Silk Screen Colors CR80'!Table,8))*4,"")))))))))</f>
        <v/>
      </c>
      <c r="M20" s="71" t="str">
        <f>IF(Sheet1!$J$18="C/P/W/CLR",MAX(VLOOKUP(Sheet1!$G$39,'[1]Silk Screen Colors CR80'!Table,4),VLOOKUP(Sheet1!$G$39,'[1]Silk Screen Colors CR80'!Table,5),VLOOKUP(Sheet1!$G$39,'[1]Silk Screen Colors CR80'!Table,6),VLOOKUP(Sheet1!$G$39,'[1]Silk Screen Colors CR80'!Table,7),VLOOKUP(Sheet1!$G$39,'[1]Silk Screen Colors CR80'!Table,8))*4,IF(Sheet1!$J$18="C/POL/W/CLR",MAX(VLOOKUP(Sheet1!$G$39,'[1]Silk Screen Colors CR80'!Table,4),VLOOKUP(Sheet1!$G$39,'[1]Silk Screen Colors CR80'!Table,5),VLOOKUP(Sheet1!$G$39,'[1]Silk Screen Colors CR80'!Table,7),VLOOKUP(Sheet1!$G$39,'[1]Silk Screen Colors CR80'!Table,8))*4,IF(Sheet1!$J$18="C/PUL/W/CLR",MAX(VLOOKUP(Sheet1!$G$39,'[1]Silk Screen Colors CR80'!Table,4),VLOOKUP(Sheet1!$G$39,'[1]Silk Screen Colors CR80'!Table,6),VLOOKUP(Sheet1!$G$39,'[1]Silk Screen Colors CR80'!Table,7),VLOOKUP(Sheet1!$G$39,'[1]Silk Screen Colors CR80'!Table,8))*4,"")))</f>
        <v/>
      </c>
      <c r="N20" s="72" t="str">
        <f>IF(Sheet1!$J$18="G/S/C/P/W",MAX(VLOOKUP(Sheet1!$G$39,'[1]Silk Screen Colors CR80'!Table,2),VLOOKUP(Sheet1!$G$39,'[1]Silk Screen Colors CR80'!Table,3),VLOOKUP(Sheet1!$G$39,'[1]Silk Screen Colors CR80'!Table,4),VLOOKUP(Sheet1!$G$39,'[1]Silk Screen Colors CR80'!Table,5),VLOOKUP(Sheet1!$G$39,'[1]Silk Screen Colors CR80'!Table,6),VLOOKUP(Sheet1!$G$39,'[1]Silk Screen Colors CR80'!Table,7))*5,IF(Sheet1!$J$18="G/S/C/POL/W",MAX(VLOOKUP(Sheet1!$G$39,'[1]Silk Screen Colors CR80'!Table,2),VLOOKUP(Sheet1!$G$39,'[1]Silk Screen Colors CR80'!Table,3),VLOOKUP(Sheet1!$G$39,'[1]Silk Screen Colors CR80'!Table,4),VLOOKUP(Sheet1!$G$39,'[1]Silk Screen Colors CR80'!Table,5),VLOOKUP(Sheet1!$G$39,'[1]Silk Screen Colors CR80'!Table,7))*5,IF(Sheet1!$J$18="G/S/C/PUL/W",MAX(VLOOKUP(Sheet1!$G$39,'[1]Silk Screen Colors CR80'!Table,2),VLOOKUP(Sheet1!$G$39,'[1]Silk Screen Colors CR80'!Table,3),VLOOKUP(Sheet1!$G$39,'[1]Silk Screen Colors CR80'!Table,4),VLOOKUP(Sheet1!$G$39,'[1]Silk Screen Colors CR80'!Table,6),VLOOKUP(Sheet1!$G$39,'[1]Silk Screen Colors CR80'!Table,7))*5,IF(Sheet1!$J$18="G/S/C/P/CLR",MAX(VLOOKUP(Sheet1!$G$39,'[1]Silk Screen Colors CR80'!Table,2),VLOOKUP(Sheet1!$G$39,'[1]Silk Screen Colors CR80'!Table,3),VLOOKUP(Sheet1!$G$39,'[1]Silk Screen Colors CR80'!Table,4),VLOOKUP(Sheet1!$G$39,'[1]Silk Screen Colors CR80'!Table,5),VLOOKUP(Sheet1!$G$39,'[1]Silk Screen Colors CR80'!Table,6),VLOOKUP(Sheet1!$G$39,'[1]Silk Screen Colors CR80'!Table,8))*5,IF(Sheet1!$J$18="G/S/C/POL/CLR",MAX(VLOOKUP(Sheet1!$G$39,'[1]Silk Screen Colors CR80'!Table,2),VLOOKUP(Sheet1!$G$39,'[1]Silk Screen Colors CR80'!Table,3),VLOOKUP(Sheet1!$G$39,'[1]Silk Screen Colors CR80'!Table,4),VLOOKUP(Sheet1!$G$39,'[1]Silk Screen Colors CR80'!Table,5),VLOOKUP(Sheet1!$G$39,'[1]Silk Screen Colors CR80'!Table,8))*5,IF(Sheet1!$J$18="G/S/C/PUL/CLR",MAX(VLOOKUP(Sheet1!$G$39,'[1]Silk Screen Colors CR80'!Table,2),VLOOKUP(Sheet1!$G$39,'[1]Silk Screen Colors CR80'!Table,3),VLOOKUP(Sheet1!$G$39,'[1]Silk Screen Colors CR80'!Table,4),VLOOKUP(Sheet1!$G$39,'[1]Silk Screen Colors CR80'!Table,6),VLOOKUP(Sheet1!$G$39,'[1]Silk Screen Colors CR80'!Table,8))*5,IF(Sheet1!$J$18="G/C/P/W/CLR",MAX(VLOOKUP(Sheet1!$G$39,'[1]Silk Screen Colors CR80'!Table,2),VLOOKUP(Sheet1!$G$39,'[1]Silk Screen Colors CR80'!Table,4),VLOOKUP(Sheet1!$G$39,'[1]Silk Screen Colors CR80'!Table,5),VLOOKUP(Sheet1!$G$39,'[1]Silk Screen Colors CR80'!Table,6),VLOOKUP(Sheet1!$G$39,'[1]Silk Screen Colors CR80'!Table,7),VLOOKUP(Sheet1!$G$39,'[1]Silk Screen Colors CR80'!Table,8))*5,IF(Sheet1!$J$18="G/C/POL/W/CLR",MAX(VLOOKUP(Sheet1!$G$39,'[1]Silk Screen Colors CR80'!Table,2),VLOOKUP(Sheet1!$G$39,'[1]Silk Screen Colors CR80'!Table,4),VLOOKUP(Sheet1!$G$39,'[1]Silk Screen Colors CR80'!Table,5),VLOOKUP(Sheet1!$G$39,'[1]Silk Screen Colors CR80'!Table,7),VLOOKUP(Sheet1!$G$39,'[1]Silk Screen Colors CR80'!Table,8))*5,IF(Sheet1!$J$18="G/C/PUL/W/CLR",MAX(VLOOKUP(Sheet1!$G$39,'[1]Silk Screen Colors CR80'!Table,2),VLOOKUP(Sheet1!$G$39,'[1]Silk Screen Colors CR80'!Table,4),VLOOKUP(Sheet1!$G$39,'[1]Silk Screen Colors CR80'!Table,6),VLOOKUP(Sheet1!$G$39,'[1]Silk Screen Colors CR80'!Table,7),VLOOKUP(Sheet1!$G$39,'[1]Silk Screen Colors CR80'!Table,8))*5,"")))))))))</f>
        <v/>
      </c>
      <c r="O20" s="73" t="str">
        <f>IF(Sheet1!$J$18="S/C/P/W/CLR",MAX(VLOOKUP(Sheet1!$G$39,'[1]Silk Screen Colors CR80'!Table,3),VLOOKUP(Sheet1!$G$39,'[1]Silk Screen Colors CR80'!Table,4),VLOOKUP(Sheet1!$G$39,'[1]Silk Screen Colors CR80'!Table,5),VLOOKUP(Sheet1!$G$39,'[1]Silk Screen Colors CR80'!Table,6),VLOOKUP(Sheet1!$G$39,'[1]Silk Screen Colors CR80'!Table,7),VLOOKUP(Sheet1!$G$39,'[1]Silk Screen Colors CR80'!Table,8))*5,IF(Sheet1!$J$18="S/C/POL/W/CLR",MAX(VLOOKUP(Sheet1!$G$39,'[1]Silk Screen Colors CR80'!Table,3),VLOOKUP(Sheet1!$G$39,'[1]Silk Screen Colors CR80'!Table,4),VLOOKUP(Sheet1!$G$39,'[1]Silk Screen Colors CR80'!Table,5),VLOOKUP(Sheet1!$G$39,'[1]Silk Screen Colors CR80'!Table,7),VLOOKUP(Sheet1!$G$39,'[1]Silk Screen Colors CR80'!Table,8))*5,IF(Sheet1!$J$18="S/C/PUL/W/CLR",MAX(VLOOKUP(Sheet1!$G$39,'[1]Silk Screen Colors CR80'!Table,3),VLOOKUP(Sheet1!$G$39,'[1]Silk Screen Colors CR80'!Table,4),VLOOKUP(Sheet1!$G$39,'[1]Silk Screen Colors CR80'!Table,6),VLOOKUP(Sheet1!$G$39,'[1]Silk Screen Colors CR80'!Table,7),VLOOKUP(Sheet1!$G$39,'[1]Silk Screen Colors CR80'!Table,8))*5,"")))</f>
        <v/>
      </c>
      <c r="P20" s="74" t="str">
        <f>IF(Sheet1!$J$18="G/S/C/P/W/CLR",MAX(VLOOKUP(Sheet1!$G$39,'[1]Silk Screen Colors CR80'!Table,2),VLOOKUP(Sheet1!$G$39,'[1]Silk Screen Colors CR80'!Table,3),VLOOKUP(Sheet1!$G$39,'[1]Silk Screen Colors CR80'!Table,4),VLOOKUP(Sheet1!$G$39,'[1]Silk Screen Colors CR80'!Table,5),VLOOKUP(Sheet1!$G$39,'[1]Silk Screen Colors CR80'!Table,6),VLOOKUP(Sheet1!$G$39,'[1]Silk Screen Colors CR80'!Table,7),VLOOKUP(Sheet1!$G$39,'[1]Silk Screen Colors CR80'!Table,8))*6,IF(Sheet1!$J$18="G/S/C/POL/W/CLR",MAX(VLOOKUP(Sheet1!$G$39,'[1]Silk Screen Colors CR80'!Table,2),VLOOKUP(Sheet1!$G$39,'[1]Silk Screen Colors CR80'!Table,3),VLOOKUP(Sheet1!$G$39,'[1]Silk Screen Colors CR80'!Table,4),VLOOKUP(Sheet1!$G$39,'[1]Silk Screen Colors CR80'!Table,5),VLOOKUP(Sheet1!$G$39,'[1]Silk Screen Colors CR80'!Table,7),VLOOKUP(Sheet1!$G$39,'[1]Silk Screen Colors CR80'!Table,8))*6,IF(Sheet1!$J$18="G/S/C/PUL/W/CLR",MAX(VLOOKUP(Sheet1!$G$39,'[1]Silk Screen Colors CR80'!Table,2),VLOOKUP(Sheet1!$G$39,'[1]Silk Screen Colors CR80'!Table,3),VLOOKUP(Sheet1!$G$39,'[1]Silk Screen Colors CR80'!Table,4),VLOOKUP(Sheet1!$G$39,'[1]Silk Screen Colors CR80'!Table,6),VLOOKUP(Sheet1!$G$39,'[1]Silk Screen Colors CR80'!Table,7),VLOOKUP(Sheet1!$G$39,'[1]Silk Screen Colors CR80'!Table,8))*6,"")))</f>
        <v/>
      </c>
      <c r="Q20" s="65" t="s">
        <v>126</v>
      </c>
      <c r="R20" s="65" t="s">
        <v>127</v>
      </c>
    </row>
    <row r="21" spans="1:18" ht="15">
      <c r="A21" s="51" t="s">
        <v>91</v>
      </c>
      <c r="B21" s="66" t="str">
        <f>IF(Sheet1!$F$18="G/S",MAX(VLOOKUP(Sheet1!$G$39,'[1]Silk Screen Colors CR50 Flush'!Table,2),VLOOKUP(Sheet1!$G$39,'[1]Silk Screen Colors CR50 Flush'!Table,3))*2,IF(Sheet1!$F$18="G/C",MAX(VLOOKUP(Sheet1!$G$39,'[1]Silk Screen Colors CR50 Flush'!Table,2),VLOOKUP(Sheet1!$G$39,'[1]Silk Screen Colors CR50 Flush'!Table,4))*2,IF(Sheet1!$F$18="G/P",MAX(VLOOKUP(Sheet1!$G$39,'[1]Silk Screen Colors CR50 Flush'!Table,2),VLOOKUP(Sheet1!$G$39,'[1]Silk Screen Colors CR50 Flush'!Table,5),VLOOKUP(Sheet1!$G$39,'[1]Silk Screen Colors CR50 Flush'!Table,6))*2,IF(Sheet1!$F$18="G/POL",MAX(VLOOKUP(Sheet1!$G$39,'[1]Silk Screen Colors CR50 Flush'!Table,2),VLOOKUP(Sheet1!$G$39,'[1]Silk Screen Colors CR50 Flush'!Table,5))*2,IF(Sheet1!$F$18="G/PUL",MAX(VLOOKUP(Sheet1!$G$39,'[1]Silk Screen Colors CR50 Flush'!Table,2),VLOOKUP(Sheet1!$G$39,'[1]Silk Screen Colors CR50 Flush'!Table,6))*2,IF(Sheet1!$F$18="G/W",MAX(VLOOKUP(Sheet1!$G$39,'[1]Silk Screen Colors CR50 Flush'!Table,2),VLOOKUP(Sheet1!$G$39,'[1]Silk Screen Colors CR50 Flush'!Table,7))*2,IF(Sheet1!$F$18="G/CLR",MAX(VLOOKUP(Sheet1!$G$39,'[1]Silk Screen Colors CR50 Flush'!Table,2),VLOOKUP(Sheet1!$G$39,'[1]Silk Screen Colors CR50 Flush'!Table,8))*2,"")))))))</f>
        <v/>
      </c>
      <c r="C21" s="66" t="e">
        <f>IF(Sheet1!$F$18="S/C",MAX(VLOOKUP(Sheet1!$G$39,'[1]Silk Screen Colors CR50 Flush'!Table,3),VLOOKUP(Sheet1!$G$39,'[1]Silk Screen Colors CR50 Flush'!Table,4))*2,IF(Sheet1!$F$18="S/P",MAX(VLOOKUP(Sheet1!$G$39,'[1]Silk Screen Colors CR50 Flush'!Table,3),VLOOKUP(Sheet1!$G$39,'[1]Silk Screen Colors CR50 Flush'!Table,5),VLOOKUP(Sheet1!$G$39,'[1]Silk Screen Colors CR50 Flush'!Table,6))*2,IF(Sheet1!$F$18="S/POL",MAX(VLOOKUP(Sheet1!$G$39,'[1]Silk Screen Colors CR50 Flush'!Table,3),VLOOKUP(Sheet1!$G$39,'[1]Silk Screen Colors CR50 Flush'!Table,5))*2,IF(Sheet1!$F$18="S/PUL",MAX(VLOOKUP(Sheet1!$G$39,'[1]Silk Screen Colors CR50 Flush'!Table,3),VLOOKUP(Sheet1!$G$39,'[1]Silk Screen Colors CR50 Flush'!Table,6))*2,IF(Sheet1!$F$18="S/W",MAX(VLOOKUP(Sheet1!$G$39,'[1]Silk Screen Colors CR50 Flush'!Table,3),VLOOKUP(Sheet1!$G$39,'[1]Silk Screen Colors CR50 Flush'!Table,7))*2,IF(Sheet1!$F$18="S/CLR",MAX(VLOOKUP(Sheet1!$G$39,'[1]Silk Screen Colors CR50 Flush'!Table,3),VLOOKUP(Sheet1!$G$39,'[1]Silk Screen Colors CR50 Flush'!Table,8))*2,""))))))</f>
        <v>#REF!</v>
      </c>
      <c r="D21" s="66" t="str">
        <f>IF(Sheet1!$F$18="C/P",MAX(VLOOKUP(Sheet1!$G$39,'[1]Silk Screen Colors CR50 Flush'!Table,4),VLOOKUP(Sheet1!$G$39,'[1]Silk Screen Colors CR50 Flush'!Table,5),VLOOKUP(Sheet1!$G$39,'[1]Silk Screen Colors CR50 Flush'!Table,6))*2,IF(Sheet1!$F$18="C/POL",MAX(VLOOKUP(Sheet1!$G$39,'[1]Silk Screen Colors CR50 Flush'!Table,4),VLOOKUP(Sheet1!$G$39,'[1]Silk Screen Colors CR50 Flush'!Table,5))*2,IF(Sheet1!$F$18="C/PUL",MAX(VLOOKUP(Sheet1!$G$39,'[1]Silk Screen Colors CR50 Flush'!Table,4),VLOOKUP(Sheet1!$G$39,'[1]Silk Screen Colors CR50 Flush'!Table,6))*2,IF(Sheet1!$F$18="C/W",MAX(VLOOKUP(Sheet1!$G$39,'[1]Silk Screen Colors CR50 Flush'!Table,4),VLOOKUP(Sheet1!$G$39,'[1]Silk Screen Colors CR50 Flush'!Table,7))*2,IF(Sheet1!$F$18="C/CLR",MAX(VLOOKUP(Sheet1!$G$39,'[1]Silk Screen Colors CR50 Flush'!Table,4),VLOOKUP(Sheet1!$G$39,'[1]Silk Screen Colors CR50 Flush'!Table,8))*2,"")))))</f>
        <v/>
      </c>
      <c r="E21" s="66" t="str">
        <f>IF(Sheet1!$F$18="P/W",MAX(VLOOKUP(Sheet1!$G$39,'[1]Silk Screen Colors CR50 Flush'!Table,5),VLOOKUP(Sheet1!$G$39,'[1]Silk Screen Colors CR50 Flush'!Table,6),VLOOKUP(Sheet1!$G$39,'[1]Silk Screen Colors CR50 Flush'!Table,7))*2,IF(Sheet1!$F$18="POL/W",MAX(VLOOKUP(Sheet1!$G$39,'[1]Silk Screen Colors CR50 Flush'!Table,5),VLOOKUP(Sheet1!$G$39,'[1]Silk Screen Colors CR50 Flush'!Table,7))*2,IF(Sheet1!$F$18="PUL/W",MAX(VLOOKUP(Sheet1!$G$39,'[1]Silk Screen Colors CR50 Flush'!Table,6),VLOOKUP(Sheet1!$G$39,'[1]Silk Screen Colors CR50 Flush'!Table,7))*2,IF(Sheet1!$F$18="P/CLR",MAX(VLOOKUP(Sheet1!$G$39,'[1]Silk Screen Colors CR50 Flush'!Table,5),VLOOKUP(Sheet1!$G$39,'[1]Silk Screen Colors CR50 Flush'!Table,6),VLOOKUP(Sheet1!$G$39,'[1]Silk Screen Colors CR50 Flush'!Table,8))*2,IF(Sheet1!$F$18="POL/CLR",MAX(VLOOKUP(Sheet1!$G$39,'[1]Silk Screen Colors CR50 Flush'!Table,5),VLOOKUP(Sheet1!$G$39,'[1]Silk Screen Colors CR50 Flush'!Table,8))*2,IF(Sheet1!$F$18="PUL/CLR",MAX(VLOOKUP(Sheet1!$G$39,'[1]Silk Screen Colors CR50 Flush'!Table,6),VLOOKUP(Sheet1!$G$39,'[1]Silk Screen Colors CR50 Flush'!Table,8))*2,""))))))</f>
        <v/>
      </c>
      <c r="F21" s="66" t="str">
        <f>IF(Sheet1!$F$18="W/CLR",MAX(VLOOKUP(Sheet1!$G$39,'[1]Silk Screen Colors CR50 Flush'!Table,7),VLOOKUP(Sheet1!$G$39,'[1]Silk Screen Colors CR50 Flush'!Table,8))*2,"")</f>
        <v/>
      </c>
      <c r="G21" s="67" t="str">
        <f>IF(Sheet1!$F$18="G/S/C",MAX(VLOOKUP(Sheet1!$G$39,'[1]Silk Screen Colors CR50 Flush'!Table,2),VLOOKUP(Sheet1!$G$39,'[1]Silk Screen Colors CR50 Flush'!Table,3),VLOOKUP(Sheet1!$G$39,'[1]Silk Screen Colors CR50 Flush'!Table,4))*3,IF(Sheet1!$F$18="G/S/P",MAX(VLOOKUP(Sheet1!$G$39,'[1]Silk Screen Colors CR50 Flush'!Table,2),VLOOKUP(Sheet1!$G$39,'[1]Silk Screen Colors CR50 Flush'!Table,3),VLOOKUP(Sheet1!$G$39,'[1]Silk Screen Colors CR50 Flush'!Table,5),VLOOKUP(Sheet1!$G$39,'[1]Silk Screen Colors CR50 Flush'!Table,6))*3,IF(Sheet1!$F$18="G/S/POL",MAX(VLOOKUP(Sheet1!$G$39,'[1]Silk Screen Colors CR50 Flush'!Table,2),VLOOKUP(Sheet1!$G$39,'[1]Silk Screen Colors CR50 Flush'!Table,3),VLOOKUP(Sheet1!$G$39,'[1]Silk Screen Colors CR50 Flush'!Table,5))*3,IF(Sheet1!$F$18="G/S/PUL",MAX(VLOOKUP(Sheet1!$G$39,'[1]Silk Screen Colors CR50 Flush'!Table,2),VLOOKUP(Sheet1!$G$39,'[1]Silk Screen Colors CR50 Flush'!Table,3),VLOOKUP(Sheet1!$G$39,'[1]Silk Screen Colors CR50 Flush'!Table,6))*3,IF(Sheet1!$F$18="G/S/W",MAX(VLOOKUP(Sheet1!$G$39,'[1]Silk Screen Colors CR50 Flush'!Table,2),VLOOKUP(Sheet1!$G$39,'[1]Silk Screen Colors CR50 Flush'!Table,3),VLOOKUP(Sheet1!$G$39,'[1]Silk Screen Colors CR50 Flush'!Table,7))*3,IF(Sheet1!$F$18="G/S/CLR",MAX(VLOOKUP(Sheet1!$G$39,'[1]Silk Screen Colors CR50 Flush'!Table,2),VLOOKUP(Sheet1!$G$39,'[1]Silk Screen Colors CR50 Flush'!Table,3),VLOOKUP(Sheet1!$G$39,'[1]Silk Screen Colors CR50 Flush'!Table,8))*3,IF(Sheet1!$F$18="G/C/P",MAX(VLOOKUP(Sheet1!$G$39,'[1]Silk Screen Colors CR50 Flush'!Table,2),VLOOKUP(Sheet1!$G$39,'[1]Silk Screen Colors CR50 Flush'!Table,4),VLOOKUP(Sheet1!$G$39,'[1]Silk Screen Colors CR50 Flush'!Table,5),VLOOKUP(Sheet1!$G$39,'[1]Silk Screen Colors CR50 Flush'!Table,6))*3,IF(Sheet1!$F$18="G/C/POL",MAX(VLOOKUP(Sheet1!$G$39,'[1]Silk Screen Colors CR50 Flush'!Table,2),VLOOKUP(Sheet1!$G$39,'[1]Silk Screen Colors CR50 Flush'!Table,4),VLOOKUP(Sheet1!$G$39,'[1]Silk Screen Colors CR50 Flush'!Table,5))*3,IF(Sheet1!$F$18="G/C/PUL",MAX(VLOOKUP(Sheet1!$G$39,'[1]Silk Screen Colors CR50 Flush'!Table,2),VLOOKUP(Sheet1!$G$39,'[1]Silk Screen Colors CR50 Flush'!Table,4),VLOOKUP(Sheet1!$G$39,'[1]Silk Screen Colors CR50 Flush'!Table,6))*3,IF(Sheet1!$F$18="G/C/W",MAX(VLOOKUP(Sheet1!$G$39,'[1]Silk Screen Colors CR50 Flush'!Table,2),VLOOKUP(Sheet1!$G$39,'[1]Silk Screen Colors CR50 Flush'!Table,4),VLOOKUP(Sheet1!$G$39,'[1]Silk Screen Colors CR50 Flush'!Table,7))*3,IF(Sheet1!$F$18="G/C/CLR",MAX(VLOOKUP(Sheet1!$G$39,'[1]Silk Screen Colors CR50 Flush'!Table,2),VLOOKUP(Sheet1!$G$39,'[1]Silk Screen Colors CR50 Flush'!Table,4),VLOOKUP(Sheet1!$G$39,'[1]Silk Screen Colors CR50 Flush'!Table,8))*3,IF(Sheet1!$F$18="G/P/W",MAX(VLOOKUP(Sheet1!$G$39,'[1]Silk Screen Colors CR50 Flush'!Table,2),VLOOKUP(Sheet1!$G$39,'[1]Silk Screen Colors CR50 Flush'!Table,5),VLOOKUP(Sheet1!$G$39,'[1]Silk Screen Colors CR50 Flush'!Table,6),VLOOKUP(Sheet1!$G$39,'[1]Silk Screen Colors CR50 Flush'!Table,7))*3,IF(Sheet1!$F$18="G/POL/W",MAX(VLOOKUP(Sheet1!$G$39,'[1]Silk Screen Colors CR50 Flush'!Table,2),VLOOKUP(Sheet1!$G$39,'[1]Silk Screen Colors CR50 Flush'!Table,5),VLOOKUP(Sheet1!$G$39,'[1]Silk Screen Colors CR50 Flush'!Table,7))*3,IF(Sheet1!$F$18="G/PUL/W",MAX(VLOOKUP(Sheet1!$G$39,'[1]Silk Screen Colors CR50 Flush'!Table,2),VLOOKUP(Sheet1!$G$39,'[1]Silk Screen Colors CR50 Flush'!Table,6),VLOOKUP(Sheet1!$G$39,'[1]Silk Screen Colors CR50 Flush'!Table,7))*3,IF(Sheet1!$F$18="G/P/CLR",MAX(VLOOKUP(Sheet1!$G$39,'[1]Silk Screen Colors CR50 Flush'!Table,2),VLOOKUP(Sheet1!$G$39,'[1]Silk Screen Colors CR50 Flush'!Table,5),VLOOKUP(Sheet1!$G$39,'[1]Silk Screen Colors CR50 Flush'!Table,6),VLOOKUP(Sheet1!$G$39,'[1]Silk Screen Colors CR50 Flush'!Table,8))*3,IF(Sheet1!$F$18="G/POL/CLR",MAX(VLOOKUP(Sheet1!$G$39,'[1]Silk Screen Colors CR50 Flush'!Table,2),VLOOKUP(Sheet1!$G$39,'[1]Silk Screen Colors CR50 Flush'!Table,5),VLOOKUP(Sheet1!$G$39,'[1]Silk Screen Colors CR50 Flush'!Table,8))*3,IF(Sheet1!$F$18="G/PUL/CLR",MAX(VLOOKUP(Sheet1!$G$39,'[1]Silk Screen Colors CR50 Flush'!Table,2),VLOOKUP(Sheet1!$G$39,'[1]Silk Screen Colors CR50 Flush'!Table,6),VLOOKUP(Sheet1!$G$39,'[1]Silk Screen Colors CR50 Flush'!Table,8))*3,IF(Sheet1!$F$18="G/W/CLR",MAX(VLOOKUP(Sheet1!$G$39,'[1]Silk Screen Colors CR50 Flush'!Table,2),VLOOKUP(Sheet1!$G$39,'[1]Silk Screen Colors CR50 Flush'!Table,7),VLOOKUP(Sheet1!$G$39,'[1]Silk Screen Colors CR50 Flush'!Table,8))*3,""))))))))))))))))))</f>
        <v/>
      </c>
      <c r="H21" s="68" t="str">
        <f>IF(Sheet1!$F$18="S/C/P",MAX(VLOOKUP(Sheet1!$G$39,'[1]Silk Screen Colors CR50 Flush'!Table,3),VLOOKUP(Sheet1!$G$39,'[1]Silk Screen Colors CR50 Flush'!Table,4),VLOOKUP(Sheet1!$G$39,'[1]Silk Screen Colors CR50 Flush'!Table,5),VLOOKUP(Sheet1!$G$39,'[1]Silk Screen Colors CR50 Flush'!Table,6))*3,IF(Sheet1!$F$18="S/C/POL",MAX(VLOOKUP(Sheet1!$G$39,'[1]Silk Screen Colors CR50 Flush'!Table,3),VLOOKUP(Sheet1!$G$39,'[1]Silk Screen Colors CR50 Flush'!Table,4),VLOOKUP(Sheet1!$G$39,'[1]Silk Screen Colors CR50 Flush'!Table,5))*3,IF(Sheet1!$F$18="S/C/PUL",MAX(VLOOKUP(Sheet1!$G$39,'[1]Silk Screen Colors CR50 Flush'!Table,3),VLOOKUP(Sheet1!$G$39,'[1]Silk Screen Colors CR50 Flush'!Table,4),VLOOKUP(Sheet1!$G$39,'[1]Silk Screen Colors CR50 Flush'!Table,6))*3,IF(Sheet1!$F$18="S/C/W",MAX(VLOOKUP(Sheet1!$G$39,'[1]Silk Screen Colors CR50 Flush'!Table,3),VLOOKUP(Sheet1!$G$39,'[1]Silk Screen Colors CR50 Flush'!Table,4),VLOOKUP(Sheet1!$G$39,'[1]Silk Screen Colors CR50 Flush'!Table,7))*3,IF(Sheet1!$F$18="S/C/CLR",MAX(VLOOKUP(Sheet1!$G$39,'[1]Silk Screen Colors CR50 Flush'!Table,3),VLOOKUP(Sheet1!$G$39,'[1]Silk Screen Colors CR50 Flush'!Table,4),VLOOKUP(Sheet1!$G$39,'[1]Silk Screen Colors CR50 Flush'!Table,8))*3,IF(Sheet1!$F$18="S/P/W",MAX(VLOOKUP(Sheet1!$G$39,'[1]Silk Screen Colors CR50 Flush'!Table,3),VLOOKUP(Sheet1!$G$39,'[1]Silk Screen Colors CR50 Flush'!Table,5),VLOOKUP(Sheet1!$G$39,'[1]Silk Screen Colors CR50 Flush'!Table,6),VLOOKUP(Sheet1!$G$39,'[1]Silk Screen Colors CR50 Flush'!Table,7))*3,IF(Sheet1!$F$18="S/POL/W",MAX(VLOOKUP(Sheet1!$G$39,'[1]Silk Screen Colors CR50 Flush'!Table,3),VLOOKUP(Sheet1!$G$39,'[1]Silk Screen Colors CR50 Flush'!Table,5),VLOOKUP(Sheet1!$G$39,'[1]Silk Screen Colors CR50 Flush'!Table,7))*3,IF(Sheet1!$F$18="S/PUL/W",MAX(VLOOKUP(Sheet1!$G$39,'[1]Silk Screen Colors CR50 Flush'!Table,3),VLOOKUP(Sheet1!$G$39,'[1]Silk Screen Colors CR50 Flush'!Table,6),VLOOKUP(Sheet1!$G$39,'[1]Silk Screen Colors CR50 Flush'!Table,7))*3,IF(Sheet1!$F$18="S/P/CLR",MAX(VLOOKUP(Sheet1!$G$39,'[1]Silk Screen Colors CR50 Flush'!Table,3),VLOOKUP(Sheet1!$G$39,'[1]Silk Screen Colors CR50 Flush'!Table,5),VLOOKUP(Sheet1!$G$39,'[1]Silk Screen Colors CR50 Flush'!Table,6),VLOOKUP(Sheet1!$G$39,'[1]Silk Screen Colors CR50 Flush'!Table,8))*3,IF(Sheet1!$F$18="S/POL/CLR",MAX(VLOOKUP(Sheet1!$G$39,'[1]Silk Screen Colors CR50 Flush'!Table,3),VLOOKUP(Sheet1!$G$39,'[1]Silk Screen Colors CR50 Flush'!Table,5),VLOOKUP(Sheet1!$G$39,'[1]Silk Screen Colors CR50 Flush'!Table,8))*3,IF(Sheet1!$F$18="S/PUL/CLR",MAX(VLOOKUP(Sheet1!$G$39,'[1]Silk Screen Colors CR50 Flush'!Table,3),VLOOKUP(Sheet1!$G$39,'[1]Silk Screen Colors CR50 Flush'!Table,6),VLOOKUP(Sheet1!$G$39,'[1]Silk Screen Colors CR50 Flush'!Table,8))*3,IF(Sheet1!$F$18="S/W/CLR",MAX(VLOOKUP(Sheet1!$G$39,'[1]Silk Screen Colors CR50 Flush'!Table,3),VLOOKUP(Sheet1!$G$39,'[1]Silk Screen Colors CR50 Flush'!Table,7),VLOOKUP(Sheet1!$G$39,'[1]Silk Screen Colors CR50 Flush'!Table,8))*3,""))))))))))))</f>
        <v/>
      </c>
      <c r="I21" s="69" t="str">
        <f>IF(Sheet1!$F$18="C/P/W",MAX(VLOOKUP(Sheet1!$G$39,'[1]Silk Screen Colors CR50 Flush'!Table,4),VLOOKUP(Sheet1!$G$39,'[1]Silk Screen Colors CR50 Flush'!Table,5),VLOOKUP(Sheet1!$G$39,'[1]Silk Screen Colors CR50 Flush'!Table,6),VLOOKUP(Sheet1!$G$39,'[1]Silk Screen Colors CR50 Flush'!Table,7))*3,IF(Sheet1!$F$18="C/POL/W",MAX(VLOOKUP(Sheet1!$G$39,'[1]Silk Screen Colors CR50 Flush'!Table,4),VLOOKUP(Sheet1!$G$39,'[1]Silk Screen Colors CR50 Flush'!Table,5),VLOOKUP(Sheet1!$G$39,'[1]Silk Screen Colors CR50 Flush'!Table,7))*3,IF(Sheet1!$F$18="C/PUL/W",MAX(VLOOKUP(Sheet1!$G$39,'[1]Silk Screen Colors CR50 Flush'!Table,4),VLOOKUP(Sheet1!$G$39,'[1]Silk Screen Colors CR50 Flush'!Table,6),VLOOKUP(Sheet1!$G$39,'[1]Silk Screen Colors CR50 Flush'!Table,7))*3,IF(Sheet1!$F$18="C/P/CLR",MAX(VLOOKUP(Sheet1!$G$39,'[1]Silk Screen Colors CR50 Flush'!Table,4),VLOOKUP(Sheet1!$G$39,'[1]Silk Screen Colors CR50 Flush'!Table,5),VLOOKUP(Sheet1!$G$39,'[1]Silk Screen Colors CR50 Flush'!Table,6),VLOOKUP(Sheet1!$G$39,'[1]Silk Screen Colors CR50 Flush'!Table,8))*3,IF(Sheet1!$F$18="C/POL/CLR",MAX(VLOOKUP(Sheet1!$G$39,'[1]Silk Screen Colors CR50 Flush'!Table,4),VLOOKUP(Sheet1!$G$39,'[1]Silk Screen Colors CR50 Flush'!Table,5),VLOOKUP(Sheet1!$G$39,'[1]Silk Screen Colors CR50 Flush'!Table,8))*3,IF(Sheet1!$F$18="C/PUL/CLR",MAX(VLOOKUP(Sheet1!$G$39,'[1]Silk Screen Colors CR50 Flush'!Table,4),VLOOKUP(Sheet1!$G$39,'[1]Silk Screen Colors CR50 Flush'!Table,6),VLOOKUP(Sheet1!$G$39,'[1]Silk Screen Colors CR50 Flush'!Table,8))*3,IF(Sheet1!$F$18="C/W/CLR",MAX(VLOOKUP(Sheet1!$G$39,'[1]Silk Screen Colors CR50 Flush'!Table,4),VLOOKUP(Sheet1!$G$39,'[1]Silk Screen Colors CR50 Flush'!Table,7),VLOOKUP(Sheet1!$G$39,'[1]Silk Screen Colors CR50 Flush'!Table,8))*3,"")))))))</f>
        <v/>
      </c>
      <c r="J21" s="69" t="str">
        <f>IF(Sheet1!$F$18="P/W/CLR",MAX(VLOOKUP(Sheet1!$G$39,'[1]Silk Screen Colors CR50 Flush'!Table,5),VLOOKUP(Sheet1!$G$39,'[1]Silk Screen Colors CR50 Flush'!Table,6),VLOOKUP(Sheet1!$G$39,'[1]Silk Screen Colors CR50 Flush'!Table,7),VLOOKUP(Sheet1!$G$39,'[1]Silk Screen Colors CR50 Flush'!Table,8))*3,IF(Sheet1!$F$18="POL/W/CLR",MAX(VLOOKUP(Sheet1!$G$39,'[1]Silk Screen Colors CR50 Flush'!Table,5),VLOOKUP(Sheet1!$G$39,'[1]Silk Screen Colors CR50 Flush'!Table,7),VLOOKUP(Sheet1!$G$39,'[1]Silk Screen Colors CR50 Flush'!Table,8))*3,IF(Sheet1!$F$18="PUL/W/CLR",MAX(VLOOKUP(Sheet1!$G$39,'[1]Silk Screen Colors CR50 Flush'!Table,6),VLOOKUP(Sheet1!$G$39,'[1]Silk Screen Colors CR50 Flush'!Table,7),VLOOKUP(Sheet1!$G$39,'[1]Silk Screen Colors CR50 Flush'!Table,8))*3,"")))</f>
        <v/>
      </c>
      <c r="K21" s="70" t="str">
        <f>IF(Sheet1!$F$18="G/S/C/P",MAX(VLOOKUP(Sheet1!$G$39,'[1]Silk Screen Colors CR50 Flush'!Table,2),VLOOKUP(Sheet1!$G$39,'[1]Silk Screen Colors CR50 Flush'!Table,3),VLOOKUP(Sheet1!$G$39,'[1]Silk Screen Colors CR50 Flush'!Table,4),VLOOKUP(Sheet1!$G$39,'[1]Silk Screen Colors CR50 Flush'!Table,5),VLOOKUP(Sheet1!$G$39,'[1]Silk Screen Colors CR50 Flush'!Table,6))*4,IF(Sheet1!$F$18="G/S/C/POL",MAX(VLOOKUP(Sheet1!$G$39,'[1]Silk Screen Colors CR50 Flush'!Table,2),VLOOKUP(Sheet1!$G$39,'[1]Silk Screen Colors CR50 Flush'!Table,3),VLOOKUP(Sheet1!$G$39,'[1]Silk Screen Colors CR50 Flush'!Table,4),VLOOKUP(Sheet1!$G$39,'[1]Silk Screen Colors CR50 Flush'!Table,5))*4,IF(Sheet1!$F$18="G/S/C/PUL",MAX(VLOOKUP(Sheet1!$G$39,'[1]Silk Screen Colors CR50 Flush'!Table,2),VLOOKUP(Sheet1!$G$39,'[1]Silk Screen Colors CR50 Flush'!Table,3),VLOOKUP(Sheet1!$G$39,'[1]Silk Screen Colors CR50 Flush'!Table,4),VLOOKUP(Sheet1!$G$39,'[1]Silk Screen Colors CR50 Flush'!Table,6))*4,IF(Sheet1!$F$18="G/S/C/W",MAX(VLOOKUP(Sheet1!$G$39,'[1]Silk Screen Colors CR50 Flush'!Table,2),VLOOKUP(Sheet1!$G$39,'[1]Silk Screen Colors CR50 Flush'!Table,3),VLOOKUP(Sheet1!$G$39,'[1]Silk Screen Colors CR50 Flush'!Table,4),VLOOKUP(Sheet1!$G$39,'[1]Silk Screen Colors CR50 Flush'!Table,7))*4,IF(Sheet1!$F$18="G/S/C/CLR",MAX(VLOOKUP(Sheet1!$G$39,'[1]Silk Screen Colors CR50 Flush'!Table,2),VLOOKUP(Sheet1!$G$39,'[1]Silk Screen Colors CR50 Flush'!Table,3),VLOOKUP(Sheet1!$G$39,'[1]Silk Screen Colors CR50 Flush'!Table,4),VLOOKUP(Sheet1!$G$39,'[1]Silk Screen Colors CR50 Flush'!Table,8))*4,IF(Sheet1!$F$18="G/C/P/W",MAX(VLOOKUP(Sheet1!$G$39,'[1]Silk Screen Colors CR50 Flush'!Table,2),VLOOKUP(Sheet1!$G$39,'[1]Silk Screen Colors CR50 Flush'!Table,4),VLOOKUP(Sheet1!$G$39,'[1]Silk Screen Colors CR50 Flush'!Table,5),VLOOKUP(Sheet1!$G$39,'[1]Silk Screen Colors CR50 Flush'!Table,6),VLOOKUP(Sheet1!$G$39,'[1]Silk Screen Colors CR50 Flush'!Table,7))*4,IF(Sheet1!$F$18="G/C/POL/W",MAX(VLOOKUP(Sheet1!$G$39,'[1]Silk Screen Colors CR50 Flush'!Table,2),VLOOKUP(Sheet1!$G$39,'[1]Silk Screen Colors CR50 Flush'!Table,4),VLOOKUP(Sheet1!$G$39,'[1]Silk Screen Colors CR50 Flush'!Table,5),VLOOKUP(Sheet1!$G$39,'[1]Silk Screen Colors CR50 Flush'!Table,7))*4,IF(Sheet1!$F$18="G/C/PUL/W",MAX(VLOOKUP(Sheet1!$G$39,'[1]Silk Screen Colors CR50 Flush'!Table,2),VLOOKUP(Sheet1!$G$39,'[1]Silk Screen Colors CR50 Flush'!Table,4),VLOOKUP(Sheet1!$G$39,'[1]Silk Screen Colors CR50 Flush'!Table,6),VLOOKUP(Sheet1!$G$39,'[1]Silk Screen Colors CR50 Flush'!Table,7))*4,IF(Sheet1!$F$18="G/C/P/CLR",MAX(VLOOKUP(Sheet1!$G$39,'[1]Silk Screen Colors CR50 Flush'!Table,2),VLOOKUP(Sheet1!$G$39,'[1]Silk Screen Colors CR50 Flush'!Table,4),VLOOKUP(Sheet1!$G$39,'[1]Silk Screen Colors CR50 Flush'!Table,5),VLOOKUP(Sheet1!$G$39,'[1]Silk Screen Colors CR50 Flush'!Table,6),VLOOKUP(Sheet1!$G$39,'[1]Silk Screen Colors CR50 Flush'!Table,8))*4,IF(Sheet1!$F$18="G/C/POL/CLR",MAX(VLOOKUP(Sheet1!$G$39,'[1]Silk Screen Colors CR50 Flush'!Table,2),VLOOKUP(Sheet1!$G$39,'[1]Silk Screen Colors CR50 Flush'!Table,4),VLOOKUP(Sheet1!$G$39,'[1]Silk Screen Colors CR50 Flush'!Table,5),VLOOKUP(Sheet1!$G$39,'[1]Silk Screen Colors CR50 Flush'!Table,8))*4,IF(Sheet1!$F$18="G/C/PUL/CLR",MAX(VLOOKUP(Sheet1!$G$39,'[1]Silk Screen Colors CR50 Flush'!Table,2),VLOOKUP(Sheet1!$G$39,'[1]Silk Screen Colors CR50 Flush'!Table,4),VLOOKUP(Sheet1!$G$39,'[1]Silk Screen Colors CR50 Flush'!Table,6),VLOOKUP(Sheet1!$G$39,'[1]Silk Screen Colors CR50 Flush'!Table,8))*4,IF(Sheet1!$F$18="G/C/W/CLR",MAX(VLOOKUP(Sheet1!$G$39,'[1]Silk Screen Colors CR50 Flush'!Table,2),VLOOKUP(Sheet1!$G$39,'[1]Silk Screen Colors CR50 Flush'!Table,4),VLOOKUP(Sheet1!$G$39,'[1]Silk Screen Colors CR50 Flush'!Table,7),VLOOKUP(Sheet1!$G$39,'[1]Silk Screen Colors CR50 Flush'!Table,8))*4,""))))))))))))</f>
        <v/>
      </c>
      <c r="L21" s="71" t="str">
        <f>IF(Sheet1!$F$18="S/C/P/W",MAX(VLOOKUP(Sheet1!$G$39,'[1]Silk Screen Colors CR50 Flush'!Table,3),VLOOKUP(Sheet1!$G$39,'[1]Silk Screen Colors CR50 Flush'!Table,4),VLOOKUP(Sheet1!$G$39,'[1]Silk Screen Colors CR50 Flush'!Table,5),VLOOKUP(Sheet1!$G$39,'[1]Silk Screen Colors CR50 Flush'!Table,6),VLOOKUP(Sheet1!$G$39,'[1]Silk Screen Colors CR50 Flush'!Table,7))*4,IF(Sheet1!$F$18="S/C/POL/W",MAX(VLOOKUP(Sheet1!$G$39,'[1]Silk Screen Colors CR50 Flush'!Table,3),VLOOKUP(Sheet1!$G$39,'[1]Silk Screen Colors CR50 Flush'!Table,4),VLOOKUP(Sheet1!$G$39,'[1]Silk Screen Colors CR50 Flush'!Table,5),VLOOKUP(Sheet1!$G$39,'[1]Silk Screen Colors CR50 Flush'!Table,7))*4,IF(Sheet1!$F$18="S/C/PUL/W",MAX(VLOOKUP(Sheet1!$G$39,'[1]Silk Screen Colors CR50 Flush'!Table,3),VLOOKUP(Sheet1!$G$39,'[1]Silk Screen Colors CR50 Flush'!Table,4),VLOOKUP(Sheet1!$G$39,'[1]Silk Screen Colors CR50 Flush'!Table,6),VLOOKUP(Sheet1!$G$39,'[1]Silk Screen Colors CR50 Flush'!Table,7))*4,IF(Sheet1!$F$18="S/C/P/CLR",MAX(VLOOKUP(Sheet1!$G$39,'[1]Silk Screen Colors CR50 Flush'!Table,3),VLOOKUP(Sheet1!$G$39,'[1]Silk Screen Colors CR50 Flush'!Table,4),VLOOKUP(Sheet1!$G$39,'[1]Silk Screen Colors CR50 Flush'!Table,5),VLOOKUP(Sheet1!$G$39,'[1]Silk Screen Colors CR50 Flush'!Table,6),VLOOKUP(Sheet1!$G$39,'[1]Silk Screen Colors CR50 Flush'!Table,8))*4,IF(Sheet1!$F$18="S/C/POL/CLR",MAX(VLOOKUP(Sheet1!$G$39,'[1]Silk Screen Colors CR50 Flush'!Table,3),VLOOKUP(Sheet1!$G$39,'[1]Silk Screen Colors CR50 Flush'!Table,4),VLOOKUP(Sheet1!$G$39,'[1]Silk Screen Colors CR50 Flush'!Table,5),VLOOKUP(Sheet1!$G$39,'[1]Silk Screen Colors CR50 Flush'!Table,8))*4,IF(Sheet1!$F$18="S/C/PUL/CLR",MAX(VLOOKUP(Sheet1!$G$39,'[1]Silk Screen Colors CR50 Flush'!Table,3),VLOOKUP(Sheet1!$G$39,'[1]Silk Screen Colors CR50 Flush'!Table,4),VLOOKUP(Sheet1!$G$39,'[1]Silk Screen Colors CR50 Flush'!Table,6),VLOOKUP(Sheet1!$G$39,'[1]Silk Screen Colors CR50 Flush'!Table,8))*4,IF(Sheet1!$F$18="S/P/W/CLR",MAX(VLOOKUP(Sheet1!$G$39,'[1]Silk Screen Colors CR50 Flush'!Table,3),VLOOKUP(Sheet1!$G$39,'[1]Silk Screen Colors CR50 Flush'!Table,5),VLOOKUP(Sheet1!$G$39,'[1]Silk Screen Colors CR50 Flush'!Table,6),VLOOKUP(Sheet1!$G$39,'[1]Silk Screen Colors CR50 Flush'!Table,7),VLOOKUP(Sheet1!$G$39,'[1]Silk Screen Colors CR50 Flush'!Table,8))*4,IF(Sheet1!$F$18="S/POL/W/CLR",MAX(VLOOKUP(Sheet1!$G$39,'[1]Silk Screen Colors CR50 Flush'!Table,3),VLOOKUP(Sheet1!$G$39,'[1]Silk Screen Colors CR50 Flush'!Table,5),VLOOKUP(Sheet1!$G$39,'[1]Silk Screen Colors CR50 Flush'!Table,7),VLOOKUP(Sheet1!$G$39,'[1]Silk Screen Colors CR50 Flush'!Table,8))*4,IF(Sheet1!$F$18="S/PUL/W/CLR",MAX(VLOOKUP(Sheet1!$G$39,'[1]Silk Screen Colors CR50 Flush'!Table,3),VLOOKUP(Sheet1!$G$39,'[1]Silk Screen Colors CR50 Flush'!Table,6),VLOOKUP(Sheet1!$G$39,'[1]Silk Screen Colors CR50 Flush'!Table,7),VLOOKUP(Sheet1!$G$39,'[1]Silk Screen Colors CR50 Flush'!Table,8))*4,"")))))))))</f>
        <v/>
      </c>
      <c r="M21" s="71" t="str">
        <f>IF(Sheet1!$F$18="C/P/W/CLR",MAX(VLOOKUP(Sheet1!$G$39,'[1]Silk Screen Colors CR50 Flush'!Table,4),VLOOKUP(Sheet1!$G$39,'[1]Silk Screen Colors CR50 Flush'!Table,5),VLOOKUP(Sheet1!$G$39,'[1]Silk Screen Colors CR50 Flush'!Table,6),VLOOKUP(Sheet1!$G$39,'[1]Silk Screen Colors CR50 Flush'!Table,7),VLOOKUP(Sheet1!$G$39,'[1]Silk Screen Colors CR50 Flush'!Table,8))*4,IF(Sheet1!$F$18="C/POL/W/CLR",MAX(VLOOKUP(Sheet1!$G$39,'[1]Silk Screen Colors CR50 Flush'!Table,4),VLOOKUP(Sheet1!$G$39,'[1]Silk Screen Colors CR50 Flush'!Table,5),VLOOKUP(Sheet1!$G$39,'[1]Silk Screen Colors CR50 Flush'!Table,7),VLOOKUP(Sheet1!$G$39,'[1]Silk Screen Colors CR50 Flush'!Table,8))*4,IF(Sheet1!$F$18="C/PUL/W/CLR",MAX(VLOOKUP(Sheet1!$G$39,'[1]Silk Screen Colors CR50 Flush'!Table,4),VLOOKUP(Sheet1!$G$39,'[1]Silk Screen Colors CR50 Flush'!Table,6),VLOOKUP(Sheet1!$G$39,'[1]Silk Screen Colors CR50 Flush'!Table,7),VLOOKUP(Sheet1!$G$39,'[1]Silk Screen Colors CR50 Flush'!Table,8))*4,"")))</f>
        <v/>
      </c>
      <c r="N21" s="72" t="str">
        <f>IF(Sheet1!$F$18="G/S/C/P/W",MAX(VLOOKUP(Sheet1!$G$39,'[1]Silk Screen Colors CR50 Flush'!Table,2),VLOOKUP(Sheet1!$G$39,'[1]Silk Screen Colors CR50 Flush'!Table,3),VLOOKUP(Sheet1!$G$39,'[1]Silk Screen Colors CR50 Flush'!Table,4),VLOOKUP(Sheet1!$G$39,'[1]Silk Screen Colors CR50 Flush'!Table,5),VLOOKUP(Sheet1!$G$39,'[1]Silk Screen Colors CR50 Flush'!Table,6),VLOOKUP(Sheet1!$G$39,'[1]Silk Screen Colors CR50 Flush'!Table,7))*5,IF(Sheet1!$F$18="G/S/C/POL/W",MAX(VLOOKUP(Sheet1!$G$39,'[1]Silk Screen Colors CR50 Flush'!Table,2),VLOOKUP(Sheet1!$G$39,'[1]Silk Screen Colors CR50 Flush'!Table,3),VLOOKUP(Sheet1!$G$39,'[1]Silk Screen Colors CR50 Flush'!Table,4),VLOOKUP(Sheet1!$G$39,'[1]Silk Screen Colors CR50 Flush'!Table,5),VLOOKUP(Sheet1!$G$39,'[1]Silk Screen Colors CR50 Flush'!Table,7))*5,IF(Sheet1!$F$18="G/S/C/PUL/W",MAX(VLOOKUP(Sheet1!$G$39,'[1]Silk Screen Colors CR50 Flush'!Table,2),VLOOKUP(Sheet1!$G$39,'[1]Silk Screen Colors CR50 Flush'!Table,3),VLOOKUP(Sheet1!$G$39,'[1]Silk Screen Colors CR50 Flush'!Table,4),VLOOKUP(Sheet1!$G$39,'[1]Silk Screen Colors CR50 Flush'!Table,6),VLOOKUP(Sheet1!$G$39,'[1]Silk Screen Colors CR50 Flush'!Table,7))*5,IF(Sheet1!$F$18="G/S/C/P/CLR",MAX(VLOOKUP(Sheet1!$G$39,'[1]Silk Screen Colors CR50 Flush'!Table,2),VLOOKUP(Sheet1!$G$39,'[1]Silk Screen Colors CR50 Flush'!Table,3),VLOOKUP(Sheet1!$G$39,'[1]Silk Screen Colors CR50 Flush'!Table,4),VLOOKUP(Sheet1!$G$39,'[1]Silk Screen Colors CR50 Flush'!Table,5),VLOOKUP(Sheet1!$G$39,'[1]Silk Screen Colors CR50 Flush'!Table,6),VLOOKUP(Sheet1!$G$39,'[1]Silk Screen Colors CR50 Flush'!Table,8))*5,IF(Sheet1!$F$18="G/S/C/POL/CLR",MAX(VLOOKUP(Sheet1!$G$39,'[1]Silk Screen Colors CR50 Flush'!Table,2),VLOOKUP(Sheet1!$G$39,'[1]Silk Screen Colors CR50 Flush'!Table,3),VLOOKUP(Sheet1!$G$39,'[1]Silk Screen Colors CR50 Flush'!Table,4),VLOOKUP(Sheet1!$G$39,'[1]Silk Screen Colors CR50 Flush'!Table,5),VLOOKUP(Sheet1!$G$39,'[1]Silk Screen Colors CR50 Flush'!Table,8))*5,IF(Sheet1!$F$18="G/S/C/PUL/CLR",MAX(VLOOKUP(Sheet1!$G$39,'[1]Silk Screen Colors CR50 Flush'!Table,2),VLOOKUP(Sheet1!$G$39,'[1]Silk Screen Colors CR50 Flush'!Table,3),VLOOKUP(Sheet1!$G$39,'[1]Silk Screen Colors CR50 Flush'!Table,4),VLOOKUP(Sheet1!$G$39,'[1]Silk Screen Colors CR50 Flush'!Table,6),VLOOKUP(Sheet1!$G$39,'[1]Silk Screen Colors CR50 Flush'!Table,8))*5,IF(Sheet1!$F$18="G/C/P/W/CLR",MAX(VLOOKUP(Sheet1!$G$39,'[1]Silk Screen Colors CR50 Flush'!Table,2),VLOOKUP(Sheet1!$G$39,'[1]Silk Screen Colors CR50 Flush'!Table,4),VLOOKUP(Sheet1!$G$39,'[1]Silk Screen Colors CR50 Flush'!Table,5),VLOOKUP(Sheet1!$G$39,'[1]Silk Screen Colors CR50 Flush'!Table,6),VLOOKUP(Sheet1!$G$39,'[1]Silk Screen Colors CR50 Flush'!Table,7),VLOOKUP(Sheet1!$G$39,'[1]Silk Screen Colors CR50 Flush'!Table,8))*5,IF(Sheet1!$F$18="G/C/POL/W/CLR",MAX(VLOOKUP(Sheet1!$G$39,'[1]Silk Screen Colors CR50 Flush'!Table,2),VLOOKUP(Sheet1!$G$39,'[1]Silk Screen Colors CR50 Flush'!Table,4),VLOOKUP(Sheet1!$G$39,'[1]Silk Screen Colors CR50 Flush'!Table,5),VLOOKUP(Sheet1!$G$39,'[1]Silk Screen Colors CR50 Flush'!Table,7),VLOOKUP(Sheet1!$G$39,'[1]Silk Screen Colors CR50 Flush'!Table,8))*5,IF(Sheet1!$F$18="G/C/PUL/W/CLR",MAX(VLOOKUP(Sheet1!$G$39,'[1]Silk Screen Colors CR50 Flush'!Table,2),VLOOKUP(Sheet1!$G$39,'[1]Silk Screen Colors CR50 Flush'!Table,4),VLOOKUP(Sheet1!$G$39,'[1]Silk Screen Colors CR50 Flush'!Table,6),VLOOKUP(Sheet1!$G$39,'[1]Silk Screen Colors CR50 Flush'!Table,7),VLOOKUP(Sheet1!$G$39,'[1]Silk Screen Colors CR50 Flush'!Table,8))*5,"")))))))))</f>
        <v/>
      </c>
      <c r="O21" s="73" t="str">
        <f>IF(Sheet1!$F$18="S/C/P/W/CLR",MAX(VLOOKUP(Sheet1!$G$39,'[1]Silk Screen Colors CR50 Flush'!Table,3),VLOOKUP(Sheet1!$G$39,'[1]Silk Screen Colors CR50 Flush'!Table,4),VLOOKUP(Sheet1!$G$39,'[1]Silk Screen Colors CR50 Flush'!Table,5),VLOOKUP(Sheet1!$G$39,'[1]Silk Screen Colors CR50 Flush'!Table,6),VLOOKUP(Sheet1!$G$39,'[1]Silk Screen Colors CR50 Flush'!Table,7),VLOOKUP(Sheet1!$G$39,'[1]Silk Screen Colors CR50 Flush'!Table,8))*5,IF(Sheet1!$F$18="S/C/POL/W/CLR",MAX(VLOOKUP(Sheet1!$G$39,'[1]Silk Screen Colors CR50 Flush'!Table,3),VLOOKUP(Sheet1!$G$39,'[1]Silk Screen Colors CR50 Flush'!Table,4),VLOOKUP(Sheet1!$G$39,'[1]Silk Screen Colors CR50 Flush'!Table,5),VLOOKUP(Sheet1!$G$39,'[1]Silk Screen Colors CR50 Flush'!Table,7),VLOOKUP(Sheet1!$G$39,'[1]Silk Screen Colors CR50 Flush'!Table,8))*5,IF(Sheet1!$F$18="S/C/PUL/W/CLR",MAX(VLOOKUP(Sheet1!$G$39,'[1]Silk Screen Colors CR50 Flush'!Table,3),VLOOKUP(Sheet1!$G$39,'[1]Silk Screen Colors CR50 Flush'!Table,4),VLOOKUP(Sheet1!$G$39,'[1]Silk Screen Colors CR50 Flush'!Table,6),VLOOKUP(Sheet1!$G$39,'[1]Silk Screen Colors CR50 Flush'!Table,7),VLOOKUP(Sheet1!$G$39,'[1]Silk Screen Colors CR50 Flush'!Table,8))*5,"")))</f>
        <v/>
      </c>
      <c r="P21" s="74" t="str">
        <f>IF(Sheet1!$F$18="G/S/C/P/W/CLR",MAX(VLOOKUP(Sheet1!$G$39,'[1]Silk Screen Colors CR50 Flush'!Table,2),VLOOKUP(Sheet1!$G$39,'[1]Silk Screen Colors CR50 Flush'!Table,3),VLOOKUP(Sheet1!$G$39,'[1]Silk Screen Colors CR50 Flush'!Table,4),VLOOKUP(Sheet1!$G$39,'[1]Silk Screen Colors CR50 Flush'!Table,5),VLOOKUP(Sheet1!$G$39,'[1]Silk Screen Colors CR50 Flush'!Table,6),VLOOKUP(Sheet1!$G$39,'[1]Silk Screen Colors CR50 Flush'!Table,7),VLOOKUP(Sheet1!$G$39,'[1]Silk Screen Colors CR50 Flush'!Table,8))*6,IF(Sheet1!$F$18="G/S/C/POL/W/CLR",MAX(VLOOKUP(Sheet1!$G$39,'[1]Silk Screen Colors CR50 Flush'!Table,2),VLOOKUP(Sheet1!$G$39,'[1]Silk Screen Colors CR50 Flush'!Table,3),VLOOKUP(Sheet1!$G$39,'[1]Silk Screen Colors CR50 Flush'!Table,4),VLOOKUP(Sheet1!$G$39,'[1]Silk Screen Colors CR50 Flush'!Table,5),VLOOKUP(Sheet1!$G$39,'[1]Silk Screen Colors CR50 Flush'!Table,7),VLOOKUP(Sheet1!$G$39,'[1]Silk Screen Colors CR50 Flush'!Table,8))*6,IF(Sheet1!$F$18="G/S/C/PUL/W/CLR",MAX(VLOOKUP(Sheet1!$G$39,'[1]Silk Screen Colors CR50 Flush'!Table,2),VLOOKUP(Sheet1!$G$39,'[1]Silk Screen Colors CR50 Flush'!Table,3),VLOOKUP(Sheet1!$G$39,'[1]Silk Screen Colors CR50 Flush'!Table,4),VLOOKUP(Sheet1!$G$39,'[1]Silk Screen Colors CR50 Flush'!Table,6),VLOOKUP(Sheet1!$G$39,'[1]Silk Screen Colors CR50 Flush'!Table,7),VLOOKUP(Sheet1!$G$39,'[1]Silk Screen Colors CR50 Flush'!Table,8))*6,"")))</f>
        <v/>
      </c>
      <c r="Q21" s="65" t="s">
        <v>125</v>
      </c>
      <c r="R21" s="65" t="s">
        <v>128</v>
      </c>
    </row>
    <row r="22" spans="1:18" ht="15">
      <c r="A22" s="51" t="s">
        <v>133</v>
      </c>
      <c r="B22" s="66" t="str">
        <f>IF(Sheet1!$J$18="G/S",MAX(VLOOKUP(Sheet1!$G$39,'[1]Silk Screen Colors CR50 Flush'!Table,2),VLOOKUP(Sheet1!$G$39,'[1]Silk Screen Colors CR50 Flush'!Table,3))*2,IF(Sheet1!$J$18="G/C",MAX(VLOOKUP(Sheet1!$G$39,'[1]Silk Screen Colors CR50 Flush'!Table,2),VLOOKUP(Sheet1!$G$39,'[1]Silk Screen Colors CR50 Flush'!Table,4))*2,IF(Sheet1!$J$18="G/P",MAX(VLOOKUP(Sheet1!$G$39,'[1]Silk Screen Colors CR50 Flush'!Table,2),VLOOKUP(Sheet1!$G$39,'[1]Silk Screen Colors CR50 Flush'!Table,5),VLOOKUP(Sheet1!$G$39,'[1]Silk Screen Colors CR50 Flush'!Table,6))*2,IF(Sheet1!$J$18="G/POL",MAX(VLOOKUP(Sheet1!$G$39,'[1]Silk Screen Colors CR50 Flush'!Table,2),VLOOKUP(Sheet1!$G$39,'[1]Silk Screen Colors CR50 Flush'!Table,5))*2,IF(Sheet1!$J$18="G/PUL",MAX(VLOOKUP(Sheet1!$G$39,'[1]Silk Screen Colors CR50 Flush'!Table,2),VLOOKUP(Sheet1!$G$39,'[1]Silk Screen Colors CR50 Flush'!Table,6))*2,IF(Sheet1!$J$18="G/W",MAX(VLOOKUP(Sheet1!$G$39,'[1]Silk Screen Colors CR50 Flush'!Table,2),VLOOKUP(Sheet1!$G$39,'[1]Silk Screen Colors CR50 Flush'!Table,7))*2,IF(Sheet1!$J$18="G/CLR",MAX(VLOOKUP(Sheet1!$G$39,'[1]Silk Screen Colors CR50 Flush'!Table,2),VLOOKUP(Sheet1!$G$39,'[1]Silk Screen Colors CR50 Flush'!Table,8))*2,"")))))))</f>
        <v/>
      </c>
      <c r="C22" s="66" t="str">
        <f>IF(Sheet1!$J$18="S/C",MAX(VLOOKUP(Sheet1!$G$39,'[1]Silk Screen Colors CR50 Flush'!Table,3),VLOOKUP(Sheet1!$G$39,'[1]Silk Screen Colors CR50 Flush'!Table,4))*2,IF(Sheet1!$J$18="S/P",MAX(VLOOKUP(Sheet1!$G$39,'[1]Silk Screen Colors CR50 Flush'!Table,3),VLOOKUP(Sheet1!$G$39,'[1]Silk Screen Colors CR50 Flush'!Table,5),VLOOKUP(Sheet1!$G$39,'[1]Silk Screen Colors CR50 Flush'!Table,6))*2,IF(Sheet1!$J$18="S/POL",MAX(VLOOKUP(Sheet1!$G$39,'[1]Silk Screen Colors CR50 Flush'!Table,3),VLOOKUP(Sheet1!$G$39,'[1]Silk Screen Colors CR50 Flush'!Table,5))*2,IF(Sheet1!$J$18="S/PUL",MAX(VLOOKUP(Sheet1!$G$39,'[1]Silk Screen Colors CR50 Flush'!Table,3),VLOOKUP(Sheet1!$G$39,'[1]Silk Screen Colors CR50 Flush'!Table,6))*2,IF(Sheet1!$J$18="S/W",MAX(VLOOKUP(Sheet1!$G$39,'[1]Silk Screen Colors CR50 Flush'!Table,3),VLOOKUP(Sheet1!$G$39,'[1]Silk Screen Colors CR50 Flush'!Table,7))*2,IF(Sheet1!$J$18="S/CLR",MAX(VLOOKUP(Sheet1!$G$39,'[1]Silk Screen Colors CR50 Flush'!Table,3),VLOOKUP(Sheet1!$G$39,'[1]Silk Screen Colors CR50 Flush'!Table,8))*2,""))))))</f>
        <v/>
      </c>
      <c r="D22" s="66" t="e">
        <f>IF(Sheet1!$J$18="C/P",MAX(VLOOKUP(Sheet1!$G$39,'[1]Silk Screen Colors CR50 Flush'!Table,4),VLOOKUP(Sheet1!$G$39,'[1]Silk Screen Colors CR50 Flush'!Table,5),VLOOKUP(Sheet1!$G$39,'[1]Silk Screen Colors CR50 Flush'!Table,6))*2,IF(Sheet1!$J$18="C/POL",MAX(VLOOKUP(Sheet1!$G$39,'[1]Silk Screen Colors CR50 Flush'!Table,4),VLOOKUP(Sheet1!$G$39,'[1]Silk Screen Colors CR50 Flush'!Table,5))*2,IF(Sheet1!$J$18="C/PUL",MAX(VLOOKUP(Sheet1!$G$39,'[1]Silk Screen Colors CR50 Flush'!Table,4),VLOOKUP(Sheet1!$G$39,'[1]Silk Screen Colors CR50 Flush'!Table,6))*2,IF(Sheet1!$J$18="C/W",MAX(VLOOKUP(Sheet1!$G$39,'[1]Silk Screen Colors CR50 Flush'!Table,4),VLOOKUP(Sheet1!$G$39,'[1]Silk Screen Colors CR50 Flush'!Table,7))*2,IF(Sheet1!$J$18="C/CLR",MAX(VLOOKUP(Sheet1!$G$39,'[1]Silk Screen Colors CR50 Flush'!Table,4),VLOOKUP(Sheet1!$G$39,'[1]Silk Screen Colors CR50 Flush'!Table,8))*2,"")))))</f>
        <v>#REF!</v>
      </c>
      <c r="E22" s="66" t="str">
        <f>IF(Sheet1!$J$18="P/W",MAX(VLOOKUP(Sheet1!$G$39,'[1]Silk Screen Colors CR50 Flush'!Table,5),VLOOKUP(Sheet1!$G$39,'[1]Silk Screen Colors CR50 Flush'!Table,6),VLOOKUP(Sheet1!$G$39,'[1]Silk Screen Colors CR50 Flush'!Table,7))*2,IF(Sheet1!$J$18="POL/W",MAX(VLOOKUP(Sheet1!$G$39,'[1]Silk Screen Colors CR50 Flush'!Table,5),VLOOKUP(Sheet1!$G$39,'[1]Silk Screen Colors CR50 Flush'!Table,7))*2,IF(Sheet1!$J$18="PUL/W",MAX(VLOOKUP(Sheet1!$G$39,'[1]Silk Screen Colors CR50 Flush'!Table,6),VLOOKUP(Sheet1!$G$39,'[1]Silk Screen Colors CR50 Flush'!Table,7))*2,IF(Sheet1!$J$18="P/CLR",MAX(VLOOKUP(Sheet1!$G$39,'[1]Silk Screen Colors CR50 Flush'!Table,5),VLOOKUP(Sheet1!$G$39,'[1]Silk Screen Colors CR50 Flush'!Table,6),VLOOKUP(Sheet1!$G$39,'[1]Silk Screen Colors CR50 Flush'!Table,8))*2,IF(Sheet1!$J$18="POL/CLR",MAX(VLOOKUP(Sheet1!$G$39,'[1]Silk Screen Colors CR50 Flush'!Table,5),VLOOKUP(Sheet1!$G$39,'[1]Silk Screen Colors CR50 Flush'!Table,8))*2,IF(Sheet1!$J$18="PUL/CLR",MAX(VLOOKUP(Sheet1!$G$39,'[1]Silk Screen Colors CR50 Flush'!Table,6),VLOOKUP(Sheet1!$G$39,'[1]Silk Screen Colors CR50 Flush'!Table,8))*2,""))))))</f>
        <v/>
      </c>
      <c r="F22" s="66" t="str">
        <f>IF(Sheet1!$J$18="W/CLR",MAX(VLOOKUP(Sheet1!$G$39,'[1]Silk Screen Colors CR50 Flush'!Table,7),VLOOKUP(Sheet1!$G$39,'[1]Silk Screen Colors CR50 Flush'!Table,8))*2,"")</f>
        <v/>
      </c>
      <c r="G22" s="67" t="str">
        <f>IF(Sheet1!$J$18="G/S/C",MAX(VLOOKUP(Sheet1!$G$39,'[1]Silk Screen Colors CR50 Flush'!Table,2),VLOOKUP(Sheet1!$G$39,'[1]Silk Screen Colors CR50 Flush'!Table,3),VLOOKUP(Sheet1!$G$39,'[1]Silk Screen Colors CR50 Flush'!Table,4))*3,IF(Sheet1!$J$18="G/S/P",MAX(VLOOKUP(Sheet1!$G$39,'[1]Silk Screen Colors CR50 Flush'!Table,2),VLOOKUP(Sheet1!$G$39,'[1]Silk Screen Colors CR50 Flush'!Table,3),VLOOKUP(Sheet1!$G$39,'[1]Silk Screen Colors CR50 Flush'!Table,5),VLOOKUP(Sheet1!$G$39,'[1]Silk Screen Colors CR50 Flush'!Table,6))*3,IF(Sheet1!$J$18="G/S/POL",MAX(VLOOKUP(Sheet1!$G$39,'[1]Silk Screen Colors CR50 Flush'!Table,2),VLOOKUP(Sheet1!$G$39,'[1]Silk Screen Colors CR50 Flush'!Table,3),VLOOKUP(Sheet1!$G$39,'[1]Silk Screen Colors CR50 Flush'!Table,5))*3,IF(Sheet1!$J$18="G/S/PUL",MAX(VLOOKUP(Sheet1!$G$39,'[1]Silk Screen Colors CR50 Flush'!Table,2),VLOOKUP(Sheet1!$G$39,'[1]Silk Screen Colors CR50 Flush'!Table,3),VLOOKUP(Sheet1!$G$39,'[1]Silk Screen Colors CR50 Flush'!Table,6))*3,IF(Sheet1!$J$18="G/S/W",MAX(VLOOKUP(Sheet1!$G$39,'[1]Silk Screen Colors CR50 Flush'!Table,2),VLOOKUP(Sheet1!$G$39,'[1]Silk Screen Colors CR50 Flush'!Table,3),VLOOKUP(Sheet1!$G$39,'[1]Silk Screen Colors CR50 Flush'!Table,7))*3,IF(Sheet1!$J$18="G/S/CLR",MAX(VLOOKUP(Sheet1!$G$39,'[1]Silk Screen Colors CR50 Flush'!Table,2),VLOOKUP(Sheet1!$G$39,'[1]Silk Screen Colors CR50 Flush'!Table,3),VLOOKUP(Sheet1!$G$39,'[1]Silk Screen Colors CR50 Flush'!Table,8))*3,IF(Sheet1!$J$18="G/C/P",MAX(VLOOKUP(Sheet1!$G$39,'[1]Silk Screen Colors CR50 Flush'!Table,2),VLOOKUP(Sheet1!$G$39,'[1]Silk Screen Colors CR50 Flush'!Table,4),VLOOKUP(Sheet1!$G$39,'[1]Silk Screen Colors CR50 Flush'!Table,5),VLOOKUP(Sheet1!$G$39,'[1]Silk Screen Colors CR50 Flush'!Table,6))*3,IF(Sheet1!$J$18="G/C/POL",MAX(VLOOKUP(Sheet1!$G$39,'[1]Silk Screen Colors CR50 Flush'!Table,2),VLOOKUP(Sheet1!$G$39,'[1]Silk Screen Colors CR50 Flush'!Table,4),VLOOKUP(Sheet1!$G$39,'[1]Silk Screen Colors CR50 Flush'!Table,5))*3,IF(Sheet1!$J$18="G/C/PUL",MAX(VLOOKUP(Sheet1!$G$39,'[1]Silk Screen Colors CR50 Flush'!Table,2),VLOOKUP(Sheet1!$G$39,'[1]Silk Screen Colors CR50 Flush'!Table,4),VLOOKUP(Sheet1!$G$39,'[1]Silk Screen Colors CR50 Flush'!Table,6))*3,IF(Sheet1!$J$18="G/C/W",MAX(VLOOKUP(Sheet1!$G$39,'[1]Silk Screen Colors CR50 Flush'!Table,2),VLOOKUP(Sheet1!$G$39,'[1]Silk Screen Colors CR50 Flush'!Table,4),VLOOKUP(Sheet1!$G$39,'[1]Silk Screen Colors CR50 Flush'!Table,7))*3,IF(Sheet1!$J$18="G/C/CLR",MAX(VLOOKUP(Sheet1!$G$39,'[1]Silk Screen Colors CR50 Flush'!Table,2),VLOOKUP(Sheet1!$G$39,'[1]Silk Screen Colors CR50 Flush'!Table,4),VLOOKUP(Sheet1!$G$39,'[1]Silk Screen Colors CR50 Flush'!Table,8))*3,IF(Sheet1!$J$18="G/P/W",MAX(VLOOKUP(Sheet1!$G$39,'[1]Silk Screen Colors CR50 Flush'!Table,2),VLOOKUP(Sheet1!$G$39,'[1]Silk Screen Colors CR50 Flush'!Table,5),VLOOKUP(Sheet1!$G$39,'[1]Silk Screen Colors CR50 Flush'!Table,6),VLOOKUP(Sheet1!$G$39,'[1]Silk Screen Colors CR50 Flush'!Table,7))*3,IF(Sheet1!$J$18="G/POL/W",MAX(VLOOKUP(Sheet1!$G$39,'[1]Silk Screen Colors CR50 Flush'!Table,2),VLOOKUP(Sheet1!$G$39,'[1]Silk Screen Colors CR50 Flush'!Table,5),VLOOKUP(Sheet1!$G$39,'[1]Silk Screen Colors CR50 Flush'!Table,7))*3,IF(Sheet1!$J$18="G/PUL/W",MAX(VLOOKUP(Sheet1!$G$39,'[1]Silk Screen Colors CR50 Flush'!Table,2),VLOOKUP(Sheet1!$G$39,'[1]Silk Screen Colors CR50 Flush'!Table,6),VLOOKUP(Sheet1!$G$39,'[1]Silk Screen Colors CR50 Flush'!Table,7))*3,IF(Sheet1!$J$18="G/P/CLR",MAX(VLOOKUP(Sheet1!$G$39,'[1]Silk Screen Colors CR50 Flush'!Table,2),VLOOKUP(Sheet1!$G$39,'[1]Silk Screen Colors CR50 Flush'!Table,5),VLOOKUP(Sheet1!$G$39,'[1]Silk Screen Colors CR50 Flush'!Table,6),VLOOKUP(Sheet1!$G$39,'[1]Silk Screen Colors CR50 Flush'!Table,8))*3,IF(Sheet1!$J$18="G/POL/CLR",MAX(VLOOKUP(Sheet1!$G$39,'[1]Silk Screen Colors CR50 Flush'!Table,2),VLOOKUP(Sheet1!$G$39,'[1]Silk Screen Colors CR50 Flush'!Table,5),VLOOKUP(Sheet1!$G$39,'[1]Silk Screen Colors CR50 Flush'!Table,8))*3,IF(Sheet1!$J$18="G/PUL/CLR",MAX(VLOOKUP(Sheet1!$G$39,'[1]Silk Screen Colors CR50 Flush'!Table,2),VLOOKUP(Sheet1!$G$39,'[1]Silk Screen Colors CR50 Flush'!Table,6),VLOOKUP(Sheet1!$G$39,'[1]Silk Screen Colors CR50 Flush'!Table,8))*3,IF(Sheet1!$J$18="G/W/CLR",MAX(VLOOKUP(Sheet1!$G$39,'[1]Silk Screen Colors CR50 Flush'!Table,2),VLOOKUP(Sheet1!$G$39,'[1]Silk Screen Colors CR50 Flush'!Table,7),VLOOKUP(Sheet1!$G$39,'[1]Silk Screen Colors CR50 Flush'!Table,8))*3,""))))))))))))))))))</f>
        <v/>
      </c>
      <c r="H22" s="68" t="str">
        <f>IF(Sheet1!$J$18="S/C/P",MAX(VLOOKUP(Sheet1!$G$39,'[1]Silk Screen Colors CR50 Flush'!Table,3),VLOOKUP(Sheet1!$G$39,'[1]Silk Screen Colors CR50 Flush'!Table,4),VLOOKUP(Sheet1!$G$39,'[1]Silk Screen Colors CR50 Flush'!Table,5),VLOOKUP(Sheet1!$G$39,'[1]Silk Screen Colors CR50 Flush'!Table,6))*3,IF(Sheet1!$J$18="S/C/POL",MAX(VLOOKUP(Sheet1!$G$39,'[1]Silk Screen Colors CR50 Flush'!Table,3),VLOOKUP(Sheet1!$G$39,'[1]Silk Screen Colors CR50 Flush'!Table,4),VLOOKUP(Sheet1!$G$39,'[1]Silk Screen Colors CR50 Flush'!Table,5))*3,IF(Sheet1!$J$18="S/C/PUL",MAX(VLOOKUP(Sheet1!$G$39,'[1]Silk Screen Colors CR50 Flush'!Table,3),VLOOKUP(Sheet1!$G$39,'[1]Silk Screen Colors CR50 Flush'!Table,4),VLOOKUP(Sheet1!$G$39,'[1]Silk Screen Colors CR50 Flush'!Table,6))*3,IF(Sheet1!$J$18="S/C/W",MAX(VLOOKUP(Sheet1!$G$39,'[1]Silk Screen Colors CR50 Flush'!Table,3),VLOOKUP(Sheet1!$G$39,'[1]Silk Screen Colors CR50 Flush'!Table,4),VLOOKUP(Sheet1!$G$39,'[1]Silk Screen Colors CR50 Flush'!Table,7))*3,IF(Sheet1!$J$18="S/C/CLR",MAX(VLOOKUP(Sheet1!$G$39,'[1]Silk Screen Colors CR50 Flush'!Table,3),VLOOKUP(Sheet1!$G$39,'[1]Silk Screen Colors CR50 Flush'!Table,4),VLOOKUP(Sheet1!$G$39,'[1]Silk Screen Colors CR50 Flush'!Table,8))*3,IF(Sheet1!$J$18="S/P/W",MAX(VLOOKUP(Sheet1!$G$39,'[1]Silk Screen Colors CR50 Flush'!Table,3),VLOOKUP(Sheet1!$G$39,'[1]Silk Screen Colors CR50 Flush'!Table,5),VLOOKUP(Sheet1!$G$39,'[1]Silk Screen Colors CR50 Flush'!Table,6),VLOOKUP(Sheet1!$G$39,'[1]Silk Screen Colors CR50 Flush'!Table,7))*3,IF(Sheet1!$J$18="S/POL/W",MAX(VLOOKUP(Sheet1!$G$39,'[1]Silk Screen Colors CR50 Flush'!Table,3),VLOOKUP(Sheet1!$G$39,'[1]Silk Screen Colors CR50 Flush'!Table,5),VLOOKUP(Sheet1!$G$39,'[1]Silk Screen Colors CR50 Flush'!Table,7))*3,IF(Sheet1!$J$18="S/PUL/W",MAX(VLOOKUP(Sheet1!$G$39,'[1]Silk Screen Colors CR50 Flush'!Table,3),VLOOKUP(Sheet1!$G$39,'[1]Silk Screen Colors CR50 Flush'!Table,6),VLOOKUP(Sheet1!$G$39,'[1]Silk Screen Colors CR50 Flush'!Table,7))*3,IF(Sheet1!$J$18="S/P/CLR",MAX(VLOOKUP(Sheet1!$G$39,'[1]Silk Screen Colors CR50 Flush'!Table,3),VLOOKUP(Sheet1!$G$39,'[1]Silk Screen Colors CR50 Flush'!Table,5),VLOOKUP(Sheet1!$G$39,'[1]Silk Screen Colors CR50 Flush'!Table,6),VLOOKUP(Sheet1!$G$39,'[1]Silk Screen Colors CR50 Flush'!Table,8))*3,IF(Sheet1!$J$18="S/POL/CLR",MAX(VLOOKUP(Sheet1!$G$39,'[1]Silk Screen Colors CR50 Flush'!Table,3),VLOOKUP(Sheet1!$G$39,'[1]Silk Screen Colors CR50 Flush'!Table,5),VLOOKUP(Sheet1!$G$39,'[1]Silk Screen Colors CR50 Flush'!Table,8))*3,IF(Sheet1!$J$18="S/PUL/CLR",MAX(VLOOKUP(Sheet1!$G$39,'[1]Silk Screen Colors CR50 Flush'!Table,3),VLOOKUP(Sheet1!$G$39,'[1]Silk Screen Colors CR50 Flush'!Table,6),VLOOKUP(Sheet1!$G$39,'[1]Silk Screen Colors CR50 Flush'!Table,8))*3,IF(Sheet1!$J$18="S/W/CLR",MAX(VLOOKUP(Sheet1!$G$39,'[1]Silk Screen Colors CR50 Flush'!Table,3),VLOOKUP(Sheet1!$G$39,'[1]Silk Screen Colors CR50 Flush'!Table,7),VLOOKUP(Sheet1!$G$39,'[1]Silk Screen Colors CR50 Flush'!Table,8))*3,""))))))))))))</f>
        <v/>
      </c>
      <c r="I22" s="69" t="str">
        <f>IF(Sheet1!$J$18="C/P/W",MAX(VLOOKUP(Sheet1!$G$39,'[1]Silk Screen Colors CR50 Flush'!Table,4),VLOOKUP(Sheet1!$G$39,'[1]Silk Screen Colors CR50 Flush'!Table,5),VLOOKUP(Sheet1!$G$39,'[1]Silk Screen Colors CR50 Flush'!Table,6),VLOOKUP(Sheet1!$G$39,'[1]Silk Screen Colors CR50 Flush'!Table,7))*3,IF(Sheet1!$J$18="C/POL/W",MAX(VLOOKUP(Sheet1!$G$39,'[1]Silk Screen Colors CR50 Flush'!Table,4),VLOOKUP(Sheet1!$G$39,'[1]Silk Screen Colors CR50 Flush'!Table,5),VLOOKUP(Sheet1!$G$39,'[1]Silk Screen Colors CR50 Flush'!Table,7))*3,IF(Sheet1!$J$18="C/PUL/W",MAX(VLOOKUP(Sheet1!$G$39,'[1]Silk Screen Colors CR50 Flush'!Table,4),VLOOKUP(Sheet1!$G$39,'[1]Silk Screen Colors CR50 Flush'!Table,6),VLOOKUP(Sheet1!$G$39,'[1]Silk Screen Colors CR50 Flush'!Table,7))*3,IF(Sheet1!$J$18="C/P/CLR",MAX(VLOOKUP(Sheet1!$G$39,'[1]Silk Screen Colors CR50 Flush'!Table,4),VLOOKUP(Sheet1!$G$39,'[1]Silk Screen Colors CR50 Flush'!Table,5),VLOOKUP(Sheet1!$G$39,'[1]Silk Screen Colors CR50 Flush'!Table,6),VLOOKUP(Sheet1!$G$39,'[1]Silk Screen Colors CR50 Flush'!Table,8))*3,IF(Sheet1!$J$18="C/POL/CLR",MAX(VLOOKUP(Sheet1!$G$39,'[1]Silk Screen Colors CR50 Flush'!Table,4),VLOOKUP(Sheet1!$G$39,'[1]Silk Screen Colors CR50 Flush'!Table,5),VLOOKUP(Sheet1!$G$39,'[1]Silk Screen Colors CR50 Flush'!Table,8))*3,IF(Sheet1!$J$18="C/PUL/CLR",MAX(VLOOKUP(Sheet1!$G$39,'[1]Silk Screen Colors CR50 Flush'!Table,4),VLOOKUP(Sheet1!$G$39,'[1]Silk Screen Colors CR50 Flush'!Table,6),VLOOKUP(Sheet1!$G$39,'[1]Silk Screen Colors CR50 Flush'!Table,8))*3,IF(Sheet1!$J$18="C/W/CLR",MAX(VLOOKUP(Sheet1!$G$39,'[1]Silk Screen Colors CR50 Flush'!Table,4),VLOOKUP(Sheet1!$G$39,'[1]Silk Screen Colors CR50 Flush'!Table,7),VLOOKUP(Sheet1!$G$39,'[1]Silk Screen Colors CR50 Flush'!Table,8))*3,"")))))))</f>
        <v/>
      </c>
      <c r="J22" s="69" t="str">
        <f>IF(Sheet1!$J$18="P/W/CLR",MAX(VLOOKUP(Sheet1!$G$39,'[1]Silk Screen Colors CR50 Flush'!Table,5),VLOOKUP(Sheet1!$G$39,'[1]Silk Screen Colors CR50 Flush'!Table,6),VLOOKUP(Sheet1!$G$39,'[1]Silk Screen Colors CR50 Flush'!Table,7),VLOOKUP(Sheet1!$G$39,'[1]Silk Screen Colors CR50 Flush'!Table,8))*3,IF(Sheet1!$J$18="POL/W/CLR",MAX(VLOOKUP(Sheet1!$G$39,'[1]Silk Screen Colors CR50 Flush'!Table,5),VLOOKUP(Sheet1!$G$39,'[1]Silk Screen Colors CR50 Flush'!Table,7),VLOOKUP(Sheet1!$G$39,'[1]Silk Screen Colors CR50 Flush'!Table,8))*3,IF(Sheet1!$J$18="PUL/W/CLR",MAX(VLOOKUP(Sheet1!$G$39,'[1]Silk Screen Colors CR50 Flush'!Table,6),VLOOKUP(Sheet1!$G$39,'[1]Silk Screen Colors CR50 Flush'!Table,7),VLOOKUP(Sheet1!$G$39,'[1]Silk Screen Colors CR50 Flush'!Table,8))*3,"")))</f>
        <v/>
      </c>
      <c r="K22" s="70" t="str">
        <f>IF(Sheet1!$J$18="G/S/C/P",MAX(VLOOKUP(Sheet1!$G$39,'[1]Silk Screen Colors CR50 Flush'!Table,2),VLOOKUP(Sheet1!$G$39,'[1]Silk Screen Colors CR50 Flush'!Table,3),VLOOKUP(Sheet1!$G$39,'[1]Silk Screen Colors CR50 Flush'!Table,4),VLOOKUP(Sheet1!$G$39,'[1]Silk Screen Colors CR50 Flush'!Table,5),VLOOKUP(Sheet1!$G$39,'[1]Silk Screen Colors CR50 Flush'!Table,6))*4,IF(Sheet1!$J$18="G/S/C/POL",MAX(VLOOKUP(Sheet1!$G$39,'[1]Silk Screen Colors CR50 Flush'!Table,2),VLOOKUP(Sheet1!$G$39,'[1]Silk Screen Colors CR50 Flush'!Table,3),VLOOKUP(Sheet1!$G$39,'[1]Silk Screen Colors CR50 Flush'!Table,4),VLOOKUP(Sheet1!$G$39,'[1]Silk Screen Colors CR50 Flush'!Table,5))*4,IF(Sheet1!$J$18="G/S/C/PUL",MAX(VLOOKUP(Sheet1!$G$39,'[1]Silk Screen Colors CR50 Flush'!Table,2),VLOOKUP(Sheet1!$G$39,'[1]Silk Screen Colors CR50 Flush'!Table,3),VLOOKUP(Sheet1!$G$39,'[1]Silk Screen Colors CR50 Flush'!Table,4),VLOOKUP(Sheet1!$G$39,'[1]Silk Screen Colors CR50 Flush'!Table,6))*4,IF(Sheet1!$J$18="G/S/C/W",MAX(VLOOKUP(Sheet1!$G$39,'[1]Silk Screen Colors CR50 Flush'!Table,2),VLOOKUP(Sheet1!$G$39,'[1]Silk Screen Colors CR50 Flush'!Table,3),VLOOKUP(Sheet1!$G$39,'[1]Silk Screen Colors CR50 Flush'!Table,4),VLOOKUP(Sheet1!$G$39,'[1]Silk Screen Colors CR50 Flush'!Table,7))*4,IF(Sheet1!$J$18="G/S/C/CLR",MAX(VLOOKUP(Sheet1!$G$39,'[1]Silk Screen Colors CR50 Flush'!Table,2),VLOOKUP(Sheet1!$G$39,'[1]Silk Screen Colors CR50 Flush'!Table,3),VLOOKUP(Sheet1!$G$39,'[1]Silk Screen Colors CR50 Flush'!Table,4),VLOOKUP(Sheet1!$G$39,'[1]Silk Screen Colors CR50 Flush'!Table,8))*4,IF(Sheet1!$J$18="G/C/P/W",MAX(VLOOKUP(Sheet1!$G$39,'[1]Silk Screen Colors CR50 Flush'!Table,2),VLOOKUP(Sheet1!$G$39,'[1]Silk Screen Colors CR50 Flush'!Table,4),VLOOKUP(Sheet1!$G$39,'[1]Silk Screen Colors CR50 Flush'!Table,5),VLOOKUP(Sheet1!$G$39,'[1]Silk Screen Colors CR50 Flush'!Table,6),VLOOKUP(Sheet1!$G$39,'[1]Silk Screen Colors CR50 Flush'!Table,7))*4,IF(Sheet1!$J$18="G/C/POL/W",MAX(VLOOKUP(Sheet1!$G$39,'[1]Silk Screen Colors CR50 Flush'!Table,2),VLOOKUP(Sheet1!$G$39,'[1]Silk Screen Colors CR50 Flush'!Table,4),VLOOKUP(Sheet1!$G$39,'[1]Silk Screen Colors CR50 Flush'!Table,5),VLOOKUP(Sheet1!$G$39,'[1]Silk Screen Colors CR50 Flush'!Table,7))*4,IF(Sheet1!$J$18="G/C/PUL/W",MAX(VLOOKUP(Sheet1!$G$39,'[1]Silk Screen Colors CR50 Flush'!Table,2),VLOOKUP(Sheet1!$G$39,'[1]Silk Screen Colors CR50 Flush'!Table,4),VLOOKUP(Sheet1!$G$39,'[1]Silk Screen Colors CR50 Flush'!Table,6),VLOOKUP(Sheet1!$G$39,'[1]Silk Screen Colors CR50 Flush'!Table,7))*4,IF(Sheet1!$J$18="G/C/P/CLR",MAX(VLOOKUP(Sheet1!$G$39,'[1]Silk Screen Colors CR50 Flush'!Table,2),VLOOKUP(Sheet1!$G$39,'[1]Silk Screen Colors CR50 Flush'!Table,4),VLOOKUP(Sheet1!$G$39,'[1]Silk Screen Colors CR50 Flush'!Table,5),VLOOKUP(Sheet1!$G$39,'[1]Silk Screen Colors CR50 Flush'!Table,6),VLOOKUP(Sheet1!$G$39,'[1]Silk Screen Colors CR50 Flush'!Table,8))*4,IF(Sheet1!$J$18="G/C/POL/CLR",MAX(VLOOKUP(Sheet1!$G$39,'[1]Silk Screen Colors CR50 Flush'!Table,2),VLOOKUP(Sheet1!$G$39,'[1]Silk Screen Colors CR50 Flush'!Table,4),VLOOKUP(Sheet1!$G$39,'[1]Silk Screen Colors CR50 Flush'!Table,5),VLOOKUP(Sheet1!$G$39,'[1]Silk Screen Colors CR50 Flush'!Table,8))*4,IF(Sheet1!$J$18="G/C/PUL/CLR",MAX(VLOOKUP(Sheet1!$G$39,'[1]Silk Screen Colors CR50 Flush'!Table,2),VLOOKUP(Sheet1!$G$39,'[1]Silk Screen Colors CR50 Flush'!Table,4),VLOOKUP(Sheet1!$G$39,'[1]Silk Screen Colors CR50 Flush'!Table,6),VLOOKUP(Sheet1!$G$39,'[1]Silk Screen Colors CR50 Flush'!Table,8))*4,IF(Sheet1!$J$18="G/C/W/CLR",MAX(VLOOKUP(Sheet1!$G$39,'[1]Silk Screen Colors CR50 Flush'!Table,2),VLOOKUP(Sheet1!$G$39,'[1]Silk Screen Colors CR50 Flush'!Table,4),VLOOKUP(Sheet1!$G$39,'[1]Silk Screen Colors CR50 Flush'!Table,7),VLOOKUP(Sheet1!$G$39,'[1]Silk Screen Colors CR50 Flush'!Table,8))*4,""))))))))))))</f>
        <v/>
      </c>
      <c r="L22" s="71" t="str">
        <f>IF(Sheet1!$J$18="S/C/P/W",MAX(VLOOKUP(Sheet1!$G$39,'[1]Silk Screen Colors CR50 Flush'!Table,3),VLOOKUP(Sheet1!$G$39,'[1]Silk Screen Colors CR50 Flush'!Table,4),VLOOKUP(Sheet1!$G$39,'[1]Silk Screen Colors CR50 Flush'!Table,5),VLOOKUP(Sheet1!$G$39,'[1]Silk Screen Colors CR50 Flush'!Table,6),VLOOKUP(Sheet1!$G$39,'[1]Silk Screen Colors CR50 Flush'!Table,7))*4,IF(Sheet1!$J$18="S/C/POL/W",MAX(VLOOKUP(Sheet1!$G$39,'[1]Silk Screen Colors CR50 Flush'!Table,3),VLOOKUP(Sheet1!$G$39,'[1]Silk Screen Colors CR50 Flush'!Table,4),VLOOKUP(Sheet1!$G$39,'[1]Silk Screen Colors CR50 Flush'!Table,5),VLOOKUP(Sheet1!$G$39,'[1]Silk Screen Colors CR50 Flush'!Table,7))*4,IF(Sheet1!$J$18="S/C/PUL/W",MAX(VLOOKUP(Sheet1!$G$39,'[1]Silk Screen Colors CR50 Flush'!Table,3),VLOOKUP(Sheet1!$G$39,'[1]Silk Screen Colors CR50 Flush'!Table,4),VLOOKUP(Sheet1!$G$39,'[1]Silk Screen Colors CR50 Flush'!Table,6),VLOOKUP(Sheet1!$G$39,'[1]Silk Screen Colors CR50 Flush'!Table,7))*4,IF(Sheet1!$J$18="S/C/P/CLR",MAX(VLOOKUP(Sheet1!$G$39,'[1]Silk Screen Colors CR50 Flush'!Table,3),VLOOKUP(Sheet1!$G$39,'[1]Silk Screen Colors CR50 Flush'!Table,4),VLOOKUP(Sheet1!$G$39,'[1]Silk Screen Colors CR50 Flush'!Table,5),VLOOKUP(Sheet1!$G$39,'[1]Silk Screen Colors CR50 Flush'!Table,6),VLOOKUP(Sheet1!$G$39,'[1]Silk Screen Colors CR50 Flush'!Table,8))*4,IF(Sheet1!$J$18="S/C/POL/CLR",MAX(VLOOKUP(Sheet1!$G$39,'[1]Silk Screen Colors CR50 Flush'!Table,3),VLOOKUP(Sheet1!$G$39,'[1]Silk Screen Colors CR50 Flush'!Table,4),VLOOKUP(Sheet1!$G$39,'[1]Silk Screen Colors CR50 Flush'!Table,5),VLOOKUP(Sheet1!$G$39,'[1]Silk Screen Colors CR50 Flush'!Table,8))*4,IF(Sheet1!$J$18="S/C/PUL/CLR",MAX(VLOOKUP(Sheet1!$G$39,'[1]Silk Screen Colors CR50 Flush'!Table,3),VLOOKUP(Sheet1!$G$39,'[1]Silk Screen Colors CR50 Flush'!Table,4),VLOOKUP(Sheet1!$G$39,'[1]Silk Screen Colors CR50 Flush'!Table,6),VLOOKUP(Sheet1!$G$39,'[1]Silk Screen Colors CR50 Flush'!Table,8))*4,IF(Sheet1!$J$18="S/P/W/CLR",MAX(VLOOKUP(Sheet1!$G$39,'[1]Silk Screen Colors CR50 Flush'!Table,3),VLOOKUP(Sheet1!$G$39,'[1]Silk Screen Colors CR50 Flush'!Table,5),VLOOKUP(Sheet1!$G$39,'[1]Silk Screen Colors CR50 Flush'!Table,6),VLOOKUP(Sheet1!$G$39,'[1]Silk Screen Colors CR50 Flush'!Table,7),VLOOKUP(Sheet1!$G$39,'[1]Silk Screen Colors CR50 Flush'!Table,8))*4,IF(Sheet1!$J$18="S/POL/W/CLR",MAX(VLOOKUP(Sheet1!$G$39,'[1]Silk Screen Colors CR50 Flush'!Table,3),VLOOKUP(Sheet1!$G$39,'[1]Silk Screen Colors CR50 Flush'!Table,5),VLOOKUP(Sheet1!$G$39,'[1]Silk Screen Colors CR50 Flush'!Table,7),VLOOKUP(Sheet1!$G$39,'[1]Silk Screen Colors CR50 Flush'!Table,8))*4,IF(Sheet1!$J$18="S/PUL/W/CLR",MAX(VLOOKUP(Sheet1!$G$39,'[1]Silk Screen Colors CR50 Flush'!Table,3),VLOOKUP(Sheet1!$G$39,'[1]Silk Screen Colors CR50 Flush'!Table,6),VLOOKUP(Sheet1!$G$39,'[1]Silk Screen Colors CR50 Flush'!Table,7),VLOOKUP(Sheet1!$G$39,'[1]Silk Screen Colors CR50 Flush'!Table,8))*4,"")))))))))</f>
        <v/>
      </c>
      <c r="M22" s="71" t="str">
        <f>IF(Sheet1!$J$18="C/P/W/CLR",MAX(VLOOKUP(Sheet1!$G$39,'[1]Silk Screen Colors CR50 Flush'!Table,4),VLOOKUP(Sheet1!$G$39,'[1]Silk Screen Colors CR50 Flush'!Table,5),VLOOKUP(Sheet1!$G$39,'[1]Silk Screen Colors CR50 Flush'!Table,6),VLOOKUP(Sheet1!$G$39,'[1]Silk Screen Colors CR50 Flush'!Table,7),VLOOKUP(Sheet1!$G$39,'[1]Silk Screen Colors CR50 Flush'!Table,8))*4,IF(Sheet1!$J$18="C/POL/W/CLR",MAX(VLOOKUP(Sheet1!$G$39,'[1]Silk Screen Colors CR50 Flush'!Table,4),VLOOKUP(Sheet1!$G$39,'[1]Silk Screen Colors CR50 Flush'!Table,5),VLOOKUP(Sheet1!$G$39,'[1]Silk Screen Colors CR50 Flush'!Table,7),VLOOKUP(Sheet1!$G$39,'[1]Silk Screen Colors CR50 Flush'!Table,8))*4,IF(Sheet1!$J$18="C/PUL/W/CLR",MAX(VLOOKUP(Sheet1!$G$39,'[1]Silk Screen Colors CR50 Flush'!Table,4),VLOOKUP(Sheet1!$G$39,'[1]Silk Screen Colors CR50 Flush'!Table,6),VLOOKUP(Sheet1!$G$39,'[1]Silk Screen Colors CR50 Flush'!Table,7),VLOOKUP(Sheet1!$G$39,'[1]Silk Screen Colors CR50 Flush'!Table,8))*4,"")))</f>
        <v/>
      </c>
      <c r="N22" s="72" t="str">
        <f>IF(Sheet1!$J$18="G/S/C/P/W",MAX(VLOOKUP(Sheet1!$G$39,'[1]Silk Screen Colors CR50 Flush'!Table,2),VLOOKUP(Sheet1!$G$39,'[1]Silk Screen Colors CR50 Flush'!Table,3),VLOOKUP(Sheet1!$G$39,'[1]Silk Screen Colors CR50 Flush'!Table,4),VLOOKUP(Sheet1!$G$39,'[1]Silk Screen Colors CR50 Flush'!Table,5),VLOOKUP(Sheet1!$G$39,'[1]Silk Screen Colors CR50 Flush'!Table,6),VLOOKUP(Sheet1!$G$39,'[1]Silk Screen Colors CR50 Flush'!Table,7))*5,IF(Sheet1!$J$18="G/S/C/POL/W",MAX(VLOOKUP(Sheet1!$G$39,'[1]Silk Screen Colors CR50 Flush'!Table,2),VLOOKUP(Sheet1!$G$39,'[1]Silk Screen Colors CR50 Flush'!Table,3),VLOOKUP(Sheet1!$G$39,'[1]Silk Screen Colors CR50 Flush'!Table,4),VLOOKUP(Sheet1!$G$39,'[1]Silk Screen Colors CR50 Flush'!Table,5),VLOOKUP(Sheet1!$G$39,'[1]Silk Screen Colors CR50 Flush'!Table,7))*5,IF(Sheet1!$J$18="G/S/C/PUL/W",MAX(VLOOKUP(Sheet1!$G$39,'[1]Silk Screen Colors CR50 Flush'!Table,2),VLOOKUP(Sheet1!$G$39,'[1]Silk Screen Colors CR50 Flush'!Table,3),VLOOKUP(Sheet1!$G$39,'[1]Silk Screen Colors CR50 Flush'!Table,4),VLOOKUP(Sheet1!$G$39,'[1]Silk Screen Colors CR50 Flush'!Table,6),VLOOKUP(Sheet1!$G$39,'[1]Silk Screen Colors CR50 Flush'!Table,7))*5,IF(Sheet1!$J$18="G/S/C/P/CLR",MAX(VLOOKUP(Sheet1!$G$39,'[1]Silk Screen Colors CR50 Flush'!Table,2),VLOOKUP(Sheet1!$G$39,'[1]Silk Screen Colors CR50 Flush'!Table,3),VLOOKUP(Sheet1!$G$39,'[1]Silk Screen Colors CR50 Flush'!Table,4),VLOOKUP(Sheet1!$G$39,'[1]Silk Screen Colors CR50 Flush'!Table,5),VLOOKUP(Sheet1!$G$39,'[1]Silk Screen Colors CR50 Flush'!Table,6),VLOOKUP(Sheet1!$G$39,'[1]Silk Screen Colors CR50 Flush'!Table,8))*5,IF(Sheet1!$J$18="G/S/C/POL/CLR",MAX(VLOOKUP(Sheet1!$G$39,'[1]Silk Screen Colors CR50 Flush'!Table,2),VLOOKUP(Sheet1!$G$39,'[1]Silk Screen Colors CR50 Flush'!Table,3),VLOOKUP(Sheet1!$G$39,'[1]Silk Screen Colors CR50 Flush'!Table,4),VLOOKUP(Sheet1!$G$39,'[1]Silk Screen Colors CR50 Flush'!Table,5),VLOOKUP(Sheet1!$G$39,'[1]Silk Screen Colors CR50 Flush'!Table,8))*5,IF(Sheet1!$J$18="G/S/C/PUL/CLR",MAX(VLOOKUP(Sheet1!$G$39,'[1]Silk Screen Colors CR50 Flush'!Table,2),VLOOKUP(Sheet1!$G$39,'[1]Silk Screen Colors CR50 Flush'!Table,3),VLOOKUP(Sheet1!$G$39,'[1]Silk Screen Colors CR50 Flush'!Table,4),VLOOKUP(Sheet1!$G$39,'[1]Silk Screen Colors CR50 Flush'!Table,6),VLOOKUP(Sheet1!$G$39,'[1]Silk Screen Colors CR50 Flush'!Table,8))*5,IF(Sheet1!$J$18="G/C/P/W/CLR",MAX(VLOOKUP(Sheet1!$G$39,'[1]Silk Screen Colors CR50 Flush'!Table,2),VLOOKUP(Sheet1!$G$39,'[1]Silk Screen Colors CR50 Flush'!Table,4),VLOOKUP(Sheet1!$G$39,'[1]Silk Screen Colors CR50 Flush'!Table,5),VLOOKUP(Sheet1!$G$39,'[1]Silk Screen Colors CR50 Flush'!Table,6),VLOOKUP(Sheet1!$G$39,'[1]Silk Screen Colors CR50 Flush'!Table,7),VLOOKUP(Sheet1!$G$39,'[1]Silk Screen Colors CR50 Flush'!Table,8))*5,IF(Sheet1!$J$18="G/C/POL/W/CLR",MAX(VLOOKUP(Sheet1!$G$39,'[1]Silk Screen Colors CR50 Flush'!Table,2),VLOOKUP(Sheet1!$G$39,'[1]Silk Screen Colors CR50 Flush'!Table,4),VLOOKUP(Sheet1!$G$39,'[1]Silk Screen Colors CR50 Flush'!Table,5),VLOOKUP(Sheet1!$G$39,'[1]Silk Screen Colors CR50 Flush'!Table,7),VLOOKUP(Sheet1!$G$39,'[1]Silk Screen Colors CR50 Flush'!Table,8))*5,IF(Sheet1!$J$18="G/C/PUL/W/CLR",MAX(VLOOKUP(Sheet1!$G$39,'[1]Silk Screen Colors CR50 Flush'!Table,2),VLOOKUP(Sheet1!$G$39,'[1]Silk Screen Colors CR50 Flush'!Table,4),VLOOKUP(Sheet1!$G$39,'[1]Silk Screen Colors CR50 Flush'!Table,6),VLOOKUP(Sheet1!$G$39,'[1]Silk Screen Colors CR50 Flush'!Table,7),VLOOKUP(Sheet1!$G$39,'[1]Silk Screen Colors CR50 Flush'!Table,8))*5,"")))))))))</f>
        <v/>
      </c>
      <c r="O22" s="73" t="str">
        <f>IF(Sheet1!$J$18="S/C/P/W/CLR",MAX(VLOOKUP(Sheet1!$G$39,'[1]Silk Screen Colors CR50 Flush'!Table,3),VLOOKUP(Sheet1!$G$39,'[1]Silk Screen Colors CR50 Flush'!Table,4),VLOOKUP(Sheet1!$G$39,'[1]Silk Screen Colors CR50 Flush'!Table,5),VLOOKUP(Sheet1!$G$39,'[1]Silk Screen Colors CR50 Flush'!Table,6),VLOOKUP(Sheet1!$G$39,'[1]Silk Screen Colors CR50 Flush'!Table,7),VLOOKUP(Sheet1!$G$39,'[1]Silk Screen Colors CR50 Flush'!Table,8))*5,IF(Sheet1!$J$18="S/C/POL/W/CLR",MAX(VLOOKUP(Sheet1!$G$39,'[1]Silk Screen Colors CR50 Flush'!Table,3),VLOOKUP(Sheet1!$G$39,'[1]Silk Screen Colors CR50 Flush'!Table,4),VLOOKUP(Sheet1!$G$39,'[1]Silk Screen Colors CR50 Flush'!Table,5),VLOOKUP(Sheet1!$G$39,'[1]Silk Screen Colors CR50 Flush'!Table,7),VLOOKUP(Sheet1!$G$39,'[1]Silk Screen Colors CR50 Flush'!Table,8))*5,IF(Sheet1!$J$18="S/C/PUL/W/CLR",MAX(VLOOKUP(Sheet1!$G$39,'[1]Silk Screen Colors CR50 Flush'!Table,3),VLOOKUP(Sheet1!$G$39,'[1]Silk Screen Colors CR50 Flush'!Table,4),VLOOKUP(Sheet1!$G$39,'[1]Silk Screen Colors CR50 Flush'!Table,6),VLOOKUP(Sheet1!$G$39,'[1]Silk Screen Colors CR50 Flush'!Table,7),VLOOKUP(Sheet1!$G$39,'[1]Silk Screen Colors CR50 Flush'!Table,8))*5,"")))</f>
        <v/>
      </c>
      <c r="P22" s="74" t="str">
        <f>IF(Sheet1!$J$18="G/S/C/P/W/CLR",MAX(VLOOKUP(Sheet1!$G$39,'[1]Silk Screen Colors CR50 Flush'!Table,2),VLOOKUP(Sheet1!$G$39,'[1]Silk Screen Colors CR50 Flush'!Table,3),VLOOKUP(Sheet1!$G$39,'[1]Silk Screen Colors CR50 Flush'!Table,4),VLOOKUP(Sheet1!$G$39,'[1]Silk Screen Colors CR50 Flush'!Table,5),VLOOKUP(Sheet1!$G$39,'[1]Silk Screen Colors CR50 Flush'!Table,6),VLOOKUP(Sheet1!$G$39,'[1]Silk Screen Colors CR50 Flush'!Table,7),VLOOKUP(Sheet1!$G$39,'[1]Silk Screen Colors CR50 Flush'!Table,8))*6,IF(Sheet1!$J$18="G/S/C/POL/W/CLR",MAX(VLOOKUP(Sheet1!$G$39,'[1]Silk Screen Colors CR50 Flush'!Table,2),VLOOKUP(Sheet1!$G$39,'[1]Silk Screen Colors CR50 Flush'!Table,3),VLOOKUP(Sheet1!$G$39,'[1]Silk Screen Colors CR50 Flush'!Table,4),VLOOKUP(Sheet1!$G$39,'[1]Silk Screen Colors CR50 Flush'!Table,5),VLOOKUP(Sheet1!$G$39,'[1]Silk Screen Colors CR50 Flush'!Table,7),VLOOKUP(Sheet1!$G$39,'[1]Silk Screen Colors CR50 Flush'!Table,8))*6,IF(Sheet1!$J$18="G/S/C/PUL/W/CLR",MAX(VLOOKUP(Sheet1!$G$39,'[1]Silk Screen Colors CR50 Flush'!Table,2),VLOOKUP(Sheet1!$G$39,'[1]Silk Screen Colors CR50 Flush'!Table,3),VLOOKUP(Sheet1!$G$39,'[1]Silk Screen Colors CR50 Flush'!Table,4),VLOOKUP(Sheet1!$G$39,'[1]Silk Screen Colors CR50 Flush'!Table,6),VLOOKUP(Sheet1!$G$39,'[1]Silk Screen Colors CR50 Flush'!Table,7),VLOOKUP(Sheet1!$G$39,'[1]Silk Screen Colors CR50 Flush'!Table,8))*6,"")))</f>
        <v/>
      </c>
      <c r="Q22" s="65" t="s">
        <v>126</v>
      </c>
      <c r="R22" s="65" t="s">
        <v>128</v>
      </c>
    </row>
    <row r="23" spans="1:18" ht="15">
      <c r="A23" s="51" t="s">
        <v>134</v>
      </c>
      <c r="B23" s="66" t="str">
        <f>IF(Sheet1!$F$18="G/S",MAX(VLOOKUP(Sheet1!$G$39,'[1]Silk Screen Colors CR50 Roll-On'!Table,2),VLOOKUP(Sheet1!$G$39,'[1]Silk Screen Colors CR50 Roll-On'!Table,3))*2,IF(Sheet1!$F$18="G/C",MAX(VLOOKUP(Sheet1!$G$39,'[1]Silk Screen Colors CR50 Roll-On'!Table,2),VLOOKUP(Sheet1!$G$39,'[1]Silk Screen Colors CR50 Roll-On'!Table,4))*2,IF(Sheet1!$F$18="G/P",MAX(VLOOKUP(Sheet1!$G$39,'[1]Silk Screen Colors CR50 Roll-On'!Table,2),VLOOKUP(Sheet1!$G$39,'[1]Silk Screen Colors CR50 Roll-On'!Table,5),VLOOKUP(Sheet1!$G$39,'[1]Silk Screen Colors CR50 Roll-On'!Table,6))*2,IF(Sheet1!$F$18="G/POL",MAX(VLOOKUP(Sheet1!$G$39,'[1]Silk Screen Colors CR50 Roll-On'!Table,2),VLOOKUP(Sheet1!$G$39,'[1]Silk Screen Colors CR50 Roll-On'!Table,5))*2,IF(Sheet1!$F$18="G/PUL",MAX(VLOOKUP(Sheet1!$G$39,'[1]Silk Screen Colors CR50 Roll-On'!Table,2),VLOOKUP(Sheet1!$G$39,'[1]Silk Screen Colors CR50 Roll-On'!Table,6))*2,IF(Sheet1!$F$18="G/W",MAX(VLOOKUP(Sheet1!$G$39,'[1]Silk Screen Colors CR50 Roll-On'!Table,2),VLOOKUP(Sheet1!$G$39,'[1]Silk Screen Colors CR50 Roll-On'!Table,7))*2,IF(Sheet1!$F$18="G/CLR",MAX(VLOOKUP(Sheet1!$G$39,'[1]Silk Screen Colors CR50 Roll-On'!Table,2),VLOOKUP(Sheet1!$G$39,'[1]Silk Screen Colors CR50 Roll-On'!Table,8))*2,"")))))))</f>
        <v/>
      </c>
      <c r="C23" s="66" t="e">
        <f>IF(Sheet1!$F$18="S/C",MAX(VLOOKUP(Sheet1!$G$39,'[1]Silk Screen Colors CR50 Roll-On'!Table,3),VLOOKUP(Sheet1!$G$39,'[1]Silk Screen Colors CR50 Roll-On'!Table,4))*2,IF(Sheet1!$F$18="S/P",MAX(VLOOKUP(Sheet1!$G$39,'[1]Silk Screen Colors CR50 Roll-On'!Table,3),VLOOKUP(Sheet1!$G$39,'[1]Silk Screen Colors CR50 Roll-On'!Table,5),VLOOKUP(Sheet1!$G$39,'[1]Silk Screen Colors CR50 Roll-On'!Table,6))*2,IF(Sheet1!$F$18="S/POL",MAX(VLOOKUP(Sheet1!$G$39,'[1]Silk Screen Colors CR50 Roll-On'!Table,3),VLOOKUP(Sheet1!$G$39,'[1]Silk Screen Colors CR50 Roll-On'!Table,5))*2,IF(Sheet1!$F$18="S/PUL",MAX(VLOOKUP(Sheet1!$G$39,'[1]Silk Screen Colors CR50 Roll-On'!Table,3),VLOOKUP(Sheet1!$G$39,'[1]Silk Screen Colors CR50 Roll-On'!Table,6))*2,IF(Sheet1!$F$18="S/W",MAX(VLOOKUP(Sheet1!$G$39,'[1]Silk Screen Colors CR50 Roll-On'!Table,3),VLOOKUP(Sheet1!$G$39,'[1]Silk Screen Colors CR50 Roll-On'!Table,7))*2,IF(Sheet1!$F$18="S/CLR",MAX(VLOOKUP(Sheet1!$G$39,'[1]Silk Screen Colors CR50 Roll-On'!Table,3),VLOOKUP(Sheet1!$G$39,'[1]Silk Screen Colors CR50 Roll-On'!Table,8))*2,""))))))</f>
        <v>#REF!</v>
      </c>
      <c r="D23" s="66" t="str">
        <f>IF(Sheet1!$F$18="C/P",MAX(VLOOKUP(Sheet1!$G$39,'[1]Silk Screen Colors CR50 Roll-On'!Table,4),VLOOKUP(Sheet1!$G$39,'[1]Silk Screen Colors CR50 Roll-On'!Table,5),VLOOKUP(Sheet1!$G$39,'[1]Silk Screen Colors CR50 Roll-On'!Table,6))*2,IF(Sheet1!$F$18="C/POL",MAX(VLOOKUP(Sheet1!$G$39,'[1]Silk Screen Colors CR50 Roll-On'!Table,4),VLOOKUP(Sheet1!$G$39,'[1]Silk Screen Colors CR50 Roll-On'!Table,5))*2,IF(Sheet1!$F$18="C/PUL",MAX(VLOOKUP(Sheet1!$G$39,'[1]Silk Screen Colors CR50 Roll-On'!Table,4),VLOOKUP(Sheet1!$G$39,'[1]Silk Screen Colors CR50 Roll-On'!Table,6))*2,IF(Sheet1!$F$18="C/W",MAX(VLOOKUP(Sheet1!$G$39,'[1]Silk Screen Colors CR50 Roll-On'!Table,4),VLOOKUP(Sheet1!$G$39,'[1]Silk Screen Colors CR50 Roll-On'!Table,7))*2,IF(Sheet1!$F$18="C/CLR",MAX(VLOOKUP(Sheet1!$G$39,'[1]Silk Screen Colors CR50 Roll-On'!Table,4),VLOOKUP(Sheet1!$G$39,'[1]Silk Screen Colors CR50 Roll-On'!Table,8))*2,"")))))</f>
        <v/>
      </c>
      <c r="E23" s="66" t="str">
        <f>IF(Sheet1!$F$18="P/W",MAX(VLOOKUP(Sheet1!$G$39,'[1]Silk Screen Colors CR50 Roll-On'!Table,5),VLOOKUP(Sheet1!$G$39,'[1]Silk Screen Colors CR50 Roll-On'!Table,6),VLOOKUP(Sheet1!$G$39,'[1]Silk Screen Colors CR50 Roll-On'!Table,7))*2,IF(Sheet1!$F$18="POL/W",MAX(VLOOKUP(Sheet1!$G$39,'[1]Silk Screen Colors CR50 Roll-On'!Table,5),VLOOKUP(Sheet1!$G$39,'[1]Silk Screen Colors CR50 Roll-On'!Table,7))*2,IF(Sheet1!$F$18="PUL/W",MAX(VLOOKUP(Sheet1!$G$39,'[1]Silk Screen Colors CR50 Roll-On'!Table,6),VLOOKUP(Sheet1!$G$39,'[1]Silk Screen Colors CR50 Roll-On'!Table,7))*2,IF(Sheet1!$F$18="P/CLR",MAX(VLOOKUP(Sheet1!$G$39,'[1]Silk Screen Colors CR50 Roll-On'!Table,5),VLOOKUP(Sheet1!$G$39,'[1]Silk Screen Colors CR50 Roll-On'!Table,6),VLOOKUP(Sheet1!$G$39,'[1]Silk Screen Colors CR50 Roll-On'!Table,8))*2,IF(Sheet1!$F$18="POL/CLR",MAX(VLOOKUP(Sheet1!$G$39,'[1]Silk Screen Colors CR50 Roll-On'!Table,5),VLOOKUP(Sheet1!$G$39,'[1]Silk Screen Colors CR50 Roll-On'!Table,8))*2,IF(Sheet1!$F$18="PUL/CLR",MAX(VLOOKUP(Sheet1!$G$39,'[1]Silk Screen Colors CR50 Roll-On'!Table,6),VLOOKUP(Sheet1!$G$39,'[1]Silk Screen Colors CR50 Roll-On'!Table,8))*2,""))))))</f>
        <v/>
      </c>
      <c r="F23" s="66" t="str">
        <f>IF(Sheet1!$F$18="W/CLR",MAX(VLOOKUP(Sheet1!$G$39,'[1]Silk Screen Colors CR50 Roll-On'!Table,7),VLOOKUP(Sheet1!$G$39,'[1]Silk Screen Colors CR50 Roll-On'!Table,8))*2,"")</f>
        <v/>
      </c>
      <c r="G23" s="67" t="str">
        <f>IF(Sheet1!$F$18="G/S/C",MAX(VLOOKUP(Sheet1!$G$39,'[1]Silk Screen Colors CR50 Roll-On'!Table,2),VLOOKUP(Sheet1!$G$39,'[1]Silk Screen Colors CR50 Roll-On'!Table,3),VLOOKUP(Sheet1!$G$39,'[1]Silk Screen Colors CR50 Roll-On'!Table,4))*3,IF(Sheet1!$F$18="G/S/P",MAX(VLOOKUP(Sheet1!$G$39,'[1]Silk Screen Colors CR50 Roll-On'!Table,2),VLOOKUP(Sheet1!$G$39,'[1]Silk Screen Colors CR50 Roll-On'!Table,3),VLOOKUP(Sheet1!$G$39,'[1]Silk Screen Colors CR50 Roll-On'!Table,5),VLOOKUP(Sheet1!$G$39,'[1]Silk Screen Colors CR50 Roll-On'!Table,6))*3,IF(Sheet1!$F$18="G/S/POL",MAX(VLOOKUP(Sheet1!$G$39,'[1]Silk Screen Colors CR50 Roll-On'!Table,2),VLOOKUP(Sheet1!$G$39,'[1]Silk Screen Colors CR50 Roll-On'!Table,3),VLOOKUP(Sheet1!$G$39,'[1]Silk Screen Colors CR50 Roll-On'!Table,5))*3,IF(Sheet1!$F$18="G/S/PUL",MAX(VLOOKUP(Sheet1!$G$39,'[1]Silk Screen Colors CR50 Roll-On'!Table,2),VLOOKUP(Sheet1!$G$39,'[1]Silk Screen Colors CR50 Roll-On'!Table,3),VLOOKUP(Sheet1!$G$39,'[1]Silk Screen Colors CR50 Roll-On'!Table,6))*3,IF(Sheet1!$F$18="G/S/W",MAX(VLOOKUP(Sheet1!$G$39,'[1]Silk Screen Colors CR50 Roll-On'!Table,2),VLOOKUP(Sheet1!$G$39,'[1]Silk Screen Colors CR50 Roll-On'!Table,3),VLOOKUP(Sheet1!$G$39,'[1]Silk Screen Colors CR50 Roll-On'!Table,7))*3,IF(Sheet1!$F$18="G/S/CLR",MAX(VLOOKUP(Sheet1!$G$39,'[1]Silk Screen Colors CR50 Roll-On'!Table,2),VLOOKUP(Sheet1!$G$39,'[1]Silk Screen Colors CR50 Roll-On'!Table,3),VLOOKUP(Sheet1!$G$39,'[1]Silk Screen Colors CR50 Roll-On'!Table,8))*3,IF(Sheet1!$F$18="G/C/P",MAX(VLOOKUP(Sheet1!$G$39,'[1]Silk Screen Colors CR50 Roll-On'!Table,2),VLOOKUP(Sheet1!$G$39,'[1]Silk Screen Colors CR50 Roll-On'!Table,4),VLOOKUP(Sheet1!$G$39,'[1]Silk Screen Colors CR50 Roll-On'!Table,5),VLOOKUP(Sheet1!$G$39,'[1]Silk Screen Colors CR50 Roll-On'!Table,6))*3,IF(Sheet1!$F$18="G/C/POL",MAX(VLOOKUP(Sheet1!$G$39,'[1]Silk Screen Colors CR50 Roll-On'!Table,2),VLOOKUP(Sheet1!$G$39,'[1]Silk Screen Colors CR50 Roll-On'!Table,4),VLOOKUP(Sheet1!$G$39,'[1]Silk Screen Colors CR50 Roll-On'!Table,5))*3,IF(Sheet1!$F$18="G/C/PUL",MAX(VLOOKUP(Sheet1!$G$39,'[1]Silk Screen Colors CR50 Roll-On'!Table,2),VLOOKUP(Sheet1!$G$39,'[1]Silk Screen Colors CR50 Roll-On'!Table,4),VLOOKUP(Sheet1!$G$39,'[1]Silk Screen Colors CR50 Roll-On'!Table,6))*3,IF(Sheet1!$F$18="G/C/W",MAX(VLOOKUP(Sheet1!$G$39,'[1]Silk Screen Colors CR50 Roll-On'!Table,2),VLOOKUP(Sheet1!$G$39,'[1]Silk Screen Colors CR50 Roll-On'!Table,4),VLOOKUP(Sheet1!$G$39,'[1]Silk Screen Colors CR50 Roll-On'!Table,7))*3,IF(Sheet1!$F$18="G/C/CLR",MAX(VLOOKUP(Sheet1!$G$39,'[1]Silk Screen Colors CR50 Roll-On'!Table,2),VLOOKUP(Sheet1!$G$39,'[1]Silk Screen Colors CR50 Roll-On'!Table,4),VLOOKUP(Sheet1!$G$39,'[1]Silk Screen Colors CR50 Roll-On'!Table,8))*3,IF(Sheet1!$F$18="G/P/W",MAX(VLOOKUP(Sheet1!$G$39,'[1]Silk Screen Colors CR50 Roll-On'!Table,2),VLOOKUP(Sheet1!$G$39,'[1]Silk Screen Colors CR50 Roll-On'!Table,5),VLOOKUP(Sheet1!$G$39,'[1]Silk Screen Colors CR50 Roll-On'!Table,6),VLOOKUP(Sheet1!$G$39,'[1]Silk Screen Colors CR50 Roll-On'!Table,7))*3,IF(Sheet1!$F$18="G/POL/W",MAX(VLOOKUP(Sheet1!$G$39,'[1]Silk Screen Colors CR50 Roll-On'!Table,2),VLOOKUP(Sheet1!$G$39,'[1]Silk Screen Colors CR50 Roll-On'!Table,5),VLOOKUP(Sheet1!$G$39,'[1]Silk Screen Colors CR50 Roll-On'!Table,7))*3,IF(Sheet1!$F$18="G/PUL/W",MAX(VLOOKUP(Sheet1!$G$39,'[1]Silk Screen Colors CR50 Roll-On'!Table,2),VLOOKUP(Sheet1!$G$39,'[1]Silk Screen Colors CR50 Roll-On'!Table,6),VLOOKUP(Sheet1!$G$39,'[1]Silk Screen Colors CR50 Roll-On'!Table,7))*3,IF(Sheet1!$F$18="G/P/CLR",MAX(VLOOKUP(Sheet1!$G$39,'[1]Silk Screen Colors CR50 Roll-On'!Table,2),VLOOKUP(Sheet1!$G$39,'[1]Silk Screen Colors CR50 Roll-On'!Table,5),VLOOKUP(Sheet1!$G$39,'[1]Silk Screen Colors CR50 Roll-On'!Table,6),VLOOKUP(Sheet1!$G$39,'[1]Silk Screen Colors CR50 Roll-On'!Table,8))*3,IF(Sheet1!$F$18="G/POL/CLR",MAX(VLOOKUP(Sheet1!$G$39,'[1]Silk Screen Colors CR50 Roll-On'!Table,2),VLOOKUP(Sheet1!$G$39,'[1]Silk Screen Colors CR50 Roll-On'!Table,5),VLOOKUP(Sheet1!$G$39,'[1]Silk Screen Colors CR50 Roll-On'!Table,8))*3,IF(Sheet1!$F$18="G/PUL/CLR",MAX(VLOOKUP(Sheet1!$G$39,'[1]Silk Screen Colors CR50 Roll-On'!Table,2),VLOOKUP(Sheet1!$G$39,'[1]Silk Screen Colors CR50 Roll-On'!Table,6),VLOOKUP(Sheet1!$G$39,'[1]Silk Screen Colors CR50 Roll-On'!Table,8))*3,IF(Sheet1!$F$18="G/W/CLR",MAX(VLOOKUP(Sheet1!$G$39,'[1]Silk Screen Colors CR50 Roll-On'!Table,2),VLOOKUP(Sheet1!$G$39,'[1]Silk Screen Colors CR50 Roll-On'!Table,7),VLOOKUP(Sheet1!$G$39,'[1]Silk Screen Colors CR50 Roll-On'!Table,8))*3,""))))))))))))))))))</f>
        <v/>
      </c>
      <c r="H23" s="68" t="str">
        <f>IF(Sheet1!$F$18="S/C/P",MAX(VLOOKUP(Sheet1!$G$39,'[1]Silk Screen Colors CR50 Roll-On'!Table,3),VLOOKUP(Sheet1!$G$39,'[1]Silk Screen Colors CR50 Roll-On'!Table,4),VLOOKUP(Sheet1!$G$39,'[1]Silk Screen Colors CR50 Roll-On'!Table,5),VLOOKUP(Sheet1!$G$39,'[1]Silk Screen Colors CR50 Roll-On'!Table,6))*3,IF(Sheet1!$F$18="S/C/POL",MAX(VLOOKUP(Sheet1!$G$39,'[1]Silk Screen Colors CR50 Roll-On'!Table,3),VLOOKUP(Sheet1!$G$39,'[1]Silk Screen Colors CR50 Roll-On'!Table,4),VLOOKUP(Sheet1!$G$39,'[1]Silk Screen Colors CR50 Roll-On'!Table,5))*3,IF(Sheet1!$F$18="S/C/PUL",MAX(VLOOKUP(Sheet1!$G$39,'[1]Silk Screen Colors CR50 Roll-On'!Table,3),VLOOKUP(Sheet1!$G$39,'[1]Silk Screen Colors CR50 Roll-On'!Table,4),VLOOKUP(Sheet1!$G$39,'[1]Silk Screen Colors CR50 Roll-On'!Table,6))*3,IF(Sheet1!$F$18="S/C/W",MAX(VLOOKUP(Sheet1!$G$39,'[1]Silk Screen Colors CR50 Roll-On'!Table,3),VLOOKUP(Sheet1!$G$39,'[1]Silk Screen Colors CR50 Roll-On'!Table,4),VLOOKUP(Sheet1!$G$39,'[1]Silk Screen Colors CR50 Roll-On'!Table,7))*3,IF(Sheet1!$F$18="S/C/CLR",MAX(VLOOKUP(Sheet1!$G$39,'[1]Silk Screen Colors CR50 Roll-On'!Table,3),VLOOKUP(Sheet1!$G$39,'[1]Silk Screen Colors CR50 Roll-On'!Table,4),VLOOKUP(Sheet1!$G$39,'[1]Silk Screen Colors CR50 Roll-On'!Table,8))*3,IF(Sheet1!$F$18="S/P/W",MAX(VLOOKUP(Sheet1!$G$39,'[1]Silk Screen Colors CR50 Roll-On'!Table,3),VLOOKUP(Sheet1!$G$39,'[1]Silk Screen Colors CR50 Roll-On'!Table,5),VLOOKUP(Sheet1!$G$39,'[1]Silk Screen Colors CR50 Roll-On'!Table,6),VLOOKUP(Sheet1!$G$39,'[1]Silk Screen Colors CR50 Roll-On'!Table,7))*3,IF(Sheet1!$F$18="S/POL/W",MAX(VLOOKUP(Sheet1!$G$39,'[1]Silk Screen Colors CR50 Roll-On'!Table,3),VLOOKUP(Sheet1!$G$39,'[1]Silk Screen Colors CR50 Roll-On'!Table,5),VLOOKUP(Sheet1!$G$39,'[1]Silk Screen Colors CR50 Roll-On'!Table,7))*3,IF(Sheet1!$F$18="S/PUL/W",MAX(VLOOKUP(Sheet1!$G$39,'[1]Silk Screen Colors CR50 Roll-On'!Table,3),VLOOKUP(Sheet1!$G$39,'[1]Silk Screen Colors CR50 Roll-On'!Table,6),VLOOKUP(Sheet1!$G$39,'[1]Silk Screen Colors CR50 Roll-On'!Table,7))*3,IF(Sheet1!$F$18="S/P/CLR",MAX(VLOOKUP(Sheet1!$G$39,'[1]Silk Screen Colors CR50 Roll-On'!Table,3),VLOOKUP(Sheet1!$G$39,'[1]Silk Screen Colors CR50 Roll-On'!Table,5),VLOOKUP(Sheet1!$G$39,'[1]Silk Screen Colors CR50 Roll-On'!Table,6),VLOOKUP(Sheet1!$G$39,'[1]Silk Screen Colors CR50 Roll-On'!Table,8))*3,IF(Sheet1!$F$18="S/POL/CLR",MAX(VLOOKUP(Sheet1!$G$39,'[1]Silk Screen Colors CR50 Roll-On'!Table,3),VLOOKUP(Sheet1!$G$39,'[1]Silk Screen Colors CR50 Roll-On'!Table,5),VLOOKUP(Sheet1!$G$39,'[1]Silk Screen Colors CR50 Roll-On'!Table,8))*3,IF(Sheet1!$F$18="S/PUL/CLR",MAX(VLOOKUP(Sheet1!$G$39,'[1]Silk Screen Colors CR50 Roll-On'!Table,3),VLOOKUP(Sheet1!$G$39,'[1]Silk Screen Colors CR50 Roll-On'!Table,6),VLOOKUP(Sheet1!$G$39,'[1]Silk Screen Colors CR50 Roll-On'!Table,8))*3,IF(Sheet1!$F$18="S/W/CLR",MAX(VLOOKUP(Sheet1!$G$39,'[1]Silk Screen Colors CR50 Roll-On'!Table,3),VLOOKUP(Sheet1!$G$39,'[1]Silk Screen Colors CR50 Roll-On'!Table,7),VLOOKUP(Sheet1!$G$39,'[1]Silk Screen Colors CR50 Roll-On'!Table,8))*3,""))))))))))))</f>
        <v/>
      </c>
      <c r="I23" s="69" t="str">
        <f>IF(Sheet1!$F$18="C/P/W",MAX(VLOOKUP(Sheet1!$G$39,'[1]Silk Screen Colors CR50 Roll-On'!Table,4),VLOOKUP(Sheet1!$G$39,'[1]Silk Screen Colors CR50 Roll-On'!Table,5),VLOOKUP(Sheet1!$G$39,'[1]Silk Screen Colors CR50 Roll-On'!Table,6),VLOOKUP(Sheet1!$G$39,'[1]Silk Screen Colors CR50 Roll-On'!Table,7))*3,IF(Sheet1!$F$18="C/POL/W",MAX(VLOOKUP(Sheet1!$G$39,'[1]Silk Screen Colors CR50 Roll-On'!Table,4),VLOOKUP(Sheet1!$G$39,'[1]Silk Screen Colors CR50 Roll-On'!Table,5),VLOOKUP(Sheet1!$G$39,'[1]Silk Screen Colors CR50 Roll-On'!Table,7))*3,IF(Sheet1!$F$18="C/PUL/W",MAX(VLOOKUP(Sheet1!$G$39,'[1]Silk Screen Colors CR50 Roll-On'!Table,4),VLOOKUP(Sheet1!$G$39,'[1]Silk Screen Colors CR50 Roll-On'!Table,6),VLOOKUP(Sheet1!$G$39,'[1]Silk Screen Colors CR50 Roll-On'!Table,7))*3,IF(Sheet1!$F$18="C/P/CLR",MAX(VLOOKUP(Sheet1!$G$39,'[1]Silk Screen Colors CR50 Roll-On'!Table,4),VLOOKUP(Sheet1!$G$39,'[1]Silk Screen Colors CR50 Roll-On'!Table,5),VLOOKUP(Sheet1!$G$39,'[1]Silk Screen Colors CR50 Roll-On'!Table,6),VLOOKUP(Sheet1!$G$39,'[1]Silk Screen Colors CR50 Roll-On'!Table,8))*3,IF(Sheet1!$F$18="C/POL/CLR",MAX(VLOOKUP(Sheet1!$G$39,'[1]Silk Screen Colors CR50 Roll-On'!Table,4),VLOOKUP(Sheet1!$G$39,'[1]Silk Screen Colors CR50 Roll-On'!Table,5),VLOOKUP(Sheet1!$G$39,'[1]Silk Screen Colors CR50 Roll-On'!Table,8))*3,IF(Sheet1!$F$18="C/PUL/CLR",MAX(VLOOKUP(Sheet1!$G$39,'[1]Silk Screen Colors CR50 Roll-On'!Table,4),VLOOKUP(Sheet1!$G$39,'[1]Silk Screen Colors CR50 Roll-On'!Table,6),VLOOKUP(Sheet1!$G$39,'[1]Silk Screen Colors CR50 Roll-On'!Table,8))*3,IF(Sheet1!$F$18="C/W/CLR",MAX(VLOOKUP(Sheet1!$G$39,'[1]Silk Screen Colors CR50 Roll-On'!Table,4),VLOOKUP(Sheet1!$G$39,'[1]Silk Screen Colors CR50 Roll-On'!Table,7),VLOOKUP(Sheet1!$G$39,'[1]Silk Screen Colors CR50 Roll-On'!Table,8))*3,"")))))))</f>
        <v/>
      </c>
      <c r="J23" s="69" t="str">
        <f>IF(Sheet1!$F$18="P/W/CLR",MAX(VLOOKUP(Sheet1!$G$39,'[1]Silk Screen Colors CR50 Roll-On'!Table,5),VLOOKUP(Sheet1!$G$39,'[1]Silk Screen Colors CR50 Roll-On'!Table,6),VLOOKUP(Sheet1!$G$39,'[1]Silk Screen Colors CR50 Roll-On'!Table,7),VLOOKUP(Sheet1!$G$39,'[1]Silk Screen Colors CR50 Roll-On'!Table,8))*3,IF(Sheet1!$F$18="POL/W/CLR",MAX(VLOOKUP(Sheet1!$G$39,'[1]Silk Screen Colors CR50 Roll-On'!Table,5),VLOOKUP(Sheet1!$G$39,'[1]Silk Screen Colors CR50 Roll-On'!Table,7),VLOOKUP(Sheet1!$G$39,'[1]Silk Screen Colors CR50 Roll-On'!Table,8))*3,IF(Sheet1!$F$18="PUL/W/CLR",MAX(VLOOKUP(Sheet1!$G$39,'[1]Silk Screen Colors CR50 Roll-On'!Table,6),VLOOKUP(Sheet1!$G$39,'[1]Silk Screen Colors CR50 Roll-On'!Table,7),VLOOKUP(Sheet1!$G$39,'[1]Silk Screen Colors CR50 Roll-On'!Table,8))*3,"")))</f>
        <v/>
      </c>
      <c r="K23" s="70" t="str">
        <f>IF(Sheet1!$F$18="G/S/C/P",MAX(VLOOKUP(Sheet1!$G$39,'[1]Silk Screen Colors CR50 Roll-On'!Table,2),VLOOKUP(Sheet1!$G$39,'[1]Silk Screen Colors CR50 Roll-On'!Table,3),VLOOKUP(Sheet1!$G$39,'[1]Silk Screen Colors CR50 Roll-On'!Table,4),VLOOKUP(Sheet1!$G$39,'[1]Silk Screen Colors CR50 Roll-On'!Table,5),VLOOKUP(Sheet1!$G$39,'[1]Silk Screen Colors CR50 Roll-On'!Table,6))*4,IF(Sheet1!$F$18="G/S/C/POL",MAX(VLOOKUP(Sheet1!$G$39,'[1]Silk Screen Colors CR50 Roll-On'!Table,2),VLOOKUP(Sheet1!$G$39,'[1]Silk Screen Colors CR50 Roll-On'!Table,3),VLOOKUP(Sheet1!$G$39,'[1]Silk Screen Colors CR50 Roll-On'!Table,4),VLOOKUP(Sheet1!$G$39,'[1]Silk Screen Colors CR50 Roll-On'!Table,5))*4,IF(Sheet1!$F$18="G/S/C/PUL",MAX(VLOOKUP(Sheet1!$G$39,'[1]Silk Screen Colors CR50 Roll-On'!Table,2),VLOOKUP(Sheet1!$G$39,'[1]Silk Screen Colors CR50 Roll-On'!Table,3),VLOOKUP(Sheet1!$G$39,'[1]Silk Screen Colors CR50 Roll-On'!Table,4),VLOOKUP(Sheet1!$G$39,'[1]Silk Screen Colors CR50 Roll-On'!Table,6))*4,IF(Sheet1!$F$18="G/S/C/W",MAX(VLOOKUP(Sheet1!$G$39,'[1]Silk Screen Colors CR50 Roll-On'!Table,2),VLOOKUP(Sheet1!$G$39,'[1]Silk Screen Colors CR50 Roll-On'!Table,3),VLOOKUP(Sheet1!$G$39,'[1]Silk Screen Colors CR50 Roll-On'!Table,4),VLOOKUP(Sheet1!$G$39,'[1]Silk Screen Colors CR50 Roll-On'!Table,7))*4,IF(Sheet1!$F$18="G/S/C/CLR",MAX(VLOOKUP(Sheet1!$G$39,'[1]Silk Screen Colors CR50 Roll-On'!Table,2),VLOOKUP(Sheet1!$G$39,'[1]Silk Screen Colors CR50 Roll-On'!Table,3),VLOOKUP(Sheet1!$G$39,'[1]Silk Screen Colors CR50 Roll-On'!Table,4),VLOOKUP(Sheet1!$G$39,'[1]Silk Screen Colors CR50 Roll-On'!Table,8))*4,IF(Sheet1!$F$18="G/C/P/W",MAX(VLOOKUP(Sheet1!$G$39,'[1]Silk Screen Colors CR50 Roll-On'!Table,2),VLOOKUP(Sheet1!$G$39,'[1]Silk Screen Colors CR50 Roll-On'!Table,4),VLOOKUP(Sheet1!$G$39,'[1]Silk Screen Colors CR50 Roll-On'!Table,5),VLOOKUP(Sheet1!$G$39,'[1]Silk Screen Colors CR50 Roll-On'!Table,6),VLOOKUP(Sheet1!$G$39,'[1]Silk Screen Colors CR50 Roll-On'!Table,7))*4,IF(Sheet1!$F$18="G/C/POL/W",MAX(VLOOKUP(Sheet1!$G$39,'[1]Silk Screen Colors CR50 Roll-On'!Table,2),VLOOKUP(Sheet1!$G$39,'[1]Silk Screen Colors CR50 Roll-On'!Table,4),VLOOKUP(Sheet1!$G$39,'[1]Silk Screen Colors CR50 Roll-On'!Table,5),VLOOKUP(Sheet1!$G$39,'[1]Silk Screen Colors CR50 Roll-On'!Table,7))*4,IF(Sheet1!$F$18="G/C/PUL/W",MAX(VLOOKUP(Sheet1!$G$39,'[1]Silk Screen Colors CR50 Roll-On'!Table,2),VLOOKUP(Sheet1!$G$39,'[1]Silk Screen Colors CR50 Roll-On'!Table,4),VLOOKUP(Sheet1!$G$39,'[1]Silk Screen Colors CR50 Roll-On'!Table,6),VLOOKUP(Sheet1!$G$39,'[1]Silk Screen Colors CR50 Roll-On'!Table,7))*4,IF(Sheet1!$F$18="G/C/P/CLR",MAX(VLOOKUP(Sheet1!$G$39,'[1]Silk Screen Colors CR50 Roll-On'!Table,2),VLOOKUP(Sheet1!$G$39,'[1]Silk Screen Colors CR50 Roll-On'!Table,4),VLOOKUP(Sheet1!$G$39,'[1]Silk Screen Colors CR50 Roll-On'!Table,5),VLOOKUP(Sheet1!$G$39,'[1]Silk Screen Colors CR50 Roll-On'!Table,6),VLOOKUP(Sheet1!$G$39,'[1]Silk Screen Colors CR50 Roll-On'!Table,8))*4,IF(Sheet1!$F$18="G/C/POL/CLR",MAX(VLOOKUP(Sheet1!$G$39,'[1]Silk Screen Colors CR50 Roll-On'!Table,2),VLOOKUP(Sheet1!$G$39,'[1]Silk Screen Colors CR50 Roll-On'!Table,4),VLOOKUP(Sheet1!$G$39,'[1]Silk Screen Colors CR50 Roll-On'!Table,5),VLOOKUP(Sheet1!$G$39,'[1]Silk Screen Colors CR50 Roll-On'!Table,8))*4,IF(Sheet1!$F$18="G/C/PUL/CLR",MAX(VLOOKUP(Sheet1!$G$39,'[1]Silk Screen Colors CR50 Roll-On'!Table,2),VLOOKUP(Sheet1!$G$39,'[1]Silk Screen Colors CR50 Roll-On'!Table,4),VLOOKUP(Sheet1!$G$39,'[1]Silk Screen Colors CR50 Roll-On'!Table,6),VLOOKUP(Sheet1!$G$39,'[1]Silk Screen Colors CR50 Roll-On'!Table,8))*4,IF(Sheet1!$F$18="G/C/W/CLR",MAX(VLOOKUP(Sheet1!$G$39,'[1]Silk Screen Colors CR50 Roll-On'!Table,2),VLOOKUP(Sheet1!$G$39,'[1]Silk Screen Colors CR50 Roll-On'!Table,4),VLOOKUP(Sheet1!$G$39,'[1]Silk Screen Colors CR50 Roll-On'!Table,7),VLOOKUP(Sheet1!$G$39,'[1]Silk Screen Colors CR50 Roll-On'!Table,8))*4,""))))))))))))</f>
        <v/>
      </c>
      <c r="L23" s="71" t="str">
        <f>IF(Sheet1!$F$18="S/C/P/W",MAX(VLOOKUP(Sheet1!$G$39,'[1]Silk Screen Colors CR50 Roll-On'!Table,3),VLOOKUP(Sheet1!$G$39,'[1]Silk Screen Colors CR50 Roll-On'!Table,4),VLOOKUP(Sheet1!$G$39,'[1]Silk Screen Colors CR50 Roll-On'!Table,5),VLOOKUP(Sheet1!$G$39,'[1]Silk Screen Colors CR50 Roll-On'!Table,6),VLOOKUP(Sheet1!$G$39,'[1]Silk Screen Colors CR50 Roll-On'!Table,7))*4,IF(Sheet1!$F$18="S/C/POL/W",MAX(VLOOKUP(Sheet1!$G$39,'[1]Silk Screen Colors CR50 Roll-On'!Table,3),VLOOKUP(Sheet1!$G$39,'[1]Silk Screen Colors CR50 Roll-On'!Table,4),VLOOKUP(Sheet1!$G$39,'[1]Silk Screen Colors CR50 Roll-On'!Table,5),VLOOKUP(Sheet1!$G$39,'[1]Silk Screen Colors CR50 Roll-On'!Table,7))*4,IF(Sheet1!$F$18="S/C/PUL/W",MAX(VLOOKUP(Sheet1!$G$39,'[1]Silk Screen Colors CR50 Roll-On'!Table,3),VLOOKUP(Sheet1!$G$39,'[1]Silk Screen Colors CR50 Roll-On'!Table,4),VLOOKUP(Sheet1!$G$39,'[1]Silk Screen Colors CR50 Roll-On'!Table,6),VLOOKUP(Sheet1!$G$39,'[1]Silk Screen Colors CR50 Roll-On'!Table,7))*4,IF(Sheet1!$F$18="S/C/P/CLR",MAX(VLOOKUP(Sheet1!$G$39,'[1]Silk Screen Colors CR50 Roll-On'!Table,3),VLOOKUP(Sheet1!$G$39,'[1]Silk Screen Colors CR50 Roll-On'!Table,4),VLOOKUP(Sheet1!$G$39,'[1]Silk Screen Colors CR50 Roll-On'!Table,5),VLOOKUP(Sheet1!$G$39,'[1]Silk Screen Colors CR50 Roll-On'!Table,6),VLOOKUP(Sheet1!$G$39,'[1]Silk Screen Colors CR50 Roll-On'!Table,8))*4,IF(Sheet1!$F$18="S/C/POL/CLR",MAX(VLOOKUP(Sheet1!$G$39,'[1]Silk Screen Colors CR50 Roll-On'!Table,3),VLOOKUP(Sheet1!$G$39,'[1]Silk Screen Colors CR50 Roll-On'!Table,4),VLOOKUP(Sheet1!$G$39,'[1]Silk Screen Colors CR50 Roll-On'!Table,5),VLOOKUP(Sheet1!$G$39,'[1]Silk Screen Colors CR50 Roll-On'!Table,8))*4,IF(Sheet1!$F$18="S/C/PUL/CLR",MAX(VLOOKUP(Sheet1!$G$39,'[1]Silk Screen Colors CR50 Roll-On'!Table,3),VLOOKUP(Sheet1!$G$39,'[1]Silk Screen Colors CR50 Roll-On'!Table,4),VLOOKUP(Sheet1!$G$39,'[1]Silk Screen Colors CR50 Roll-On'!Table,6),VLOOKUP(Sheet1!$G$39,'[1]Silk Screen Colors CR50 Roll-On'!Table,8))*4,IF(Sheet1!$F$18="S/P/W/CLR",MAX(VLOOKUP(Sheet1!$G$39,'[1]Silk Screen Colors CR50 Roll-On'!Table,3),VLOOKUP(Sheet1!$G$39,'[1]Silk Screen Colors CR50 Roll-On'!Table,5),VLOOKUP(Sheet1!$G$39,'[1]Silk Screen Colors CR50 Roll-On'!Table,6),VLOOKUP(Sheet1!$G$39,'[1]Silk Screen Colors CR50 Roll-On'!Table,7),VLOOKUP(Sheet1!$G$39,'[1]Silk Screen Colors CR50 Roll-On'!Table,8))*4,IF(Sheet1!$F$18="S/POL/W/CLR",MAX(VLOOKUP(Sheet1!$G$39,'[1]Silk Screen Colors CR50 Roll-On'!Table,3),VLOOKUP(Sheet1!$G$39,'[1]Silk Screen Colors CR50 Roll-On'!Table,5),VLOOKUP(Sheet1!$G$39,'[1]Silk Screen Colors CR50 Roll-On'!Table,7),VLOOKUP(Sheet1!$G$39,'[1]Silk Screen Colors CR50 Roll-On'!Table,8))*4,IF(Sheet1!$F$18="S/PUL/W/CLR",MAX(VLOOKUP(Sheet1!$G$39,'[1]Silk Screen Colors CR50 Roll-On'!Table,3),VLOOKUP(Sheet1!$G$39,'[1]Silk Screen Colors CR50 Roll-On'!Table,6),VLOOKUP(Sheet1!$G$39,'[1]Silk Screen Colors CR50 Roll-On'!Table,7),VLOOKUP(Sheet1!$G$39,'[1]Silk Screen Colors CR50 Roll-On'!Table,8))*4,"")))))))))</f>
        <v/>
      </c>
      <c r="M23" s="71" t="str">
        <f>IF(Sheet1!$F$18="C/P/W/CLR",MAX(VLOOKUP(Sheet1!$G$39,'[1]Silk Screen Colors CR50 Roll-On'!Table,4),VLOOKUP(Sheet1!$G$39,'[1]Silk Screen Colors CR50 Roll-On'!Table,5),VLOOKUP(Sheet1!$G$39,'[1]Silk Screen Colors CR50 Roll-On'!Table,6),VLOOKUP(Sheet1!$G$39,'[1]Silk Screen Colors CR50 Roll-On'!Table,7),VLOOKUP(Sheet1!$G$39,'[1]Silk Screen Colors CR50 Roll-On'!Table,8))*4,IF(Sheet1!$F$18="C/POL/W/CLR",MAX(VLOOKUP(Sheet1!$G$39,'[1]Silk Screen Colors CR50 Roll-On'!Table,4),VLOOKUP(Sheet1!$G$39,'[1]Silk Screen Colors CR50 Roll-On'!Table,5),VLOOKUP(Sheet1!$G$39,'[1]Silk Screen Colors CR50 Roll-On'!Table,7),VLOOKUP(Sheet1!$G$39,'[1]Silk Screen Colors CR50 Roll-On'!Table,8))*4,IF(Sheet1!$F$18="C/PUL/W/CLR",MAX(VLOOKUP(Sheet1!$G$39,'[1]Silk Screen Colors CR50 Roll-On'!Table,4),VLOOKUP(Sheet1!$G$39,'[1]Silk Screen Colors CR50 Roll-On'!Table,6),VLOOKUP(Sheet1!$G$39,'[1]Silk Screen Colors CR50 Roll-On'!Table,7),VLOOKUP(Sheet1!$G$39,'[1]Silk Screen Colors CR50 Roll-On'!Table,8))*4,"")))</f>
        <v/>
      </c>
      <c r="N23" s="72" t="str">
        <f>IF(Sheet1!$F$18="G/S/C/P/W",MAX(VLOOKUP(Sheet1!$G$39,'[1]Silk Screen Colors CR50 Roll-On'!Table,2),VLOOKUP(Sheet1!$G$39,'[1]Silk Screen Colors CR50 Roll-On'!Table,3),VLOOKUP(Sheet1!$G$39,'[1]Silk Screen Colors CR50 Roll-On'!Table,4),VLOOKUP(Sheet1!$G$39,'[1]Silk Screen Colors CR50 Roll-On'!Table,5),VLOOKUP(Sheet1!$G$39,'[1]Silk Screen Colors CR50 Roll-On'!Table,6),VLOOKUP(Sheet1!$G$39,'[1]Silk Screen Colors CR50 Roll-On'!Table,7))*5,IF(Sheet1!$F$18="G/S/C/POL/W",MAX(VLOOKUP(Sheet1!$G$39,'[1]Silk Screen Colors CR50 Roll-On'!Table,2),VLOOKUP(Sheet1!$G$39,'[1]Silk Screen Colors CR50 Roll-On'!Table,3),VLOOKUP(Sheet1!$G$39,'[1]Silk Screen Colors CR50 Roll-On'!Table,4),VLOOKUP(Sheet1!$G$39,'[1]Silk Screen Colors CR50 Roll-On'!Table,5),VLOOKUP(Sheet1!$G$39,'[1]Silk Screen Colors CR50 Roll-On'!Table,7))*5,IF(Sheet1!$F$18="G/S/C/PUL/W",MAX(VLOOKUP(Sheet1!$G$39,'[1]Silk Screen Colors CR50 Roll-On'!Table,2),VLOOKUP(Sheet1!$G$39,'[1]Silk Screen Colors CR50 Roll-On'!Table,3),VLOOKUP(Sheet1!$G$39,'[1]Silk Screen Colors CR50 Roll-On'!Table,4),VLOOKUP(Sheet1!$G$39,'[1]Silk Screen Colors CR50 Roll-On'!Table,6),VLOOKUP(Sheet1!$G$39,'[1]Silk Screen Colors CR50 Roll-On'!Table,7))*5,IF(Sheet1!$F$18="G/S/C/P/CLR",MAX(VLOOKUP(Sheet1!$G$39,'[1]Silk Screen Colors CR50 Roll-On'!Table,2),VLOOKUP(Sheet1!$G$39,'[1]Silk Screen Colors CR50 Roll-On'!Table,3),VLOOKUP(Sheet1!$G$39,'[1]Silk Screen Colors CR50 Roll-On'!Table,4),VLOOKUP(Sheet1!$G$39,'[1]Silk Screen Colors CR50 Roll-On'!Table,5),VLOOKUP(Sheet1!$G$39,'[1]Silk Screen Colors CR50 Roll-On'!Table,6),VLOOKUP(Sheet1!$G$39,'[1]Silk Screen Colors CR50 Roll-On'!Table,8))*5,IF(Sheet1!$F$18="G/S/C/POL/CLR",MAX(VLOOKUP(Sheet1!$G$39,'[1]Silk Screen Colors CR50 Roll-On'!Table,2),VLOOKUP(Sheet1!$G$39,'[1]Silk Screen Colors CR50 Roll-On'!Table,3),VLOOKUP(Sheet1!$G$39,'[1]Silk Screen Colors CR50 Roll-On'!Table,4),VLOOKUP(Sheet1!$G$39,'[1]Silk Screen Colors CR50 Roll-On'!Table,5),VLOOKUP(Sheet1!$G$39,'[1]Silk Screen Colors CR50 Roll-On'!Table,8))*5,IF(Sheet1!$F$18="G/S/C/PUL/CLR",MAX(VLOOKUP(Sheet1!$G$39,'[1]Silk Screen Colors CR50 Roll-On'!Table,2),VLOOKUP(Sheet1!$G$39,'[1]Silk Screen Colors CR50 Roll-On'!Table,3),VLOOKUP(Sheet1!$G$39,'[1]Silk Screen Colors CR50 Roll-On'!Table,4),VLOOKUP(Sheet1!$G$39,'[1]Silk Screen Colors CR50 Roll-On'!Table,6),VLOOKUP(Sheet1!$G$39,'[1]Silk Screen Colors CR50 Roll-On'!Table,8))*5,IF(Sheet1!$F$18="G/C/P/W/CLR",MAX(VLOOKUP(Sheet1!$G$39,'[1]Silk Screen Colors CR50 Roll-On'!Table,2),VLOOKUP(Sheet1!$G$39,'[1]Silk Screen Colors CR50 Roll-On'!Table,4),VLOOKUP(Sheet1!$G$39,'[1]Silk Screen Colors CR50 Roll-On'!Table,5),VLOOKUP(Sheet1!$G$39,'[1]Silk Screen Colors CR50 Roll-On'!Table,6),VLOOKUP(Sheet1!$G$39,'[1]Silk Screen Colors CR50 Roll-On'!Table,7),VLOOKUP(Sheet1!$G$39,'[1]Silk Screen Colors CR50 Roll-On'!Table,8))*5,IF(Sheet1!$F$18="G/C/POL/W/CLR",MAX(VLOOKUP(Sheet1!$G$39,'[1]Silk Screen Colors CR50 Roll-On'!Table,2),VLOOKUP(Sheet1!$G$39,'[1]Silk Screen Colors CR50 Roll-On'!Table,4),VLOOKUP(Sheet1!$G$39,'[1]Silk Screen Colors CR50 Roll-On'!Table,5),VLOOKUP(Sheet1!$G$39,'[1]Silk Screen Colors CR50 Roll-On'!Table,7),VLOOKUP(Sheet1!$G$39,'[1]Silk Screen Colors CR50 Roll-On'!Table,8))*5,IF(Sheet1!$F$18="G/C/PUL/W/CLR",MAX(VLOOKUP(Sheet1!$G$39,'[1]Silk Screen Colors CR50 Roll-On'!Table,2),VLOOKUP(Sheet1!$G$39,'[1]Silk Screen Colors CR50 Roll-On'!Table,4),VLOOKUP(Sheet1!$G$39,'[1]Silk Screen Colors CR50 Roll-On'!Table,6),VLOOKUP(Sheet1!$G$39,'[1]Silk Screen Colors CR50 Roll-On'!Table,7),VLOOKUP(Sheet1!$G$39,'[1]Silk Screen Colors CR50 Roll-On'!Table,8))*5,"")))))))))</f>
        <v/>
      </c>
      <c r="O23" s="73" t="str">
        <f>IF(Sheet1!$F$18="S/C/P/W/CLR",MAX(VLOOKUP(Sheet1!$G$39,'[1]Silk Screen Colors CR50 Roll-On'!Table,3),VLOOKUP(Sheet1!$G$39,'[1]Silk Screen Colors CR50 Roll-On'!Table,4),VLOOKUP(Sheet1!$G$39,'[1]Silk Screen Colors CR50 Roll-On'!Table,5),VLOOKUP(Sheet1!$G$39,'[1]Silk Screen Colors CR50 Roll-On'!Table,6),VLOOKUP(Sheet1!$G$39,'[1]Silk Screen Colors CR50 Roll-On'!Table,7),VLOOKUP(Sheet1!$G$39,'[1]Silk Screen Colors CR50 Roll-On'!Table,8))*5,IF(Sheet1!$F$18="S/C/POL/W/CLR",MAX(VLOOKUP(Sheet1!$G$39,'[1]Silk Screen Colors CR50 Roll-On'!Table,3),VLOOKUP(Sheet1!$G$39,'[1]Silk Screen Colors CR50 Roll-On'!Table,4),VLOOKUP(Sheet1!$G$39,'[1]Silk Screen Colors CR50 Roll-On'!Table,5),VLOOKUP(Sheet1!$G$39,'[1]Silk Screen Colors CR50 Roll-On'!Table,7),VLOOKUP(Sheet1!$G$39,'[1]Silk Screen Colors CR50 Roll-On'!Table,8))*5,IF(Sheet1!$F$18="S/C/PUL/W/CLR",MAX(VLOOKUP(Sheet1!$G$39,'[1]Silk Screen Colors CR50 Roll-On'!Table,3),VLOOKUP(Sheet1!$G$39,'[1]Silk Screen Colors CR50 Roll-On'!Table,4),VLOOKUP(Sheet1!$G$39,'[1]Silk Screen Colors CR50 Roll-On'!Table,6),VLOOKUP(Sheet1!$G$39,'[1]Silk Screen Colors CR50 Roll-On'!Table,7),VLOOKUP(Sheet1!$G$39,'[1]Silk Screen Colors CR50 Roll-On'!Table,8))*5,"")))</f>
        <v/>
      </c>
      <c r="P23" s="74" t="str">
        <f>IF(Sheet1!$F$18="G/S/C/P/W/CLR",MAX(VLOOKUP(Sheet1!$G$39,'[1]Silk Screen Colors CR50 Roll-On'!Table,2),VLOOKUP(Sheet1!$G$39,'[1]Silk Screen Colors CR50 Roll-On'!Table,3),VLOOKUP(Sheet1!$G$39,'[1]Silk Screen Colors CR50 Roll-On'!Table,4),VLOOKUP(Sheet1!$G$39,'[1]Silk Screen Colors CR50 Roll-On'!Table,5),VLOOKUP(Sheet1!$G$39,'[1]Silk Screen Colors CR50 Roll-On'!Table,6),VLOOKUP(Sheet1!$G$39,'[1]Silk Screen Colors CR50 Roll-On'!Table,7),VLOOKUP(Sheet1!$G$39,'[1]Silk Screen Colors CR50 Roll-On'!Table,8))*6,IF(Sheet1!$F$18="G/S/C/POL/W/CLR",MAX(VLOOKUP(Sheet1!$G$39,'[1]Silk Screen Colors CR50 Roll-On'!Table,2),VLOOKUP(Sheet1!$G$39,'[1]Silk Screen Colors CR50 Roll-On'!Table,3),VLOOKUP(Sheet1!$G$39,'[1]Silk Screen Colors CR50 Roll-On'!Table,4),VLOOKUP(Sheet1!$G$39,'[1]Silk Screen Colors CR50 Roll-On'!Table,5),VLOOKUP(Sheet1!$G$39,'[1]Silk Screen Colors CR50 Roll-On'!Table,7),VLOOKUP(Sheet1!$G$39,'[1]Silk Screen Colors CR50 Roll-On'!Table,8))*6,IF(Sheet1!$F$18="G/S/C/PUL/W/CLR",MAX(VLOOKUP(Sheet1!$G$39,'[1]Silk Screen Colors CR50 Roll-On'!Table,2),VLOOKUP(Sheet1!$G$39,'[1]Silk Screen Colors CR50 Roll-On'!Table,3),VLOOKUP(Sheet1!$G$39,'[1]Silk Screen Colors CR50 Roll-On'!Table,4),VLOOKUP(Sheet1!$G$39,'[1]Silk Screen Colors CR50 Roll-On'!Table,6),VLOOKUP(Sheet1!$G$39,'[1]Silk Screen Colors CR50 Roll-On'!Table,7),VLOOKUP(Sheet1!$G$39,'[1]Silk Screen Colors CR50 Roll-On'!Table,8))*6,"")))</f>
        <v/>
      </c>
      <c r="Q23" s="65" t="s">
        <v>125</v>
      </c>
      <c r="R23" s="65" t="s">
        <v>129</v>
      </c>
    </row>
    <row r="24" spans="1:18" ht="15">
      <c r="A24" s="51" t="s">
        <v>135</v>
      </c>
      <c r="B24" s="66" t="str">
        <f>IF(Sheet1!$J$18="G/S",MAX(VLOOKUP(Sheet1!$G$39,'[1]Silk Screen Colors CR50 Roll-On'!Table,2),VLOOKUP(Sheet1!$G$39,'[1]Silk Screen Colors CR50 Roll-On'!Table,3))*2,IF(Sheet1!$J$18="G/C",MAX(VLOOKUP(Sheet1!$G$39,'[1]Silk Screen Colors CR50 Roll-On'!Table,2),VLOOKUP(Sheet1!$G$39,'[1]Silk Screen Colors CR50 Roll-On'!Table,4))*2,IF(Sheet1!$J$18="G/P",MAX(VLOOKUP(Sheet1!$G$39,'[1]Silk Screen Colors CR50 Roll-On'!Table,2),VLOOKUP(Sheet1!$G$39,'[1]Silk Screen Colors CR50 Roll-On'!Table,5),VLOOKUP(Sheet1!$G$39,'[1]Silk Screen Colors CR50 Roll-On'!Table,6))*2,IF(Sheet1!$J$18="G/POL",MAX(VLOOKUP(Sheet1!$G$39,'[1]Silk Screen Colors CR50 Roll-On'!Table,2),VLOOKUP(Sheet1!$G$39,'[1]Silk Screen Colors CR50 Roll-On'!Table,5))*2,IF(Sheet1!$J$18="G/PUL",MAX(VLOOKUP(Sheet1!$G$39,'[1]Silk Screen Colors CR50 Roll-On'!Table,2),VLOOKUP(Sheet1!$G$39,'[1]Silk Screen Colors CR50 Roll-On'!Table,6))*2,IF(Sheet1!$J$18="G/W",MAX(VLOOKUP(Sheet1!$G$39,'[1]Silk Screen Colors CR50 Roll-On'!Table,2),VLOOKUP(Sheet1!$G$39,'[1]Silk Screen Colors CR50 Roll-On'!Table,7))*2,IF(Sheet1!$J$18="G/CLR",MAX(VLOOKUP(Sheet1!$G$39,'[1]Silk Screen Colors CR50 Roll-On'!Table,2),VLOOKUP(Sheet1!$G$39,'[1]Silk Screen Colors CR50 Roll-On'!Table,8))*2,"")))))))</f>
        <v/>
      </c>
      <c r="C24" s="66" t="str">
        <f>IF(Sheet1!$J$18="S/C",MAX(VLOOKUP(Sheet1!$G$39,'[1]Silk Screen Colors CR50 Roll-On'!Table,3),VLOOKUP(Sheet1!$G$39,'[1]Silk Screen Colors CR50 Roll-On'!Table,4))*2,IF(Sheet1!$J$18="S/P",MAX(VLOOKUP(Sheet1!$G$39,'[1]Silk Screen Colors CR50 Roll-On'!Table,3),VLOOKUP(Sheet1!$G$39,'[1]Silk Screen Colors CR50 Roll-On'!Table,5),VLOOKUP(Sheet1!$G$39,'[1]Silk Screen Colors CR50 Roll-On'!Table,6))*2,IF(Sheet1!$J$18="S/POL",MAX(VLOOKUP(Sheet1!$G$39,'[1]Silk Screen Colors CR50 Roll-On'!Table,3),VLOOKUP(Sheet1!$G$39,'[1]Silk Screen Colors CR50 Roll-On'!Table,5))*2,IF(Sheet1!$J$18="S/PUL",MAX(VLOOKUP(Sheet1!$G$39,'[1]Silk Screen Colors CR50 Roll-On'!Table,3),VLOOKUP(Sheet1!$G$39,'[1]Silk Screen Colors CR50 Roll-On'!Table,6))*2,IF(Sheet1!$J$18="S/W",MAX(VLOOKUP(Sheet1!$G$39,'[1]Silk Screen Colors CR50 Roll-On'!Table,3),VLOOKUP(Sheet1!$G$39,'[1]Silk Screen Colors CR50 Roll-On'!Table,7))*2,IF(Sheet1!$J$18="S/CLR",MAX(VLOOKUP(Sheet1!$G$39,'[1]Silk Screen Colors CR50 Roll-On'!Table,3),VLOOKUP(Sheet1!$G$39,'[1]Silk Screen Colors CR50 Roll-On'!Table,8))*2,""))))))</f>
        <v/>
      </c>
      <c r="D24" s="66" t="e">
        <f>IF(Sheet1!$J$18="C/P",MAX(VLOOKUP(Sheet1!$G$39,'[1]Silk Screen Colors CR50 Roll-On'!Table,4),VLOOKUP(Sheet1!$G$39,'[1]Silk Screen Colors CR50 Roll-On'!Table,5),VLOOKUP(Sheet1!$G$39,'[1]Silk Screen Colors CR50 Roll-On'!Table,6))*2,IF(Sheet1!$J$18="C/POL",MAX(VLOOKUP(Sheet1!$G$39,'[1]Silk Screen Colors CR50 Roll-On'!Table,4),VLOOKUP(Sheet1!$G$39,'[1]Silk Screen Colors CR50 Roll-On'!Table,5))*2,IF(Sheet1!$J$18="C/PUL",MAX(VLOOKUP(Sheet1!$G$39,'[1]Silk Screen Colors CR50 Roll-On'!Table,4),VLOOKUP(Sheet1!$G$39,'[1]Silk Screen Colors CR50 Roll-On'!Table,6))*2,IF(Sheet1!$J$18="C/W",MAX(VLOOKUP(Sheet1!$G$39,'[1]Silk Screen Colors CR50 Roll-On'!Table,4),VLOOKUP(Sheet1!$G$39,'[1]Silk Screen Colors CR50 Roll-On'!Table,7))*2,IF(Sheet1!$J$18="C/CLR",MAX(VLOOKUP(Sheet1!$G$39,'[1]Silk Screen Colors CR50 Roll-On'!Table,4),VLOOKUP(Sheet1!$G$39,'[1]Silk Screen Colors CR50 Roll-On'!Table,8))*2,"")))))</f>
        <v>#REF!</v>
      </c>
      <c r="E24" s="66" t="str">
        <f>IF(Sheet1!$J$18="P/W",MAX(VLOOKUP(Sheet1!$G$39,'[1]Silk Screen Colors CR50 Roll-On'!Table,5),VLOOKUP(Sheet1!$G$39,'[1]Silk Screen Colors CR50 Roll-On'!Table,6),VLOOKUP(Sheet1!$G$39,'[1]Silk Screen Colors CR50 Roll-On'!Table,7))*2,IF(Sheet1!$J$18="POL/W",MAX(VLOOKUP(Sheet1!$G$39,'[1]Silk Screen Colors CR50 Roll-On'!Table,5),VLOOKUP(Sheet1!$G$39,'[1]Silk Screen Colors CR50 Roll-On'!Table,7))*2,IF(Sheet1!$J$18="PUL/W",MAX(VLOOKUP(Sheet1!$G$39,'[1]Silk Screen Colors CR50 Roll-On'!Table,6),VLOOKUP(Sheet1!$G$39,'[1]Silk Screen Colors CR50 Roll-On'!Table,7))*2,IF(Sheet1!$J$18="P/CLR",MAX(VLOOKUP(Sheet1!$G$39,'[1]Silk Screen Colors CR50 Roll-On'!Table,5),VLOOKUP(Sheet1!$G$39,'[1]Silk Screen Colors CR50 Roll-On'!Table,6),VLOOKUP(Sheet1!$G$39,'[1]Silk Screen Colors CR50 Roll-On'!Table,8))*2,IF(Sheet1!$J$18="POL/CLR",MAX(VLOOKUP(Sheet1!$G$39,'[1]Silk Screen Colors CR50 Roll-On'!Table,5),VLOOKUP(Sheet1!$G$39,'[1]Silk Screen Colors CR50 Roll-On'!Table,8))*2,IF(Sheet1!$J$18="PUL/CLR",MAX(VLOOKUP(Sheet1!$G$39,'[1]Silk Screen Colors CR50 Roll-On'!Table,6),VLOOKUP(Sheet1!$G$39,'[1]Silk Screen Colors CR50 Roll-On'!Table,8))*2,""))))))</f>
        <v/>
      </c>
      <c r="F24" s="66" t="str">
        <f>IF(Sheet1!$J$18="W/CLR",MAX(VLOOKUP(Sheet1!$G$39,'[1]Silk Screen Colors CR50 Roll-On'!Table,7),VLOOKUP(Sheet1!$G$39,'[1]Silk Screen Colors CR50 Roll-On'!Table,8))*2,"")</f>
        <v/>
      </c>
      <c r="G24" s="67" t="str">
        <f>IF(Sheet1!$J$18="G/S/C",MAX(VLOOKUP(Sheet1!$G$39,'[1]Silk Screen Colors CR50 Roll-On'!Table,2),VLOOKUP(Sheet1!$G$39,'[1]Silk Screen Colors CR50 Roll-On'!Table,3),VLOOKUP(Sheet1!$G$39,'[1]Silk Screen Colors CR50 Roll-On'!Table,4))*3,IF(Sheet1!$J$18="G/S/P",MAX(VLOOKUP(Sheet1!$G$39,'[1]Silk Screen Colors CR50 Roll-On'!Table,2),VLOOKUP(Sheet1!$G$39,'[1]Silk Screen Colors CR50 Roll-On'!Table,3),VLOOKUP(Sheet1!$G$39,'[1]Silk Screen Colors CR50 Roll-On'!Table,5),VLOOKUP(Sheet1!$G$39,'[1]Silk Screen Colors CR50 Roll-On'!Table,6))*3,IF(Sheet1!$J$18="G/S/POL",MAX(VLOOKUP(Sheet1!$G$39,'[1]Silk Screen Colors CR50 Roll-On'!Table,2),VLOOKUP(Sheet1!$G$39,'[1]Silk Screen Colors CR50 Roll-On'!Table,3),VLOOKUP(Sheet1!$G$39,'[1]Silk Screen Colors CR50 Roll-On'!Table,5))*3,IF(Sheet1!$J$18="G/S/PUL",MAX(VLOOKUP(Sheet1!$G$39,'[1]Silk Screen Colors CR50 Roll-On'!Table,2),VLOOKUP(Sheet1!$G$39,'[1]Silk Screen Colors CR50 Roll-On'!Table,3),VLOOKUP(Sheet1!$G$39,'[1]Silk Screen Colors CR50 Roll-On'!Table,6))*3,IF(Sheet1!$J$18="G/S/W",MAX(VLOOKUP(Sheet1!$G$39,'[1]Silk Screen Colors CR50 Roll-On'!Table,2),VLOOKUP(Sheet1!$G$39,'[1]Silk Screen Colors CR50 Roll-On'!Table,3),VLOOKUP(Sheet1!$G$39,'[1]Silk Screen Colors CR50 Roll-On'!Table,7))*3,IF(Sheet1!$J$18="G/S/CLR",MAX(VLOOKUP(Sheet1!$G$39,'[1]Silk Screen Colors CR50 Roll-On'!Table,2),VLOOKUP(Sheet1!$G$39,'[1]Silk Screen Colors CR50 Roll-On'!Table,3),VLOOKUP(Sheet1!$G$39,'[1]Silk Screen Colors CR50 Roll-On'!Table,8))*3,IF(Sheet1!$J$18="G/C/P",MAX(VLOOKUP(Sheet1!$G$39,'[1]Silk Screen Colors CR50 Roll-On'!Table,2),VLOOKUP(Sheet1!$G$39,'[1]Silk Screen Colors CR50 Roll-On'!Table,4),VLOOKUP(Sheet1!$G$39,'[1]Silk Screen Colors CR50 Roll-On'!Table,5),VLOOKUP(Sheet1!$G$39,'[1]Silk Screen Colors CR50 Roll-On'!Table,6))*3,IF(Sheet1!$J$18="G/C/POL",MAX(VLOOKUP(Sheet1!$G$39,'[1]Silk Screen Colors CR50 Roll-On'!Table,2),VLOOKUP(Sheet1!$G$39,'[1]Silk Screen Colors CR50 Roll-On'!Table,4),VLOOKUP(Sheet1!$G$39,'[1]Silk Screen Colors CR50 Roll-On'!Table,5))*3,IF(Sheet1!$J$18="G/C/PUL",MAX(VLOOKUP(Sheet1!$G$39,'[1]Silk Screen Colors CR50 Roll-On'!Table,2),VLOOKUP(Sheet1!$G$39,'[1]Silk Screen Colors CR50 Roll-On'!Table,4),VLOOKUP(Sheet1!$G$39,'[1]Silk Screen Colors CR50 Roll-On'!Table,6))*3,IF(Sheet1!$J$18="G/C/W",MAX(VLOOKUP(Sheet1!$G$39,'[1]Silk Screen Colors CR50 Roll-On'!Table,2),VLOOKUP(Sheet1!$G$39,'[1]Silk Screen Colors CR50 Roll-On'!Table,4),VLOOKUP(Sheet1!$G$39,'[1]Silk Screen Colors CR50 Roll-On'!Table,7))*3,IF(Sheet1!$J$18="G/C/CLR",MAX(VLOOKUP(Sheet1!$G$39,'[1]Silk Screen Colors CR50 Roll-On'!Table,2),VLOOKUP(Sheet1!$G$39,'[1]Silk Screen Colors CR50 Roll-On'!Table,4),VLOOKUP(Sheet1!$G$39,'[1]Silk Screen Colors CR50 Roll-On'!Table,8))*3,IF(Sheet1!$J$18="G/P/W",MAX(VLOOKUP(Sheet1!$G$39,'[1]Silk Screen Colors CR50 Roll-On'!Table,2),VLOOKUP(Sheet1!$G$39,'[1]Silk Screen Colors CR50 Roll-On'!Table,5),VLOOKUP(Sheet1!$G$39,'[1]Silk Screen Colors CR50 Roll-On'!Table,6),VLOOKUP(Sheet1!$G$39,'[1]Silk Screen Colors CR50 Roll-On'!Table,7))*3,IF(Sheet1!$J$18="G/POL/W",MAX(VLOOKUP(Sheet1!$G$39,'[1]Silk Screen Colors CR50 Roll-On'!Table,2),VLOOKUP(Sheet1!$G$39,'[1]Silk Screen Colors CR50 Roll-On'!Table,5),VLOOKUP(Sheet1!$G$39,'[1]Silk Screen Colors CR50 Roll-On'!Table,7))*3,IF(Sheet1!$J$18="G/PUL/W",MAX(VLOOKUP(Sheet1!$G$39,'[1]Silk Screen Colors CR50 Roll-On'!Table,2),VLOOKUP(Sheet1!$G$39,'[1]Silk Screen Colors CR50 Roll-On'!Table,6),VLOOKUP(Sheet1!$G$39,'[1]Silk Screen Colors CR50 Roll-On'!Table,7))*3,IF(Sheet1!$J$18="G/P/CLR",MAX(VLOOKUP(Sheet1!$G$39,'[1]Silk Screen Colors CR50 Roll-On'!Table,2),VLOOKUP(Sheet1!$G$39,'[1]Silk Screen Colors CR50 Roll-On'!Table,5),VLOOKUP(Sheet1!$G$39,'[1]Silk Screen Colors CR50 Roll-On'!Table,6),VLOOKUP(Sheet1!$G$39,'[1]Silk Screen Colors CR50 Roll-On'!Table,8))*3,IF(Sheet1!$J$18="G/POL/CLR",MAX(VLOOKUP(Sheet1!$G$39,'[1]Silk Screen Colors CR50 Roll-On'!Table,2),VLOOKUP(Sheet1!$G$39,'[1]Silk Screen Colors CR50 Roll-On'!Table,5),VLOOKUP(Sheet1!$G$39,'[1]Silk Screen Colors CR50 Roll-On'!Table,8))*3,IF(Sheet1!$J$18="G/PUL/CLR",MAX(VLOOKUP(Sheet1!$G$39,'[1]Silk Screen Colors CR50 Roll-On'!Table,2),VLOOKUP(Sheet1!$G$39,'[1]Silk Screen Colors CR50 Roll-On'!Table,6),VLOOKUP(Sheet1!$G$39,'[1]Silk Screen Colors CR50 Roll-On'!Table,8))*3,IF(Sheet1!$J$18="G/W/CLR",MAX(VLOOKUP(Sheet1!$G$39,'[1]Silk Screen Colors CR50 Roll-On'!Table,2),VLOOKUP(Sheet1!$G$39,'[1]Silk Screen Colors CR50 Roll-On'!Table,7),VLOOKUP(Sheet1!$G$39,'[1]Silk Screen Colors CR50 Roll-On'!Table,8))*3,""))))))))))))))))))</f>
        <v/>
      </c>
      <c r="H24" s="68" t="str">
        <f>IF(Sheet1!$J$18="S/C/P",MAX(VLOOKUP(Sheet1!$G$39,'[1]Silk Screen Colors CR50 Roll-On'!Table,3),VLOOKUP(Sheet1!$G$39,'[1]Silk Screen Colors CR50 Roll-On'!Table,4),VLOOKUP(Sheet1!$G$39,'[1]Silk Screen Colors CR50 Roll-On'!Table,5),VLOOKUP(Sheet1!$G$39,'[1]Silk Screen Colors CR50 Roll-On'!Table,6))*3,IF(Sheet1!$J$18="S/C/POL",MAX(VLOOKUP(Sheet1!$G$39,'[1]Silk Screen Colors CR50 Roll-On'!Table,3),VLOOKUP(Sheet1!$G$39,'[1]Silk Screen Colors CR50 Roll-On'!Table,4),VLOOKUP(Sheet1!$G$39,'[1]Silk Screen Colors CR50 Roll-On'!Table,5))*3,IF(Sheet1!$J$18="S/C/PUL",MAX(VLOOKUP(Sheet1!$G$39,'[1]Silk Screen Colors CR50 Roll-On'!Table,3),VLOOKUP(Sheet1!$G$39,'[1]Silk Screen Colors CR50 Roll-On'!Table,4),VLOOKUP(Sheet1!$G$39,'[1]Silk Screen Colors CR50 Roll-On'!Table,6))*3,IF(Sheet1!$J$18="S/C/W",MAX(VLOOKUP(Sheet1!$G$39,'[1]Silk Screen Colors CR50 Roll-On'!Table,3),VLOOKUP(Sheet1!$G$39,'[1]Silk Screen Colors CR50 Roll-On'!Table,4),VLOOKUP(Sheet1!$G$39,'[1]Silk Screen Colors CR50 Roll-On'!Table,7))*3,IF(Sheet1!$J$18="S/C/CLR",MAX(VLOOKUP(Sheet1!$G$39,'[1]Silk Screen Colors CR50 Roll-On'!Table,3),VLOOKUP(Sheet1!$G$39,'[1]Silk Screen Colors CR50 Roll-On'!Table,4),VLOOKUP(Sheet1!$G$39,'[1]Silk Screen Colors CR50 Roll-On'!Table,8))*3,IF(Sheet1!$J$18="S/P/W",MAX(VLOOKUP(Sheet1!$G$39,'[1]Silk Screen Colors CR50 Roll-On'!Table,3),VLOOKUP(Sheet1!$G$39,'[1]Silk Screen Colors CR50 Roll-On'!Table,5),VLOOKUP(Sheet1!$G$39,'[1]Silk Screen Colors CR50 Roll-On'!Table,6),VLOOKUP(Sheet1!$G$39,'[1]Silk Screen Colors CR50 Roll-On'!Table,7))*3,IF(Sheet1!$J$18="S/POL/W",MAX(VLOOKUP(Sheet1!$G$39,'[1]Silk Screen Colors CR50 Roll-On'!Table,3),VLOOKUP(Sheet1!$G$39,'[1]Silk Screen Colors CR50 Roll-On'!Table,5),VLOOKUP(Sheet1!$G$39,'[1]Silk Screen Colors CR50 Roll-On'!Table,7))*3,IF(Sheet1!$J$18="S/PUL/W",MAX(VLOOKUP(Sheet1!$G$39,'[1]Silk Screen Colors CR50 Roll-On'!Table,3),VLOOKUP(Sheet1!$G$39,'[1]Silk Screen Colors CR50 Roll-On'!Table,6),VLOOKUP(Sheet1!$G$39,'[1]Silk Screen Colors CR50 Roll-On'!Table,7))*3,IF(Sheet1!$J$18="S/P/CLR",MAX(VLOOKUP(Sheet1!$G$39,'[1]Silk Screen Colors CR50 Roll-On'!Table,3),VLOOKUP(Sheet1!$G$39,'[1]Silk Screen Colors CR50 Roll-On'!Table,5),VLOOKUP(Sheet1!$G$39,'[1]Silk Screen Colors CR50 Roll-On'!Table,6),VLOOKUP(Sheet1!$G$39,'[1]Silk Screen Colors CR50 Roll-On'!Table,8))*3,IF(Sheet1!$J$18="S/POL/CLR",MAX(VLOOKUP(Sheet1!$G$39,'[1]Silk Screen Colors CR50 Roll-On'!Table,3),VLOOKUP(Sheet1!$G$39,'[1]Silk Screen Colors CR50 Roll-On'!Table,5),VLOOKUP(Sheet1!$G$39,'[1]Silk Screen Colors CR50 Roll-On'!Table,8))*3,IF(Sheet1!$J$18="S/PUL/CLR",MAX(VLOOKUP(Sheet1!$G$39,'[1]Silk Screen Colors CR50 Roll-On'!Table,3),VLOOKUP(Sheet1!$G$39,'[1]Silk Screen Colors CR50 Roll-On'!Table,6),VLOOKUP(Sheet1!$G$39,'[1]Silk Screen Colors CR50 Roll-On'!Table,8))*3,IF(Sheet1!$J$18="S/W/CLR",MAX(VLOOKUP(Sheet1!$G$39,'[1]Silk Screen Colors CR50 Roll-On'!Table,3),VLOOKUP(Sheet1!$G$39,'[1]Silk Screen Colors CR50 Roll-On'!Table,7),VLOOKUP(Sheet1!$G$39,'[1]Silk Screen Colors CR50 Roll-On'!Table,8))*3,""))))))))))))</f>
        <v/>
      </c>
      <c r="I24" s="69" t="str">
        <f>IF(Sheet1!$J$18="C/P/W",MAX(VLOOKUP(Sheet1!$G$39,'[1]Silk Screen Colors CR50 Roll-On'!Table,4),VLOOKUP(Sheet1!$G$39,'[1]Silk Screen Colors CR50 Roll-On'!Table,5),VLOOKUP(Sheet1!$G$39,'[1]Silk Screen Colors CR50 Roll-On'!Table,6),VLOOKUP(Sheet1!$G$39,'[1]Silk Screen Colors CR50 Roll-On'!Table,7))*3,IF(Sheet1!$J$18="C/POL/W",MAX(VLOOKUP(Sheet1!$G$39,'[1]Silk Screen Colors CR50 Roll-On'!Table,4),VLOOKUP(Sheet1!$G$39,'[1]Silk Screen Colors CR50 Roll-On'!Table,5),VLOOKUP(Sheet1!$G$39,'[1]Silk Screen Colors CR50 Roll-On'!Table,7))*3,IF(Sheet1!$J$18="C/PUL/W",MAX(VLOOKUP(Sheet1!$G$39,'[1]Silk Screen Colors CR50 Roll-On'!Table,4),VLOOKUP(Sheet1!$G$39,'[1]Silk Screen Colors CR50 Roll-On'!Table,6),VLOOKUP(Sheet1!$G$39,'[1]Silk Screen Colors CR50 Roll-On'!Table,7))*3,IF(Sheet1!$J$18="C/P/CLR",MAX(VLOOKUP(Sheet1!$G$39,'[1]Silk Screen Colors CR50 Roll-On'!Table,4),VLOOKUP(Sheet1!$G$39,'[1]Silk Screen Colors CR50 Roll-On'!Table,5),VLOOKUP(Sheet1!$G$39,'[1]Silk Screen Colors CR50 Roll-On'!Table,6),VLOOKUP(Sheet1!$G$39,'[1]Silk Screen Colors CR50 Roll-On'!Table,8))*3,IF(Sheet1!$J$18="C/POL/CLR",MAX(VLOOKUP(Sheet1!$G$39,'[1]Silk Screen Colors CR50 Roll-On'!Table,4),VLOOKUP(Sheet1!$G$39,'[1]Silk Screen Colors CR50 Roll-On'!Table,5),VLOOKUP(Sheet1!$G$39,'[1]Silk Screen Colors CR50 Roll-On'!Table,8))*3,IF(Sheet1!$J$18="C/PUL/CLR",MAX(VLOOKUP(Sheet1!$G$39,'[1]Silk Screen Colors CR50 Roll-On'!Table,4),VLOOKUP(Sheet1!$G$39,'[1]Silk Screen Colors CR50 Roll-On'!Table,6),VLOOKUP(Sheet1!$G$39,'[1]Silk Screen Colors CR50 Roll-On'!Table,8))*3,IF(Sheet1!$J$18="C/W/CLR",MAX(VLOOKUP(Sheet1!$G$39,'[1]Silk Screen Colors CR50 Roll-On'!Table,4),VLOOKUP(Sheet1!$G$39,'[1]Silk Screen Colors CR50 Roll-On'!Table,7),VLOOKUP(Sheet1!$G$39,'[1]Silk Screen Colors CR50 Roll-On'!Table,8))*3,"")))))))</f>
        <v/>
      </c>
      <c r="J24" s="69" t="str">
        <f>IF(Sheet1!$J$18="P/W/CLR",MAX(VLOOKUP(Sheet1!$G$39,'[1]Silk Screen Colors CR50 Roll-On'!Table,5),VLOOKUP(Sheet1!$G$39,'[1]Silk Screen Colors CR50 Roll-On'!Table,6),VLOOKUP(Sheet1!$G$39,'[1]Silk Screen Colors CR50 Roll-On'!Table,7),VLOOKUP(Sheet1!$G$39,'[1]Silk Screen Colors CR50 Roll-On'!Table,8))*3,IF(Sheet1!$J$18="POL/W/CLR",MAX(VLOOKUP(Sheet1!$G$39,'[1]Silk Screen Colors CR50 Roll-On'!Table,5),VLOOKUP(Sheet1!$G$39,'[1]Silk Screen Colors CR50 Roll-On'!Table,7),VLOOKUP(Sheet1!$G$39,'[1]Silk Screen Colors CR50 Roll-On'!Table,8))*3,IF(Sheet1!$J$18="PUL/W/CLR",MAX(VLOOKUP(Sheet1!$G$39,'[1]Silk Screen Colors CR50 Roll-On'!Table,6),VLOOKUP(Sheet1!$G$39,'[1]Silk Screen Colors CR50 Roll-On'!Table,7),VLOOKUP(Sheet1!$G$39,'[1]Silk Screen Colors CR50 Roll-On'!Table,8))*3,"")))</f>
        <v/>
      </c>
      <c r="K24" s="70" t="str">
        <f>IF(Sheet1!$J$18="G/S/C/P",MAX(VLOOKUP(Sheet1!$G$39,'[1]Silk Screen Colors CR50 Roll-On'!Table,2),VLOOKUP(Sheet1!$G$39,'[1]Silk Screen Colors CR50 Roll-On'!Table,3),VLOOKUP(Sheet1!$G$39,'[1]Silk Screen Colors CR50 Roll-On'!Table,4),VLOOKUP(Sheet1!$G$39,'[1]Silk Screen Colors CR50 Roll-On'!Table,5),VLOOKUP(Sheet1!$G$39,'[1]Silk Screen Colors CR50 Roll-On'!Table,6))*4,IF(Sheet1!$J$18="G/S/C/POL",MAX(VLOOKUP(Sheet1!$G$39,'[1]Silk Screen Colors CR50 Roll-On'!Table,2),VLOOKUP(Sheet1!$G$39,'[1]Silk Screen Colors CR50 Roll-On'!Table,3),VLOOKUP(Sheet1!$G$39,'[1]Silk Screen Colors CR50 Roll-On'!Table,4),VLOOKUP(Sheet1!$G$39,'[1]Silk Screen Colors CR50 Roll-On'!Table,5))*4,IF(Sheet1!$J$18="G/S/C/PUL",MAX(VLOOKUP(Sheet1!$G$39,'[1]Silk Screen Colors CR50 Roll-On'!Table,2),VLOOKUP(Sheet1!$G$39,'[1]Silk Screen Colors CR50 Roll-On'!Table,3),VLOOKUP(Sheet1!$G$39,'[1]Silk Screen Colors CR50 Roll-On'!Table,4),VLOOKUP(Sheet1!$G$39,'[1]Silk Screen Colors CR50 Roll-On'!Table,6))*4,IF(Sheet1!$J$18="G/S/C/W",MAX(VLOOKUP(Sheet1!$G$39,'[1]Silk Screen Colors CR50 Roll-On'!Table,2),VLOOKUP(Sheet1!$G$39,'[1]Silk Screen Colors CR50 Roll-On'!Table,3),VLOOKUP(Sheet1!$G$39,'[1]Silk Screen Colors CR50 Roll-On'!Table,4),VLOOKUP(Sheet1!$G$39,'[1]Silk Screen Colors CR50 Roll-On'!Table,7))*4,IF(Sheet1!$J$18="G/S/C/CLR",MAX(VLOOKUP(Sheet1!$G$39,'[1]Silk Screen Colors CR50 Roll-On'!Table,2),VLOOKUP(Sheet1!$G$39,'[1]Silk Screen Colors CR50 Roll-On'!Table,3),VLOOKUP(Sheet1!$G$39,'[1]Silk Screen Colors CR50 Roll-On'!Table,4),VLOOKUP(Sheet1!$G$39,'[1]Silk Screen Colors CR50 Roll-On'!Table,8))*4,IF(Sheet1!$J$18="G/C/P/W",MAX(VLOOKUP(Sheet1!$G$39,'[1]Silk Screen Colors CR50 Roll-On'!Table,2),VLOOKUP(Sheet1!$G$39,'[1]Silk Screen Colors CR50 Roll-On'!Table,4),VLOOKUP(Sheet1!$G$39,'[1]Silk Screen Colors CR50 Roll-On'!Table,5),VLOOKUP(Sheet1!$G$39,'[1]Silk Screen Colors CR50 Roll-On'!Table,6),VLOOKUP(Sheet1!$G$39,'[1]Silk Screen Colors CR50 Roll-On'!Table,7))*4,IF(Sheet1!$J$18="G/C/POL/W",MAX(VLOOKUP(Sheet1!$G$39,'[1]Silk Screen Colors CR50 Roll-On'!Table,2),VLOOKUP(Sheet1!$G$39,'[1]Silk Screen Colors CR50 Roll-On'!Table,4),VLOOKUP(Sheet1!$G$39,'[1]Silk Screen Colors CR50 Roll-On'!Table,5),VLOOKUP(Sheet1!$G$39,'[1]Silk Screen Colors CR50 Roll-On'!Table,7))*4,IF(Sheet1!$J$18="G/C/PUL/W",MAX(VLOOKUP(Sheet1!$G$39,'[1]Silk Screen Colors CR50 Roll-On'!Table,2),VLOOKUP(Sheet1!$G$39,'[1]Silk Screen Colors CR50 Roll-On'!Table,4),VLOOKUP(Sheet1!$G$39,'[1]Silk Screen Colors CR50 Roll-On'!Table,6),VLOOKUP(Sheet1!$G$39,'[1]Silk Screen Colors CR50 Roll-On'!Table,7))*4,IF(Sheet1!$J$18="G/C/P/CLR",MAX(VLOOKUP(Sheet1!$G$39,'[1]Silk Screen Colors CR50 Roll-On'!Table,2),VLOOKUP(Sheet1!$G$39,'[1]Silk Screen Colors CR50 Roll-On'!Table,4),VLOOKUP(Sheet1!$G$39,'[1]Silk Screen Colors CR50 Roll-On'!Table,5),VLOOKUP(Sheet1!$G$39,'[1]Silk Screen Colors CR50 Roll-On'!Table,6),VLOOKUP(Sheet1!$G$39,'[1]Silk Screen Colors CR50 Roll-On'!Table,8))*4,IF(Sheet1!$J$18="G/C/POL/CLR",MAX(VLOOKUP(Sheet1!$G$39,'[1]Silk Screen Colors CR50 Roll-On'!Table,2),VLOOKUP(Sheet1!$G$39,'[1]Silk Screen Colors CR50 Roll-On'!Table,4),VLOOKUP(Sheet1!$G$39,'[1]Silk Screen Colors CR50 Roll-On'!Table,5),VLOOKUP(Sheet1!$G$39,'[1]Silk Screen Colors CR50 Roll-On'!Table,8))*4,IF(Sheet1!$J$18="G/C/PUL/CLR",MAX(VLOOKUP(Sheet1!$G$39,'[1]Silk Screen Colors CR50 Roll-On'!Table,2),VLOOKUP(Sheet1!$G$39,'[1]Silk Screen Colors CR50 Roll-On'!Table,4),VLOOKUP(Sheet1!$G$39,'[1]Silk Screen Colors CR50 Roll-On'!Table,6),VLOOKUP(Sheet1!$G$39,'[1]Silk Screen Colors CR50 Roll-On'!Table,8))*4,IF(Sheet1!$J$18="G/C/W/CLR",MAX(VLOOKUP(Sheet1!$G$39,'[1]Silk Screen Colors CR50 Roll-On'!Table,2),VLOOKUP(Sheet1!$G$39,'[1]Silk Screen Colors CR50 Roll-On'!Table,4),VLOOKUP(Sheet1!$G$39,'[1]Silk Screen Colors CR50 Roll-On'!Table,7),VLOOKUP(Sheet1!$G$39,'[1]Silk Screen Colors CR50 Roll-On'!Table,8))*4,""))))))))))))</f>
        <v/>
      </c>
      <c r="L24" s="71" t="str">
        <f>IF(Sheet1!$J$18="S/C/P/W",MAX(VLOOKUP(Sheet1!$G$39,'[1]Silk Screen Colors CR50 Roll-On'!Table,3),VLOOKUP(Sheet1!$G$39,'[1]Silk Screen Colors CR50 Roll-On'!Table,4),VLOOKUP(Sheet1!$G$39,'[1]Silk Screen Colors CR50 Roll-On'!Table,5),VLOOKUP(Sheet1!$G$39,'[1]Silk Screen Colors CR50 Roll-On'!Table,6),VLOOKUP(Sheet1!$G$39,'[1]Silk Screen Colors CR50 Roll-On'!Table,7))*4,IF(Sheet1!$J$18="S/C/POL/W",MAX(VLOOKUP(Sheet1!$G$39,'[1]Silk Screen Colors CR50 Roll-On'!Table,3),VLOOKUP(Sheet1!$G$39,'[1]Silk Screen Colors CR50 Roll-On'!Table,4),VLOOKUP(Sheet1!$G$39,'[1]Silk Screen Colors CR50 Roll-On'!Table,5),VLOOKUP(Sheet1!$G$39,'[1]Silk Screen Colors CR50 Roll-On'!Table,7))*4,IF(Sheet1!$J$18="S/C/PUL/W",MAX(VLOOKUP(Sheet1!$G$39,'[1]Silk Screen Colors CR50 Roll-On'!Table,3),VLOOKUP(Sheet1!$G$39,'[1]Silk Screen Colors CR50 Roll-On'!Table,4),VLOOKUP(Sheet1!$G$39,'[1]Silk Screen Colors CR50 Roll-On'!Table,6),VLOOKUP(Sheet1!$G$39,'[1]Silk Screen Colors CR50 Roll-On'!Table,7))*4,IF(Sheet1!$J$18="S/C/P/CLR",MAX(VLOOKUP(Sheet1!$G$39,'[1]Silk Screen Colors CR50 Roll-On'!Table,3),VLOOKUP(Sheet1!$G$39,'[1]Silk Screen Colors CR50 Roll-On'!Table,4),VLOOKUP(Sheet1!$G$39,'[1]Silk Screen Colors CR50 Roll-On'!Table,5),VLOOKUP(Sheet1!$G$39,'[1]Silk Screen Colors CR50 Roll-On'!Table,6),VLOOKUP(Sheet1!$G$39,'[1]Silk Screen Colors CR50 Roll-On'!Table,8))*4,IF(Sheet1!$J$18="S/C/POL/CLR",MAX(VLOOKUP(Sheet1!$G$39,'[1]Silk Screen Colors CR50 Roll-On'!Table,3),VLOOKUP(Sheet1!$G$39,'[1]Silk Screen Colors CR50 Roll-On'!Table,4),VLOOKUP(Sheet1!$G$39,'[1]Silk Screen Colors CR50 Roll-On'!Table,5),VLOOKUP(Sheet1!$G$39,'[1]Silk Screen Colors CR50 Roll-On'!Table,8))*4,IF(Sheet1!$J$18="S/C/PUL/CLR",MAX(VLOOKUP(Sheet1!$G$39,'[1]Silk Screen Colors CR50 Roll-On'!Table,3),VLOOKUP(Sheet1!$G$39,'[1]Silk Screen Colors CR50 Roll-On'!Table,4),VLOOKUP(Sheet1!$G$39,'[1]Silk Screen Colors CR50 Roll-On'!Table,6),VLOOKUP(Sheet1!$G$39,'[1]Silk Screen Colors CR50 Roll-On'!Table,8))*4,IF(Sheet1!$J$18="S/P/W/CLR",MAX(VLOOKUP(Sheet1!$G$39,'[1]Silk Screen Colors CR50 Roll-On'!Table,3),VLOOKUP(Sheet1!$G$39,'[1]Silk Screen Colors CR50 Roll-On'!Table,5),VLOOKUP(Sheet1!$G$39,'[1]Silk Screen Colors CR50 Roll-On'!Table,6),VLOOKUP(Sheet1!$G$39,'[1]Silk Screen Colors CR50 Roll-On'!Table,7),VLOOKUP(Sheet1!$G$39,'[1]Silk Screen Colors CR50 Roll-On'!Table,8))*4,IF(Sheet1!$J$18="S/POL/W/CLR",MAX(VLOOKUP(Sheet1!$G$39,'[1]Silk Screen Colors CR50 Roll-On'!Table,3),VLOOKUP(Sheet1!$G$39,'[1]Silk Screen Colors CR50 Roll-On'!Table,5),VLOOKUP(Sheet1!$G$39,'[1]Silk Screen Colors CR50 Roll-On'!Table,7),VLOOKUP(Sheet1!$G$39,'[1]Silk Screen Colors CR50 Roll-On'!Table,8))*4,IF(Sheet1!$J$18="S/PUL/W/CLR",MAX(VLOOKUP(Sheet1!$G$39,'[1]Silk Screen Colors CR50 Roll-On'!Table,3),VLOOKUP(Sheet1!$G$39,'[1]Silk Screen Colors CR50 Roll-On'!Table,6),VLOOKUP(Sheet1!$G$39,'[1]Silk Screen Colors CR50 Roll-On'!Table,7),VLOOKUP(Sheet1!$G$39,'[1]Silk Screen Colors CR50 Roll-On'!Table,8))*4,"")))))))))</f>
        <v/>
      </c>
      <c r="M24" s="71" t="str">
        <f>IF(Sheet1!$J$18="C/P/W/CLR",MAX(VLOOKUP(Sheet1!$G$39,'[1]Silk Screen Colors CR50 Roll-On'!Table,4),VLOOKUP(Sheet1!$G$39,'[1]Silk Screen Colors CR50 Roll-On'!Table,5),VLOOKUP(Sheet1!$G$39,'[1]Silk Screen Colors CR50 Roll-On'!Table,6),VLOOKUP(Sheet1!$G$39,'[1]Silk Screen Colors CR50 Roll-On'!Table,7),VLOOKUP(Sheet1!$G$39,'[1]Silk Screen Colors CR50 Roll-On'!Table,8))*4,IF(Sheet1!$J$18="C/POL/W/CLR",MAX(VLOOKUP(Sheet1!$G$39,'[1]Silk Screen Colors CR50 Roll-On'!Table,4),VLOOKUP(Sheet1!$G$39,'[1]Silk Screen Colors CR50 Roll-On'!Table,5),VLOOKUP(Sheet1!$G$39,'[1]Silk Screen Colors CR50 Roll-On'!Table,7),VLOOKUP(Sheet1!$G$39,'[1]Silk Screen Colors CR50 Roll-On'!Table,8))*4,IF(Sheet1!$J$18="C/PUL/W/CLR",MAX(VLOOKUP(Sheet1!$G$39,'[1]Silk Screen Colors CR50 Roll-On'!Table,4),VLOOKUP(Sheet1!$G$39,'[1]Silk Screen Colors CR50 Roll-On'!Table,6),VLOOKUP(Sheet1!$G$39,'[1]Silk Screen Colors CR50 Roll-On'!Table,7),VLOOKUP(Sheet1!$G$39,'[1]Silk Screen Colors CR50 Roll-On'!Table,8))*4,"")))</f>
        <v/>
      </c>
      <c r="N24" s="72" t="str">
        <f>IF(Sheet1!$J$18="G/S/C/P/W",MAX(VLOOKUP(Sheet1!$G$39,'[1]Silk Screen Colors CR50 Roll-On'!Table,2),VLOOKUP(Sheet1!$G$39,'[1]Silk Screen Colors CR50 Roll-On'!Table,3),VLOOKUP(Sheet1!$G$39,'[1]Silk Screen Colors CR50 Roll-On'!Table,4),VLOOKUP(Sheet1!$G$39,'[1]Silk Screen Colors CR50 Roll-On'!Table,5),VLOOKUP(Sheet1!$G$39,'[1]Silk Screen Colors CR50 Roll-On'!Table,6),VLOOKUP(Sheet1!$G$39,'[1]Silk Screen Colors CR50 Roll-On'!Table,7))*5,IF(Sheet1!$J$18="G/S/C/POL/W",MAX(VLOOKUP(Sheet1!$G$39,'[1]Silk Screen Colors CR50 Roll-On'!Table,2),VLOOKUP(Sheet1!$G$39,'[1]Silk Screen Colors CR50 Roll-On'!Table,3),VLOOKUP(Sheet1!$G$39,'[1]Silk Screen Colors CR50 Roll-On'!Table,4),VLOOKUP(Sheet1!$G$39,'[1]Silk Screen Colors CR50 Roll-On'!Table,5),VLOOKUP(Sheet1!$G$39,'[1]Silk Screen Colors CR50 Roll-On'!Table,7))*5,IF(Sheet1!$J$18="G/S/C/PUL/W",MAX(VLOOKUP(Sheet1!$G$39,'[1]Silk Screen Colors CR50 Roll-On'!Table,2),VLOOKUP(Sheet1!$G$39,'[1]Silk Screen Colors CR50 Roll-On'!Table,3),VLOOKUP(Sheet1!$G$39,'[1]Silk Screen Colors CR50 Roll-On'!Table,4),VLOOKUP(Sheet1!$G$39,'[1]Silk Screen Colors CR50 Roll-On'!Table,6),VLOOKUP(Sheet1!$G$39,'[1]Silk Screen Colors CR50 Roll-On'!Table,7))*5,IF(Sheet1!$J$18="G/S/C/P/CLR",MAX(VLOOKUP(Sheet1!$G$39,'[1]Silk Screen Colors CR50 Roll-On'!Table,2),VLOOKUP(Sheet1!$G$39,'[1]Silk Screen Colors CR50 Roll-On'!Table,3),VLOOKUP(Sheet1!$G$39,'[1]Silk Screen Colors CR50 Roll-On'!Table,4),VLOOKUP(Sheet1!$G$39,'[1]Silk Screen Colors CR50 Roll-On'!Table,5),VLOOKUP(Sheet1!$G$39,'[1]Silk Screen Colors CR50 Roll-On'!Table,6),VLOOKUP(Sheet1!$G$39,'[1]Silk Screen Colors CR50 Roll-On'!Table,8))*5,IF(Sheet1!$J$18="G/S/C/POL/CLR",MAX(VLOOKUP(Sheet1!$G$39,'[1]Silk Screen Colors CR50 Roll-On'!Table,2),VLOOKUP(Sheet1!$G$39,'[1]Silk Screen Colors CR50 Roll-On'!Table,3),VLOOKUP(Sheet1!$G$39,'[1]Silk Screen Colors CR50 Roll-On'!Table,4),VLOOKUP(Sheet1!$G$39,'[1]Silk Screen Colors CR50 Roll-On'!Table,5),VLOOKUP(Sheet1!$G$39,'[1]Silk Screen Colors CR50 Roll-On'!Table,8))*5,IF(Sheet1!$J$18="G/S/C/PUL/CLR",MAX(VLOOKUP(Sheet1!$G$39,'[1]Silk Screen Colors CR50 Roll-On'!Table,2),VLOOKUP(Sheet1!$G$39,'[1]Silk Screen Colors CR50 Roll-On'!Table,3),VLOOKUP(Sheet1!$G$39,'[1]Silk Screen Colors CR50 Roll-On'!Table,4),VLOOKUP(Sheet1!$G$39,'[1]Silk Screen Colors CR50 Roll-On'!Table,6),VLOOKUP(Sheet1!$G$39,'[1]Silk Screen Colors CR50 Roll-On'!Table,8))*5,IF(Sheet1!$J$18="G/C/P/W/CLR",MAX(VLOOKUP(Sheet1!$G$39,'[1]Silk Screen Colors CR50 Roll-On'!Table,2),VLOOKUP(Sheet1!$G$39,'[1]Silk Screen Colors CR50 Roll-On'!Table,4),VLOOKUP(Sheet1!$G$39,'[1]Silk Screen Colors CR50 Roll-On'!Table,5),VLOOKUP(Sheet1!$G$39,'[1]Silk Screen Colors CR50 Roll-On'!Table,6),VLOOKUP(Sheet1!$G$39,'[1]Silk Screen Colors CR50 Roll-On'!Table,7),VLOOKUP(Sheet1!$G$39,'[1]Silk Screen Colors CR50 Roll-On'!Table,8))*5,IF(Sheet1!$J$18="G/C/POL/W/CLR",MAX(VLOOKUP(Sheet1!$G$39,'[1]Silk Screen Colors CR50 Roll-On'!Table,2),VLOOKUP(Sheet1!$G$39,'[1]Silk Screen Colors CR50 Roll-On'!Table,4),VLOOKUP(Sheet1!$G$39,'[1]Silk Screen Colors CR50 Roll-On'!Table,5),VLOOKUP(Sheet1!$G$39,'[1]Silk Screen Colors CR50 Roll-On'!Table,7),VLOOKUP(Sheet1!$G$39,'[1]Silk Screen Colors CR50 Roll-On'!Table,8))*5,IF(Sheet1!$J$18="G/C/PUL/W/CLR",MAX(VLOOKUP(Sheet1!$G$39,'[1]Silk Screen Colors CR50 Roll-On'!Table,2),VLOOKUP(Sheet1!$G$39,'[1]Silk Screen Colors CR50 Roll-On'!Table,4),VLOOKUP(Sheet1!$G$39,'[1]Silk Screen Colors CR50 Roll-On'!Table,6),VLOOKUP(Sheet1!$G$39,'[1]Silk Screen Colors CR50 Roll-On'!Table,7),VLOOKUP(Sheet1!$G$39,'[1]Silk Screen Colors CR50 Roll-On'!Table,8))*5,"")))))))))</f>
        <v/>
      </c>
      <c r="O24" s="73" t="str">
        <f>IF(Sheet1!$J$18="S/C/P/W/CLR",MAX(VLOOKUP(Sheet1!$G$39,'[1]Silk Screen Colors CR50 Roll-On'!Table,3),VLOOKUP(Sheet1!$G$39,'[1]Silk Screen Colors CR50 Roll-On'!Table,4),VLOOKUP(Sheet1!$G$39,'[1]Silk Screen Colors CR50 Roll-On'!Table,5),VLOOKUP(Sheet1!$G$39,'[1]Silk Screen Colors CR50 Roll-On'!Table,6),VLOOKUP(Sheet1!$G$39,'[1]Silk Screen Colors CR50 Roll-On'!Table,7),VLOOKUP(Sheet1!$G$39,'[1]Silk Screen Colors CR50 Roll-On'!Table,8))*5,IF(Sheet1!$J$18="S/C/POL/W/CLR",MAX(VLOOKUP(Sheet1!$G$39,'[1]Silk Screen Colors CR50 Roll-On'!Table,3),VLOOKUP(Sheet1!$G$39,'[1]Silk Screen Colors CR50 Roll-On'!Table,4),VLOOKUP(Sheet1!$G$39,'[1]Silk Screen Colors CR50 Roll-On'!Table,5),VLOOKUP(Sheet1!$G$39,'[1]Silk Screen Colors CR50 Roll-On'!Table,7),VLOOKUP(Sheet1!$G$39,'[1]Silk Screen Colors CR50 Roll-On'!Table,8))*5,IF(Sheet1!$J$18="S/C/PUL/W/CLR",MAX(VLOOKUP(Sheet1!$G$39,'[1]Silk Screen Colors CR50 Roll-On'!Table,3),VLOOKUP(Sheet1!$G$39,'[1]Silk Screen Colors CR50 Roll-On'!Table,4),VLOOKUP(Sheet1!$G$39,'[1]Silk Screen Colors CR50 Roll-On'!Table,6),VLOOKUP(Sheet1!$G$39,'[1]Silk Screen Colors CR50 Roll-On'!Table,7),VLOOKUP(Sheet1!$G$39,'[1]Silk Screen Colors CR50 Roll-On'!Table,8))*5,"")))</f>
        <v/>
      </c>
      <c r="P24" s="74" t="str">
        <f>IF(Sheet1!$J$18="G/S/C/P/W/CLR",MAX(VLOOKUP(Sheet1!$G$39,'[1]Silk Screen Colors CR50 Roll-On'!Table,2),VLOOKUP(Sheet1!$G$39,'[1]Silk Screen Colors CR50 Roll-On'!Table,3),VLOOKUP(Sheet1!$G$39,'[1]Silk Screen Colors CR50 Roll-On'!Table,4),VLOOKUP(Sheet1!$G$39,'[1]Silk Screen Colors CR50 Roll-On'!Table,5),VLOOKUP(Sheet1!$G$39,'[1]Silk Screen Colors CR50 Roll-On'!Table,6),VLOOKUP(Sheet1!$G$39,'[1]Silk Screen Colors CR50 Roll-On'!Table,7),VLOOKUP(Sheet1!$G$39,'[1]Silk Screen Colors CR50 Roll-On'!Table,8))*6,IF(Sheet1!$J$18="G/S/C/POL/W/CLR",MAX(VLOOKUP(Sheet1!$G$39,'[1]Silk Screen Colors CR50 Roll-On'!Table,2),VLOOKUP(Sheet1!$G$39,'[1]Silk Screen Colors CR50 Roll-On'!Table,3),VLOOKUP(Sheet1!$G$39,'[1]Silk Screen Colors CR50 Roll-On'!Table,4),VLOOKUP(Sheet1!$G$39,'[1]Silk Screen Colors CR50 Roll-On'!Table,5),VLOOKUP(Sheet1!$G$39,'[1]Silk Screen Colors CR50 Roll-On'!Table,7),VLOOKUP(Sheet1!$G$39,'[1]Silk Screen Colors CR50 Roll-On'!Table,8))*6,IF(Sheet1!$J$18="G/S/C/PUL/W/CLR",MAX(VLOOKUP(Sheet1!$G$39,'[1]Silk Screen Colors CR50 Roll-On'!Table,2),VLOOKUP(Sheet1!$G$39,'[1]Silk Screen Colors CR50 Roll-On'!Table,3),VLOOKUP(Sheet1!$G$39,'[1]Silk Screen Colors CR50 Roll-On'!Table,4),VLOOKUP(Sheet1!$G$39,'[1]Silk Screen Colors CR50 Roll-On'!Table,6),VLOOKUP(Sheet1!$G$39,'[1]Silk Screen Colors CR50 Roll-On'!Table,7),VLOOKUP(Sheet1!$G$39,'[1]Silk Screen Colors CR50 Roll-On'!Table,8))*6,"")))</f>
        <v/>
      </c>
      <c r="Q24" s="65" t="s">
        <v>126</v>
      </c>
      <c r="R24" s="65" t="s">
        <v>129</v>
      </c>
    </row>
    <row r="25" spans="1:18">
      <c r="A25" s="51" t="s">
        <v>185</v>
      </c>
      <c r="B25" s="51" t="s">
        <v>202</v>
      </c>
      <c r="C25" s="51"/>
      <c r="D25" s="51"/>
      <c r="E25" s="51"/>
      <c r="F25" s="51"/>
      <c r="G25" s="52" t="s">
        <v>203</v>
      </c>
      <c r="H25" s="53"/>
      <c r="I25" s="53"/>
      <c r="J25" s="53"/>
      <c r="K25" s="54" t="s">
        <v>204</v>
      </c>
      <c r="L25" s="55"/>
      <c r="M25" s="55"/>
      <c r="N25" s="56" t="s">
        <v>205</v>
      </c>
      <c r="O25" s="57"/>
      <c r="P25" s="58" t="s">
        <v>206</v>
      </c>
    </row>
    <row r="26" spans="1:18">
      <c r="A26" s="52" t="s">
        <v>76</v>
      </c>
      <c r="B26" s="60" t="s">
        <v>151</v>
      </c>
      <c r="C26" s="60" t="s">
        <v>152</v>
      </c>
      <c r="D26" s="60" t="s">
        <v>153</v>
      </c>
      <c r="E26" s="60" t="s">
        <v>154</v>
      </c>
      <c r="F26" s="60" t="s">
        <v>155</v>
      </c>
      <c r="G26" s="61" t="s">
        <v>151</v>
      </c>
      <c r="H26" s="61" t="s">
        <v>152</v>
      </c>
      <c r="I26" s="61" t="s">
        <v>153</v>
      </c>
      <c r="J26" s="61" t="s">
        <v>154</v>
      </c>
      <c r="K26" s="62" t="s">
        <v>151</v>
      </c>
      <c r="L26" s="62" t="s">
        <v>152</v>
      </c>
      <c r="M26" s="62" t="s">
        <v>153</v>
      </c>
      <c r="N26" s="63" t="s">
        <v>151</v>
      </c>
      <c r="O26" s="63" t="s">
        <v>152</v>
      </c>
      <c r="P26" s="64" t="s">
        <v>151</v>
      </c>
      <c r="Q26" s="65"/>
      <c r="R26" s="65"/>
    </row>
    <row r="27" spans="1:18" ht="15">
      <c r="A27" s="52" t="s">
        <v>77</v>
      </c>
      <c r="B27" s="66" t="str">
        <f>IF(Sheet1!$F$18="G/S",MAX(VLOOKUP(Sheet1!$I$39,'[1]Silk Screen Colors CR80'!Table,2),VLOOKUP(Sheet1!$I$39,'[1]Silk Screen Colors CR80'!Table,3))*2,IF(Sheet1!$F$18="G/C",MAX(VLOOKUP(Sheet1!$I$39,'[1]Silk Screen Colors CR80'!Table,2),VLOOKUP(Sheet1!$I$39,'[1]Silk Screen Colors CR80'!Table,4))*2,IF(Sheet1!$F$18="G/P",MAX(VLOOKUP(Sheet1!$I$39,'[1]Silk Screen Colors CR80'!Table,2),VLOOKUP(Sheet1!$I$39,'[1]Silk Screen Colors CR80'!Table,5),VLOOKUP(Sheet1!$I$39,'[1]Silk Screen Colors CR80'!Table,6))*2,IF(Sheet1!$F$18="G/POL",MAX(VLOOKUP(Sheet1!$I$39,'[1]Silk Screen Colors CR80'!Table,2),VLOOKUP(Sheet1!$I$39,'[1]Silk Screen Colors CR80'!Table,5))*2,IF(Sheet1!$F$18="G/PUL",MAX(VLOOKUP(Sheet1!$I$39,'[1]Silk Screen Colors CR80'!Table,2),VLOOKUP(Sheet1!$I$39,'[1]Silk Screen Colors CR80'!Table,6))*2,IF(Sheet1!$F$18="G/W",MAX(VLOOKUP(Sheet1!$I$39,'[1]Silk Screen Colors CR80'!Table,2),VLOOKUP(Sheet1!$I$39,'[1]Silk Screen Colors CR80'!Table,7))*2,IF(Sheet1!$F$18="G/CLR",MAX(VLOOKUP(Sheet1!$I$39,'[1]Silk Screen Colors CR80'!Table,2),VLOOKUP(Sheet1!$I$39,'[1]Silk Screen Colors CR80'!Table,8))*2,"")))))))</f>
        <v/>
      </c>
      <c r="C27" s="66" t="e">
        <f>IF(Sheet1!$F$18="S/C",MAX(VLOOKUP(Sheet1!$I$39,'[1]Silk Screen Colors CR80'!Table,3),VLOOKUP(Sheet1!$I$39,'[1]Silk Screen Colors CR80'!Table,4))*2,IF(Sheet1!$F$18="S/P",MAX(VLOOKUP(Sheet1!$I$39,'[1]Silk Screen Colors CR80'!Table,3),VLOOKUP(Sheet1!$I$39,'[1]Silk Screen Colors CR80'!Table,5),VLOOKUP(Sheet1!$I$39,'[1]Silk Screen Colors CR80'!Table,6))*2,IF(Sheet1!$F$18="S/POL",MAX(VLOOKUP(Sheet1!$I$39,'[1]Silk Screen Colors CR80'!Table,3),VLOOKUP(Sheet1!$I$39,'[1]Silk Screen Colors CR80'!Table,5))*2,IF(Sheet1!$F$18="S/PUL",MAX(VLOOKUP(Sheet1!$I$39,'[1]Silk Screen Colors CR80'!Table,3),VLOOKUP(Sheet1!$I$39,'[1]Silk Screen Colors CR80'!Table,6))*2,IF(Sheet1!$F$18="S/W",MAX(VLOOKUP(Sheet1!$I$39,'[1]Silk Screen Colors CR80'!Table,3),VLOOKUP(Sheet1!$I$39,'[1]Silk Screen Colors CR80'!Table,7))*2,IF(Sheet1!$F$18="S/CLR",MAX(VLOOKUP(Sheet1!$I$39,'[1]Silk Screen Colors CR80'!Table,3),VLOOKUP(Sheet1!$I$39,'[1]Silk Screen Colors CR80'!Table,8))*2,""))))))</f>
        <v>#REF!</v>
      </c>
      <c r="D27" s="66" t="str">
        <f>IF(Sheet1!$F$18="C/P",MAX(VLOOKUP(Sheet1!$I$39,'[1]Silk Screen Colors CR80'!Table,4),VLOOKUP(Sheet1!$I$39,'[1]Silk Screen Colors CR80'!Table,5),VLOOKUP(Sheet1!$I$39,'[1]Silk Screen Colors CR80'!Table,6))*2,IF(Sheet1!$F$18="C/POL",MAX(VLOOKUP(Sheet1!$I$39,'[1]Silk Screen Colors CR80'!Table,4),VLOOKUP(Sheet1!$I$39,'[1]Silk Screen Colors CR80'!Table,5))*2,IF(Sheet1!$F$18="C/PUL",MAX(VLOOKUP(Sheet1!$I$39,'[1]Silk Screen Colors CR80'!Table,4),VLOOKUP(Sheet1!$I$39,'[1]Silk Screen Colors CR80'!Table,6))*2,IF(Sheet1!$F$18="C/W",MAX(VLOOKUP(Sheet1!$I$39,'[1]Silk Screen Colors CR80'!Table,4),VLOOKUP(Sheet1!$I$39,'[1]Silk Screen Colors CR80'!Table,7))*2,IF(Sheet1!$F$18="C/CLR",MAX(VLOOKUP(Sheet1!$I$39,'[1]Silk Screen Colors CR80'!Table,4),VLOOKUP(Sheet1!$I$39,'[1]Silk Screen Colors CR80'!Table,8))*2,"")))))</f>
        <v/>
      </c>
      <c r="E27" s="66" t="str">
        <f>IF(Sheet1!$F$18="P/W",MAX(VLOOKUP(Sheet1!$I$39,'[1]Silk Screen Colors CR80'!Table,5),VLOOKUP(Sheet1!$I$39,'[1]Silk Screen Colors CR80'!Table,6),VLOOKUP(Sheet1!$I$39,'[1]Silk Screen Colors CR80'!Table,7))*2,IF(Sheet1!$F$18="POL/W",MAX(VLOOKUP(Sheet1!$I$39,'[1]Silk Screen Colors CR80'!Table,5),VLOOKUP(Sheet1!$I$39,'[1]Silk Screen Colors CR80'!Table,7))*2,IF(Sheet1!$F$18="PUL/W",MAX(VLOOKUP(Sheet1!$I$39,'[1]Silk Screen Colors CR80'!Table,6),VLOOKUP(Sheet1!$I$39,'[1]Silk Screen Colors CR80'!Table,7))*2,IF(Sheet1!$F$18="P/CLR",MAX(VLOOKUP(Sheet1!$I$39,'[1]Silk Screen Colors CR80'!Table,5),VLOOKUP(Sheet1!$I$39,'[1]Silk Screen Colors CR80'!Table,6),VLOOKUP(Sheet1!$I$39,'[1]Silk Screen Colors CR80'!Table,8))*2,IF(Sheet1!$F$18="POL/CLR",MAX(VLOOKUP(Sheet1!$I$39,'[1]Silk Screen Colors CR80'!Table,5),VLOOKUP(Sheet1!$I$39,'[1]Silk Screen Colors CR80'!Table,8))*2,IF(Sheet1!$F$18="PUL/CLR",MAX(VLOOKUP(Sheet1!$I$39,'[1]Silk Screen Colors CR80'!Table,6),VLOOKUP(Sheet1!$I$39,'[1]Silk Screen Colors CR80'!Table,8))*2,""))))))</f>
        <v/>
      </c>
      <c r="F27" s="66" t="str">
        <f>IF(Sheet1!$F$18="W/CLR",MAX(VLOOKUP(Sheet1!$I$39,'[1]Silk Screen Colors CR80'!Table,7),VLOOKUP(Sheet1!$I$39,'[1]Silk Screen Colors CR80'!Table,8))*2,"")</f>
        <v/>
      </c>
      <c r="G27" s="67" t="str">
        <f>IF(Sheet1!$F$18="G/S/C",MAX(VLOOKUP(Sheet1!$I$39,'[1]Silk Screen Colors CR80'!Table,2),VLOOKUP(Sheet1!$I$39,'[1]Silk Screen Colors CR80'!Table,3),VLOOKUP(Sheet1!$I$39,'[1]Silk Screen Colors CR80'!Table,4))*3,IF(Sheet1!$F$18="G/S/P",MAX(VLOOKUP(Sheet1!$I$39,'[1]Silk Screen Colors CR80'!Table,2),VLOOKUP(Sheet1!$I$39,'[1]Silk Screen Colors CR80'!Table,3),VLOOKUP(Sheet1!$I$39,'[1]Silk Screen Colors CR80'!Table,5),VLOOKUP(Sheet1!$I$39,'[1]Silk Screen Colors CR80'!Table,6))*3,IF(Sheet1!$F$18="G/S/POL",MAX(VLOOKUP(Sheet1!$I$39,'[1]Silk Screen Colors CR80'!Table,2),VLOOKUP(Sheet1!$I$39,'[1]Silk Screen Colors CR80'!Table,3),VLOOKUP(Sheet1!$I$39,'[1]Silk Screen Colors CR80'!Table,5))*3,IF(Sheet1!$F$18="G/S/PUL",MAX(VLOOKUP(Sheet1!$I$39,'[1]Silk Screen Colors CR80'!Table,2),VLOOKUP(Sheet1!$I$39,'[1]Silk Screen Colors CR80'!Table,3),VLOOKUP(Sheet1!$I$39,'[1]Silk Screen Colors CR80'!Table,6))*3,IF(Sheet1!$F$18="G/S/W",MAX(VLOOKUP(Sheet1!$I$39,'[1]Silk Screen Colors CR80'!Table,2),VLOOKUP(Sheet1!$I$39,'[1]Silk Screen Colors CR80'!Table,3),VLOOKUP(Sheet1!$I$39,'[1]Silk Screen Colors CR80'!Table,7))*3,IF(Sheet1!$F$18="G/S/CLR",MAX(VLOOKUP(Sheet1!$I$39,'[1]Silk Screen Colors CR80'!Table,2),VLOOKUP(Sheet1!$I$39,'[1]Silk Screen Colors CR80'!Table,3),VLOOKUP(Sheet1!$I$39,'[1]Silk Screen Colors CR80'!Table,8))*3,IF(Sheet1!$F$18="G/C/P",MAX(VLOOKUP(Sheet1!$I$39,'[1]Silk Screen Colors CR80'!Table,2),VLOOKUP(Sheet1!$I$39,'[1]Silk Screen Colors CR80'!Table,4),VLOOKUP(Sheet1!$I$39,'[1]Silk Screen Colors CR80'!Table,5),VLOOKUP(Sheet1!$I$39,'[1]Silk Screen Colors CR80'!Table,6))*3,IF(Sheet1!$F$18="G/C/POL",MAX(VLOOKUP(Sheet1!$I$39,'[1]Silk Screen Colors CR80'!Table,2),VLOOKUP(Sheet1!$I$39,'[1]Silk Screen Colors CR80'!Table,4),VLOOKUP(Sheet1!$I$39,'[1]Silk Screen Colors CR80'!Table,5))*3,IF(Sheet1!$F$18="G/C/PUL",MAX(VLOOKUP(Sheet1!$I$39,'[1]Silk Screen Colors CR80'!Table,2),VLOOKUP(Sheet1!$I$39,'[1]Silk Screen Colors CR80'!Table,4),VLOOKUP(Sheet1!$I$39,'[1]Silk Screen Colors CR80'!Table,6))*3,IF(Sheet1!$F$18="G/C/W",MAX(VLOOKUP(Sheet1!$I$39,'[1]Silk Screen Colors CR80'!Table,2),VLOOKUP(Sheet1!$I$39,'[1]Silk Screen Colors CR80'!Table,4),VLOOKUP(Sheet1!$I$39,'[1]Silk Screen Colors CR80'!Table,7))*3,IF(Sheet1!$F$18="G/C/CLR",MAX(VLOOKUP(Sheet1!$I$39,'[1]Silk Screen Colors CR80'!Table,2),VLOOKUP(Sheet1!$I$39,'[1]Silk Screen Colors CR80'!Table,4),VLOOKUP(Sheet1!$I$39,'[1]Silk Screen Colors CR80'!Table,8))*3,IF(Sheet1!$F$18="G/P/W",MAX(VLOOKUP(Sheet1!$I$39,'[1]Silk Screen Colors CR80'!Table,2),VLOOKUP(Sheet1!$I$39,'[1]Silk Screen Colors CR80'!Table,5),VLOOKUP(Sheet1!$I$39,'[1]Silk Screen Colors CR80'!Table,6),VLOOKUP(Sheet1!$I$39,'[1]Silk Screen Colors CR80'!Table,7))*3,IF(Sheet1!$F$18="G/POL/W",MAX(VLOOKUP(Sheet1!$I$39,'[1]Silk Screen Colors CR80'!Table,2),VLOOKUP(Sheet1!$I$39,'[1]Silk Screen Colors CR80'!Table,5),VLOOKUP(Sheet1!$I$39,'[1]Silk Screen Colors CR80'!Table,7))*3,IF(Sheet1!$F$18="G/PUL/W",MAX(VLOOKUP(Sheet1!$I$39,'[1]Silk Screen Colors CR80'!Table,2),VLOOKUP(Sheet1!$I$39,'[1]Silk Screen Colors CR80'!Table,6),VLOOKUP(Sheet1!$I$39,'[1]Silk Screen Colors CR80'!Table,7))*3,IF(Sheet1!$F$18="G/P/CLR",MAX(VLOOKUP(Sheet1!$I$39,'[1]Silk Screen Colors CR80'!Table,2),VLOOKUP(Sheet1!$I$39,'[1]Silk Screen Colors CR80'!Table,5),VLOOKUP(Sheet1!$I$39,'[1]Silk Screen Colors CR80'!Table,6),VLOOKUP(Sheet1!$I$39,'[1]Silk Screen Colors CR80'!Table,8))*3,IF(Sheet1!$F$18="G/POL/CLR",MAX(VLOOKUP(Sheet1!$I$39,'[1]Silk Screen Colors CR80'!Table,2),VLOOKUP(Sheet1!$I$39,'[1]Silk Screen Colors CR80'!Table,5),VLOOKUP(Sheet1!$I$39,'[1]Silk Screen Colors CR80'!Table,8))*3,IF(Sheet1!$F$18="G/PUL/CLR",MAX(VLOOKUP(Sheet1!$I$39,'[1]Silk Screen Colors CR80'!Table,2),VLOOKUP(Sheet1!$I$39,'[1]Silk Screen Colors CR80'!Table,6),VLOOKUP(Sheet1!$I$39,'[1]Silk Screen Colors CR80'!Table,8))*3,IF(Sheet1!$F$18="G/W/CLR",MAX(VLOOKUP(Sheet1!$I$39,'[1]Silk Screen Colors CR80'!Table,2),VLOOKUP(Sheet1!$I$39,'[1]Silk Screen Colors CR80'!Table,7),VLOOKUP(Sheet1!$I$39,'[1]Silk Screen Colors CR80'!Table,8))*3,""))))))))))))))))))</f>
        <v/>
      </c>
      <c r="H27" s="68" t="str">
        <f>IF(Sheet1!$F$18="S/C/P",MAX(VLOOKUP(Sheet1!$I$39,'[1]Silk Screen Colors CR80'!Table,3),VLOOKUP(Sheet1!$I$39,'[1]Silk Screen Colors CR80'!Table,4),VLOOKUP(Sheet1!$I$39,'[1]Silk Screen Colors CR80'!Table,5),VLOOKUP(Sheet1!$I$39,'[1]Silk Screen Colors CR80'!Table,6))*3,IF(Sheet1!$F$18="S/C/POL",MAX(VLOOKUP(Sheet1!$I$39,'[1]Silk Screen Colors CR80'!Table,3),VLOOKUP(Sheet1!$I$39,'[1]Silk Screen Colors CR80'!Table,4),VLOOKUP(Sheet1!$I$39,'[1]Silk Screen Colors CR80'!Table,5))*3,IF(Sheet1!$F$18="S/C/PUL",MAX(VLOOKUP(Sheet1!$I$39,'[1]Silk Screen Colors CR80'!Table,3),VLOOKUP(Sheet1!$I$39,'[1]Silk Screen Colors CR80'!Table,4),VLOOKUP(Sheet1!$I$39,'[1]Silk Screen Colors CR80'!Table,6))*3,IF(Sheet1!$F$18="S/C/W",MAX(VLOOKUP(Sheet1!$I$39,'[1]Silk Screen Colors CR80'!Table,3),VLOOKUP(Sheet1!$I$39,'[1]Silk Screen Colors CR80'!Table,4),VLOOKUP(Sheet1!$I$39,'[1]Silk Screen Colors CR80'!Table,7))*3,IF(Sheet1!$F$18="S/C/CLR",MAX(VLOOKUP(Sheet1!$I$39,'[1]Silk Screen Colors CR80'!Table,3),VLOOKUP(Sheet1!$I$39,'[1]Silk Screen Colors CR80'!Table,4),VLOOKUP(Sheet1!$I$39,'[1]Silk Screen Colors CR80'!Table,8))*3,IF(Sheet1!$F$18="S/P/W",MAX(VLOOKUP(Sheet1!$I$39,'[1]Silk Screen Colors CR80'!Table,3),VLOOKUP(Sheet1!$I$39,'[1]Silk Screen Colors CR80'!Table,5),VLOOKUP(Sheet1!$I$39,'[1]Silk Screen Colors CR80'!Table,6),VLOOKUP(Sheet1!$I$39,'[1]Silk Screen Colors CR80'!Table,7))*3,IF(Sheet1!$F$18="S/POL/W",MAX(VLOOKUP(Sheet1!$I$39,'[1]Silk Screen Colors CR80'!Table,3),VLOOKUP(Sheet1!$I$39,'[1]Silk Screen Colors CR80'!Table,5),VLOOKUP(Sheet1!$I$39,'[1]Silk Screen Colors CR80'!Table,7))*3,IF(Sheet1!$F$18="S/PUL/W",MAX(VLOOKUP(Sheet1!$I$39,'[1]Silk Screen Colors CR80'!Table,3),VLOOKUP(Sheet1!$I$39,'[1]Silk Screen Colors CR80'!Table,6),VLOOKUP(Sheet1!$I$39,'[1]Silk Screen Colors CR80'!Table,7))*3,IF(Sheet1!$F$18="S/P/CLR",MAX(VLOOKUP(Sheet1!$I$39,'[1]Silk Screen Colors CR80'!Table,3),VLOOKUP(Sheet1!$I$39,'[1]Silk Screen Colors CR80'!Table,5),VLOOKUP(Sheet1!$I$39,'[1]Silk Screen Colors CR80'!Table,6),VLOOKUP(Sheet1!$I$39,'[1]Silk Screen Colors CR80'!Table,8))*3,IF(Sheet1!$F$18="S/POL/CLR",MAX(VLOOKUP(Sheet1!$I$39,'[1]Silk Screen Colors CR80'!Table,3),VLOOKUP(Sheet1!$I$39,'[1]Silk Screen Colors CR80'!Table,5),VLOOKUP(Sheet1!$I$39,'[1]Silk Screen Colors CR80'!Table,8))*3,IF(Sheet1!$F$18="S/PUL/CLR",MAX(VLOOKUP(Sheet1!$I$39,'[1]Silk Screen Colors CR80'!Table,3),VLOOKUP(Sheet1!$I$39,'[1]Silk Screen Colors CR80'!Table,6),VLOOKUP(Sheet1!$I$39,'[1]Silk Screen Colors CR80'!Table,8))*3,IF(Sheet1!$F$18="S/W/CLR",MAX(VLOOKUP(Sheet1!$I$39,'[1]Silk Screen Colors CR80'!Table,3),VLOOKUP(Sheet1!$I$39,'[1]Silk Screen Colors CR80'!Table,7),VLOOKUP(Sheet1!$I$39,'[1]Silk Screen Colors CR80'!Table,8))*3,""))))))))))))</f>
        <v/>
      </c>
      <c r="I27" s="69" t="str">
        <f>IF(Sheet1!$F$18="C/P/W",MAX(VLOOKUP(Sheet1!$I$39,'[1]Silk Screen Colors CR80'!Table,4),VLOOKUP(Sheet1!$I$39,'[1]Silk Screen Colors CR80'!Table,5),VLOOKUP(Sheet1!$I$39,'[1]Silk Screen Colors CR80'!Table,6),VLOOKUP(Sheet1!$I$39,'[1]Silk Screen Colors CR80'!Table,7))*3,IF(Sheet1!$F$18="C/POL/W",MAX(VLOOKUP(Sheet1!$I$39,'[1]Silk Screen Colors CR80'!Table,4),VLOOKUP(Sheet1!$I$39,'[1]Silk Screen Colors CR80'!Table,5),VLOOKUP(Sheet1!$I$39,'[1]Silk Screen Colors CR80'!Table,7))*3,IF(Sheet1!$F$18="C/PUL/W",MAX(VLOOKUP(Sheet1!$I$39,'[1]Silk Screen Colors CR80'!Table,4),VLOOKUP(Sheet1!$I$39,'[1]Silk Screen Colors CR80'!Table,6),VLOOKUP(Sheet1!$I$39,'[1]Silk Screen Colors CR80'!Table,7))*3,IF(Sheet1!$F$18="C/P/CLR",MAX(VLOOKUP(Sheet1!$I$39,'[1]Silk Screen Colors CR80'!Table,4),VLOOKUP(Sheet1!$I$39,'[1]Silk Screen Colors CR80'!Table,5),VLOOKUP(Sheet1!$I$39,'[1]Silk Screen Colors CR80'!Table,6),VLOOKUP(Sheet1!$I$39,'[1]Silk Screen Colors CR80'!Table,8))*3,IF(Sheet1!$F$18="C/POL/CLR",MAX(VLOOKUP(Sheet1!$I$39,'[1]Silk Screen Colors CR80'!Table,4),VLOOKUP(Sheet1!$I$39,'[1]Silk Screen Colors CR80'!Table,5),VLOOKUP(Sheet1!$I$39,'[1]Silk Screen Colors CR80'!Table,8))*3,IF(Sheet1!$F$18="C/PUL/CLR",MAX(VLOOKUP(Sheet1!$I$39,'[1]Silk Screen Colors CR80'!Table,4),VLOOKUP(Sheet1!$I$39,'[1]Silk Screen Colors CR80'!Table,6),VLOOKUP(Sheet1!$I$39,'[1]Silk Screen Colors CR80'!Table,8))*3,IF(Sheet1!$F$18="C/W/CLR",MAX(VLOOKUP(Sheet1!$I$39,'[1]Silk Screen Colors CR80'!Table,4),VLOOKUP(Sheet1!$I$39,'[1]Silk Screen Colors CR80'!Table,7),VLOOKUP(Sheet1!$I$39,'[1]Silk Screen Colors CR80'!Table,8))*3,"")))))))</f>
        <v/>
      </c>
      <c r="J27" s="69" t="str">
        <f>IF(Sheet1!$F$18="P/W/CLR",MAX(VLOOKUP(Sheet1!$I$39,'[1]Silk Screen Colors CR80'!Table,5),VLOOKUP(Sheet1!$I$39,'[1]Silk Screen Colors CR80'!Table,6),VLOOKUP(Sheet1!$I$39,'[1]Silk Screen Colors CR80'!Table,7),VLOOKUP(Sheet1!$I$39,'[1]Silk Screen Colors CR80'!Table,8))*3,IF(Sheet1!$F$18="POL/W/CLR",MAX(VLOOKUP(Sheet1!$I$39,'[1]Silk Screen Colors CR80'!Table,5),VLOOKUP(Sheet1!$I$39,'[1]Silk Screen Colors CR80'!Table,7),VLOOKUP(Sheet1!$I$39,'[1]Silk Screen Colors CR80'!Table,8))*3,IF(Sheet1!$F$18="PUL/W/CLR",MAX(VLOOKUP(Sheet1!$I$39,'[1]Silk Screen Colors CR80'!Table,6),VLOOKUP(Sheet1!$I$39,'[1]Silk Screen Colors CR80'!Table,7),VLOOKUP(Sheet1!$I$39,'[1]Silk Screen Colors CR80'!Table,8))*3,"")))</f>
        <v/>
      </c>
      <c r="K27" s="70" t="str">
        <f>IF(Sheet1!$F$18="G/S/C/P",MAX(VLOOKUP(Sheet1!$I$39,'[1]Silk Screen Colors CR80'!Table,2),VLOOKUP(Sheet1!$I$39,'[1]Silk Screen Colors CR80'!Table,3),VLOOKUP(Sheet1!$I$39,'[1]Silk Screen Colors CR80'!Table,4),VLOOKUP(Sheet1!$I$39,'[1]Silk Screen Colors CR80'!Table,5),VLOOKUP(Sheet1!$I$39,'[1]Silk Screen Colors CR80'!Table,6))*4,IF(Sheet1!$F$18="G/S/C/POL",MAX(VLOOKUP(Sheet1!$I$39,'[1]Silk Screen Colors CR80'!Table,2),VLOOKUP(Sheet1!$I$39,'[1]Silk Screen Colors CR80'!Table,3),VLOOKUP(Sheet1!$I$39,'[1]Silk Screen Colors CR80'!Table,4),VLOOKUP(Sheet1!$I$39,'[1]Silk Screen Colors CR80'!Table,5))*4,IF(Sheet1!$F$18="G/S/C/PUL",MAX(VLOOKUP(Sheet1!$I$39,'[1]Silk Screen Colors CR80'!Table,2),VLOOKUP(Sheet1!$I$39,'[1]Silk Screen Colors CR80'!Table,3),VLOOKUP(Sheet1!$I$39,'[1]Silk Screen Colors CR80'!Table,4),VLOOKUP(Sheet1!$I$39,'[1]Silk Screen Colors CR80'!Table,6))*4,IF(Sheet1!$F$18="G/S/C/W",MAX(VLOOKUP(Sheet1!$I$39,'[1]Silk Screen Colors CR80'!Table,2),VLOOKUP(Sheet1!$I$39,'[1]Silk Screen Colors CR80'!Table,3),VLOOKUP(Sheet1!$I$39,'[1]Silk Screen Colors CR80'!Table,4),VLOOKUP(Sheet1!$I$39,'[1]Silk Screen Colors CR80'!Table,7))*4,IF(Sheet1!$F$18="G/S/C/CLR",MAX(VLOOKUP(Sheet1!$I$39,'[1]Silk Screen Colors CR80'!Table,2),VLOOKUP(Sheet1!$I$39,'[1]Silk Screen Colors CR80'!Table,3),VLOOKUP(Sheet1!$I$39,'[1]Silk Screen Colors CR80'!Table,4),VLOOKUP(Sheet1!$I$39,'[1]Silk Screen Colors CR80'!Table,8))*4,IF(Sheet1!$F$18="G/C/P/W",MAX(VLOOKUP(Sheet1!$I$39,'[1]Silk Screen Colors CR80'!Table,2),VLOOKUP(Sheet1!$I$39,'[1]Silk Screen Colors CR80'!Table,4),VLOOKUP(Sheet1!$I$39,'[1]Silk Screen Colors CR80'!Table,5),VLOOKUP(Sheet1!$I$39,'[1]Silk Screen Colors CR80'!Table,6),VLOOKUP(Sheet1!$I$39,'[1]Silk Screen Colors CR80'!Table,7))*4,IF(Sheet1!$F$18="G/C/POL/W",MAX(VLOOKUP(Sheet1!$I$39,'[1]Silk Screen Colors CR80'!Table,2),VLOOKUP(Sheet1!$I$39,'[1]Silk Screen Colors CR80'!Table,4),VLOOKUP(Sheet1!$I$39,'[1]Silk Screen Colors CR80'!Table,5),VLOOKUP(Sheet1!$I$39,'[1]Silk Screen Colors CR80'!Table,7))*4,IF(Sheet1!$F$18="G/C/PUL/W",MAX(VLOOKUP(Sheet1!$I$39,'[1]Silk Screen Colors CR80'!Table,2),VLOOKUP(Sheet1!$I$39,'[1]Silk Screen Colors CR80'!Table,4),VLOOKUP(Sheet1!$I$39,'[1]Silk Screen Colors CR80'!Table,6),VLOOKUP(Sheet1!$I$39,'[1]Silk Screen Colors CR80'!Table,7))*4,IF(Sheet1!$F$18="G/C/P/CLR",MAX(VLOOKUP(Sheet1!$I$39,'[1]Silk Screen Colors CR80'!Table,2),VLOOKUP(Sheet1!$I$39,'[1]Silk Screen Colors CR80'!Table,4),VLOOKUP(Sheet1!$I$39,'[1]Silk Screen Colors CR80'!Table,5),VLOOKUP(Sheet1!$I$39,'[1]Silk Screen Colors CR80'!Table,6),VLOOKUP(Sheet1!$I$39,'[1]Silk Screen Colors CR80'!Table,8))*4,IF(Sheet1!$F$18="G/C/POL/CLR",MAX(VLOOKUP(Sheet1!$I$39,'[1]Silk Screen Colors CR80'!Table,2),VLOOKUP(Sheet1!$I$39,'[1]Silk Screen Colors CR80'!Table,4),VLOOKUP(Sheet1!$I$39,'[1]Silk Screen Colors CR80'!Table,5),VLOOKUP(Sheet1!$I$39,'[1]Silk Screen Colors CR80'!Table,8))*4,IF(Sheet1!$F$18="G/C/PUL/CLR",MAX(VLOOKUP(Sheet1!$I$39,'[1]Silk Screen Colors CR80'!Table,2),VLOOKUP(Sheet1!$I$39,'[1]Silk Screen Colors CR80'!Table,4),VLOOKUP(Sheet1!$I$39,'[1]Silk Screen Colors CR80'!Table,6),VLOOKUP(Sheet1!$I$39,'[1]Silk Screen Colors CR80'!Table,8))*4,IF(Sheet1!$F$18="G/C/W/CLR",MAX(VLOOKUP(Sheet1!$I$39,'[1]Silk Screen Colors CR80'!Table,2),VLOOKUP(Sheet1!$I$39,'[1]Silk Screen Colors CR80'!Table,4),VLOOKUP(Sheet1!$I$39,'[1]Silk Screen Colors CR80'!Table,7),VLOOKUP(Sheet1!$I$39,'[1]Silk Screen Colors CR80'!Table,8))*4,""))))))))))))</f>
        <v/>
      </c>
      <c r="L27" s="71" t="str">
        <f>IF(Sheet1!$F$18="S/C/P/W",MAX(VLOOKUP(Sheet1!$I$39,'[1]Silk Screen Colors CR80'!Table,3),VLOOKUP(Sheet1!$I$39,'[1]Silk Screen Colors CR80'!Table,4),VLOOKUP(Sheet1!$I$39,'[1]Silk Screen Colors CR80'!Table,5),VLOOKUP(Sheet1!$I$39,'[1]Silk Screen Colors CR80'!Table,6),VLOOKUP(Sheet1!$I$39,'[1]Silk Screen Colors CR80'!Table,7))*4,IF(Sheet1!$F$18="S/C/POL/W",MAX(VLOOKUP(Sheet1!$I$39,'[1]Silk Screen Colors CR80'!Table,3),VLOOKUP(Sheet1!$I$39,'[1]Silk Screen Colors CR80'!Table,4),VLOOKUP(Sheet1!$I$39,'[1]Silk Screen Colors CR80'!Table,5),VLOOKUP(Sheet1!$I$39,'[1]Silk Screen Colors CR80'!Table,7))*4,IF(Sheet1!$F$18="S/C/PUL/W",MAX(VLOOKUP(Sheet1!$I$39,'[1]Silk Screen Colors CR80'!Table,3),VLOOKUP(Sheet1!$I$39,'[1]Silk Screen Colors CR80'!Table,4),VLOOKUP(Sheet1!$I$39,'[1]Silk Screen Colors CR80'!Table,6),VLOOKUP(Sheet1!$I$39,'[1]Silk Screen Colors CR80'!Table,7))*4,IF(Sheet1!$F$18="S/C/P/CLR",MAX(VLOOKUP(Sheet1!$I$39,'[1]Silk Screen Colors CR80'!Table,3),VLOOKUP(Sheet1!$I$39,'[1]Silk Screen Colors CR80'!Table,4),VLOOKUP(Sheet1!$I$39,'[1]Silk Screen Colors CR80'!Table,5),VLOOKUP(Sheet1!$I$39,'[1]Silk Screen Colors CR80'!Table,6),VLOOKUP(Sheet1!$I$39,'[1]Silk Screen Colors CR80'!Table,8))*4,IF(Sheet1!$F$18="S/C/POL/CLR",MAX(VLOOKUP(Sheet1!$I$39,'[1]Silk Screen Colors CR80'!Table,3),VLOOKUP(Sheet1!$I$39,'[1]Silk Screen Colors CR80'!Table,4),VLOOKUP(Sheet1!$I$39,'[1]Silk Screen Colors CR80'!Table,5),VLOOKUP(Sheet1!$I$39,'[1]Silk Screen Colors CR80'!Table,8))*4,IF(Sheet1!$F$18="S/C/PUL/CLR",MAX(VLOOKUP(Sheet1!$I$39,'[1]Silk Screen Colors CR80'!Table,3),VLOOKUP(Sheet1!$I$39,'[1]Silk Screen Colors CR80'!Table,4),VLOOKUP(Sheet1!$I$39,'[1]Silk Screen Colors CR80'!Table,6),VLOOKUP(Sheet1!$I$39,'[1]Silk Screen Colors CR80'!Table,8))*4,IF(Sheet1!$F$18="S/P/W/CLR",MAX(VLOOKUP(Sheet1!$I$39,'[1]Silk Screen Colors CR80'!Table,3),VLOOKUP(Sheet1!$I$39,'[1]Silk Screen Colors CR80'!Table,5),VLOOKUP(Sheet1!$I$39,'[1]Silk Screen Colors CR80'!Table,6),VLOOKUP(Sheet1!$I$39,'[1]Silk Screen Colors CR80'!Table,7),VLOOKUP(Sheet1!$I$39,'[1]Silk Screen Colors CR80'!Table,8))*4,IF(Sheet1!$F$18="S/POL/W/CLR",MAX(VLOOKUP(Sheet1!$I$39,'[1]Silk Screen Colors CR80'!Table,3),VLOOKUP(Sheet1!$I$39,'[1]Silk Screen Colors CR80'!Table,5),VLOOKUP(Sheet1!$I$39,'[1]Silk Screen Colors CR80'!Table,7),VLOOKUP(Sheet1!$I$39,'[1]Silk Screen Colors CR80'!Table,8))*4,IF(Sheet1!$F$18="S/PUL/W/CLR",MAX(VLOOKUP(Sheet1!$I$39,'[1]Silk Screen Colors CR80'!Table,3),VLOOKUP(Sheet1!$I$39,'[1]Silk Screen Colors CR80'!Table,6),VLOOKUP(Sheet1!$I$39,'[1]Silk Screen Colors CR80'!Table,7),VLOOKUP(Sheet1!$I$39,'[1]Silk Screen Colors CR80'!Table,8))*4,"")))))))))</f>
        <v/>
      </c>
      <c r="M27" s="71" t="str">
        <f>IF(Sheet1!$F$18="C/P/W/CLR",MAX(VLOOKUP(Sheet1!$I$39,'[1]Silk Screen Colors CR80'!Table,4),VLOOKUP(Sheet1!$I$39,'[1]Silk Screen Colors CR80'!Table,5),VLOOKUP(Sheet1!$I$39,'[1]Silk Screen Colors CR80'!Table,6),VLOOKUP(Sheet1!$I$39,'[1]Silk Screen Colors CR80'!Table,7),VLOOKUP(Sheet1!$I$39,'[1]Silk Screen Colors CR80'!Table,8))*4,IF(Sheet1!$F$18="C/POL/W/CLR",MAX(VLOOKUP(Sheet1!$I$39,'[1]Silk Screen Colors CR80'!Table,4),VLOOKUP(Sheet1!$I$39,'[1]Silk Screen Colors CR80'!Table,5),VLOOKUP(Sheet1!$I$39,'[1]Silk Screen Colors CR80'!Table,7),VLOOKUP(Sheet1!$I$39,'[1]Silk Screen Colors CR80'!Table,8))*4,IF(Sheet1!$F$18="C/PUL/W/CLR",MAX(VLOOKUP(Sheet1!$I$39,'[1]Silk Screen Colors CR80'!Table,4),VLOOKUP(Sheet1!$I$39,'[1]Silk Screen Colors CR80'!Table,6),VLOOKUP(Sheet1!$I$39,'[1]Silk Screen Colors CR80'!Table,7),VLOOKUP(Sheet1!$I$39,'[1]Silk Screen Colors CR80'!Table,8))*4,"")))</f>
        <v/>
      </c>
      <c r="N27" s="72" t="str">
        <f>IF(Sheet1!$F$18="G/S/C/P/W",MAX(VLOOKUP(Sheet1!$I$39,'[1]Silk Screen Colors CR80'!Table,2),VLOOKUP(Sheet1!$I$39,'[1]Silk Screen Colors CR80'!Table,3),VLOOKUP(Sheet1!$I$39,'[1]Silk Screen Colors CR80'!Table,4),VLOOKUP(Sheet1!$I$39,'[1]Silk Screen Colors CR80'!Table,5),VLOOKUP(Sheet1!$I$39,'[1]Silk Screen Colors CR80'!Table,6),VLOOKUP(Sheet1!$I$39,'[1]Silk Screen Colors CR80'!Table,7))*5,IF(Sheet1!$F$18="G/S/C/POL/W",MAX(VLOOKUP(Sheet1!$I$39,'[1]Silk Screen Colors CR80'!Table,2),VLOOKUP(Sheet1!$I$39,'[1]Silk Screen Colors CR80'!Table,3),VLOOKUP(Sheet1!$I$39,'[1]Silk Screen Colors CR80'!Table,4),VLOOKUP(Sheet1!$I$39,'[1]Silk Screen Colors CR80'!Table,5),VLOOKUP(Sheet1!$I$39,'[1]Silk Screen Colors CR80'!Table,7))*5,IF(Sheet1!$F$18="G/S/C/PUL/W",MAX(VLOOKUP(Sheet1!$I$39,'[1]Silk Screen Colors CR80'!Table,2),VLOOKUP(Sheet1!$I$39,'[1]Silk Screen Colors CR80'!Table,3),VLOOKUP(Sheet1!$I$39,'[1]Silk Screen Colors CR80'!Table,4),VLOOKUP(Sheet1!$I$39,'[1]Silk Screen Colors CR80'!Table,6),VLOOKUP(Sheet1!$I$39,'[1]Silk Screen Colors CR80'!Table,7))*5,IF(Sheet1!$F$18="G/S/C/P/CLR",MAX(VLOOKUP(Sheet1!$I$39,'[1]Silk Screen Colors CR80'!Table,2),VLOOKUP(Sheet1!$I$39,'[1]Silk Screen Colors CR80'!Table,3),VLOOKUP(Sheet1!$I$39,'[1]Silk Screen Colors CR80'!Table,4),VLOOKUP(Sheet1!$I$39,'[1]Silk Screen Colors CR80'!Table,5),VLOOKUP(Sheet1!$I$39,'[1]Silk Screen Colors CR80'!Table,6),VLOOKUP(Sheet1!$I$39,'[1]Silk Screen Colors CR80'!Table,8))*5,IF(Sheet1!$F$18="G/S/C/POL/CLR",MAX(VLOOKUP(Sheet1!$I$39,'[1]Silk Screen Colors CR80'!Table,2),VLOOKUP(Sheet1!$I$39,'[1]Silk Screen Colors CR80'!Table,3),VLOOKUP(Sheet1!$I$39,'[1]Silk Screen Colors CR80'!Table,4),VLOOKUP(Sheet1!$I$39,'[1]Silk Screen Colors CR80'!Table,5),VLOOKUP(Sheet1!$I$39,'[1]Silk Screen Colors CR80'!Table,8))*5,IF(Sheet1!$F$18="G/S/C/PUL/CLR",MAX(VLOOKUP(Sheet1!$I$39,'[1]Silk Screen Colors CR80'!Table,2),VLOOKUP(Sheet1!$I$39,'[1]Silk Screen Colors CR80'!Table,3),VLOOKUP(Sheet1!$I$39,'[1]Silk Screen Colors CR80'!Table,4),VLOOKUP(Sheet1!$I$39,'[1]Silk Screen Colors CR80'!Table,6),VLOOKUP(Sheet1!$I$39,'[1]Silk Screen Colors CR80'!Table,8))*5,IF(Sheet1!$F$18="G/C/P/W/CLR",MAX(VLOOKUP(Sheet1!$I$39,'[1]Silk Screen Colors CR80'!Table,2),VLOOKUP(Sheet1!$I$39,'[1]Silk Screen Colors CR80'!Table,4),VLOOKUP(Sheet1!$I$39,'[1]Silk Screen Colors CR80'!Table,5),VLOOKUP(Sheet1!$I$39,'[1]Silk Screen Colors CR80'!Table,6),VLOOKUP(Sheet1!$I$39,'[1]Silk Screen Colors CR80'!Table,7),VLOOKUP(Sheet1!$I$39,'[1]Silk Screen Colors CR80'!Table,8))*5,IF(Sheet1!$F$18="G/C/POL/W/CLR",MAX(VLOOKUP(Sheet1!$I$39,'[1]Silk Screen Colors CR80'!Table,2),VLOOKUP(Sheet1!$I$39,'[1]Silk Screen Colors CR80'!Table,4),VLOOKUP(Sheet1!$I$39,'[1]Silk Screen Colors CR80'!Table,5),VLOOKUP(Sheet1!$I$39,'[1]Silk Screen Colors CR80'!Table,7),VLOOKUP(Sheet1!$I$39,'[1]Silk Screen Colors CR80'!Table,8))*5,IF(Sheet1!$F$18="G/C/PUL/W/CLR",MAX(VLOOKUP(Sheet1!$I$39,'[1]Silk Screen Colors CR80'!Table,2),VLOOKUP(Sheet1!$I$39,'[1]Silk Screen Colors CR80'!Table,4),VLOOKUP(Sheet1!$I$39,'[1]Silk Screen Colors CR80'!Table,6),VLOOKUP(Sheet1!$I$39,'[1]Silk Screen Colors CR80'!Table,7),VLOOKUP(Sheet1!$I$39,'[1]Silk Screen Colors CR80'!Table,8))*5,"")))))))))</f>
        <v/>
      </c>
      <c r="O27" s="73" t="str">
        <f>IF(Sheet1!$F$18="S/C/P/W/CLR",MAX(VLOOKUP(Sheet1!$I$39,'[1]Silk Screen Colors CR80'!Table,3),VLOOKUP(Sheet1!$I$39,'[1]Silk Screen Colors CR80'!Table,4),VLOOKUP(Sheet1!$I$39,'[1]Silk Screen Colors CR80'!Table,5),VLOOKUP(Sheet1!$I$39,'[1]Silk Screen Colors CR80'!Table,6),VLOOKUP(Sheet1!$I$39,'[1]Silk Screen Colors CR80'!Table,7),VLOOKUP(Sheet1!$I$39,'[1]Silk Screen Colors CR80'!Table,8))*5,IF(Sheet1!$F$18="S/C/POL/W/CLR",MAX(VLOOKUP(Sheet1!$I$39,'[1]Silk Screen Colors CR80'!Table,3),VLOOKUP(Sheet1!$I$39,'[1]Silk Screen Colors CR80'!Table,4),VLOOKUP(Sheet1!$I$39,'[1]Silk Screen Colors CR80'!Table,5),VLOOKUP(Sheet1!$I$39,'[1]Silk Screen Colors CR80'!Table,7),VLOOKUP(Sheet1!$I$39,'[1]Silk Screen Colors CR80'!Table,8))*5,IF(Sheet1!$F$18="S/C/PUL/W/CLR",MAX(VLOOKUP(Sheet1!$I$39,'[1]Silk Screen Colors CR80'!Table,3),VLOOKUP(Sheet1!$I$39,'[1]Silk Screen Colors CR80'!Table,4),VLOOKUP(Sheet1!$I$39,'[1]Silk Screen Colors CR80'!Table,6),VLOOKUP(Sheet1!$I$39,'[1]Silk Screen Colors CR80'!Table,7),VLOOKUP(Sheet1!$I$39,'[1]Silk Screen Colors CR80'!Table,8))*5,"")))</f>
        <v/>
      </c>
      <c r="P27" s="74" t="str">
        <f>IF(Sheet1!$F$18="G/S/C/P/W/CLR",MAX(VLOOKUP(Sheet1!$I$39,'[1]Silk Screen Colors CR80'!Table,2),VLOOKUP(Sheet1!$I$39,'[1]Silk Screen Colors CR80'!Table,3),VLOOKUP(Sheet1!$I$39,'[1]Silk Screen Colors CR80'!Table,4),VLOOKUP(Sheet1!$I$39,'[1]Silk Screen Colors CR80'!Table,5),VLOOKUP(Sheet1!$I$39,'[1]Silk Screen Colors CR80'!Table,6),VLOOKUP(Sheet1!$I$39,'[1]Silk Screen Colors CR80'!Table,7),VLOOKUP(Sheet1!$I$39,'[1]Silk Screen Colors CR80'!Table,8))*6,IF(Sheet1!$F$18="G/S/C/POL/W/CLR",MAX(VLOOKUP(Sheet1!$I$39,'[1]Silk Screen Colors CR80'!Table,2),VLOOKUP(Sheet1!$I$39,'[1]Silk Screen Colors CR80'!Table,3),VLOOKUP(Sheet1!$I$39,'[1]Silk Screen Colors CR80'!Table,4),VLOOKUP(Sheet1!$I$39,'[1]Silk Screen Colors CR80'!Table,5),VLOOKUP(Sheet1!$I$39,'[1]Silk Screen Colors CR80'!Table,7),VLOOKUP(Sheet1!$I$39,'[1]Silk Screen Colors CR80'!Table,8))*6,IF(Sheet1!$F$18="G/S/C/PUL/W/CLR",MAX(VLOOKUP(Sheet1!$I$39,'[1]Silk Screen Colors CR80'!Table,2),VLOOKUP(Sheet1!$I$39,'[1]Silk Screen Colors CR80'!Table,3),VLOOKUP(Sheet1!$I$39,'[1]Silk Screen Colors CR80'!Table,4),VLOOKUP(Sheet1!$I$39,'[1]Silk Screen Colors CR80'!Table,6),VLOOKUP(Sheet1!$I$39,'[1]Silk Screen Colors CR80'!Table,7),VLOOKUP(Sheet1!$I$39,'[1]Silk Screen Colors CR80'!Table,8))*6,"")))</f>
        <v/>
      </c>
      <c r="Q27" s="65" t="s">
        <v>125</v>
      </c>
      <c r="R27" s="65" t="s">
        <v>127</v>
      </c>
    </row>
    <row r="28" spans="1:18" ht="15">
      <c r="A28" s="52" t="s">
        <v>92</v>
      </c>
      <c r="B28" s="66" t="str">
        <f>IF(Sheet1!$J$18="G/S",MAX(VLOOKUP(Sheet1!$I$39,'[1]Silk Screen Colors CR80'!Table,2),VLOOKUP(Sheet1!$I$39,'[1]Silk Screen Colors CR80'!Table,3))*2,IF(Sheet1!$J$18="G/C",MAX(VLOOKUP(Sheet1!$I$39,'[1]Silk Screen Colors CR80'!Table,2),VLOOKUP(Sheet1!$I$39,'[1]Silk Screen Colors CR80'!Table,4))*2,IF(Sheet1!$J$18="G/P",MAX(VLOOKUP(Sheet1!$I$39,'[1]Silk Screen Colors CR80'!Table,2),VLOOKUP(Sheet1!$I$39,'[1]Silk Screen Colors CR80'!Table,5),VLOOKUP(Sheet1!$I$39,'[1]Silk Screen Colors CR80'!Table,6))*2,IF(Sheet1!$J$18="G/POL",MAX(VLOOKUP(Sheet1!$I$39,'[1]Silk Screen Colors CR80'!Table,2),VLOOKUP(Sheet1!$I$39,'[1]Silk Screen Colors CR80'!Table,5))*2,IF(Sheet1!$J$18="G/PUL",MAX(VLOOKUP(Sheet1!$I$39,'[1]Silk Screen Colors CR80'!Table,2),VLOOKUP(Sheet1!$I$39,'[1]Silk Screen Colors CR80'!Table,6))*2,IF(Sheet1!$J$18="G/W",MAX(VLOOKUP(Sheet1!$I$39,'[1]Silk Screen Colors CR80'!Table,2),VLOOKUP(Sheet1!$I$39,'[1]Silk Screen Colors CR80'!Table,7))*2,IF(Sheet1!$J$18="G/CLR",MAX(VLOOKUP(Sheet1!$I$39,'[1]Silk Screen Colors CR80'!Table,2),VLOOKUP(Sheet1!$I$39,'[1]Silk Screen Colors CR80'!Table,8))*2,"")))))))</f>
        <v/>
      </c>
      <c r="C28" s="66" t="str">
        <f>IF(Sheet1!$J$18="S/C",MAX(VLOOKUP(Sheet1!$I$39,'[1]Silk Screen Colors CR80'!Table,3),VLOOKUP(Sheet1!$I$39,'[1]Silk Screen Colors CR80'!Table,4))*2,IF(Sheet1!$J$18="S/P",MAX(VLOOKUP(Sheet1!$I$39,'[1]Silk Screen Colors CR80'!Table,3),VLOOKUP(Sheet1!$I$39,'[1]Silk Screen Colors CR80'!Table,5),VLOOKUP(Sheet1!$I$39,'[1]Silk Screen Colors CR80'!Table,6))*2,IF(Sheet1!$J$18="S/POL",MAX(VLOOKUP(Sheet1!$I$39,'[1]Silk Screen Colors CR80'!Table,3),VLOOKUP(Sheet1!$I$39,'[1]Silk Screen Colors CR80'!Table,5))*2,IF(Sheet1!$J$18="S/PUL",MAX(VLOOKUP(Sheet1!$I$39,'[1]Silk Screen Colors CR80'!Table,3),VLOOKUP(Sheet1!$I$39,'[1]Silk Screen Colors CR80'!Table,6))*2,IF(Sheet1!$J$18="S/W",MAX(VLOOKUP(Sheet1!$I$39,'[1]Silk Screen Colors CR80'!Table,3),VLOOKUP(Sheet1!$I$39,'[1]Silk Screen Colors CR80'!Table,7))*2,IF(Sheet1!$J$18="S/CLR",MAX(VLOOKUP(Sheet1!$I$39,'[1]Silk Screen Colors CR80'!Table,3),VLOOKUP(Sheet1!$I$39,'[1]Silk Screen Colors CR80'!Table,8))*2,""))))))</f>
        <v/>
      </c>
      <c r="D28" s="66" t="e">
        <f>IF(Sheet1!$J$18="C/P",MAX(VLOOKUP(Sheet1!$I$39,'[1]Silk Screen Colors CR80'!Table,4),VLOOKUP(Sheet1!$I$39,'[1]Silk Screen Colors CR80'!Table,5),VLOOKUP(Sheet1!$I$39,'[1]Silk Screen Colors CR80'!Table,6))*2,IF(Sheet1!$J$18="C/POL",MAX(VLOOKUP(Sheet1!$I$39,'[1]Silk Screen Colors CR80'!Table,4),VLOOKUP(Sheet1!$I$39,'[1]Silk Screen Colors CR80'!Table,5))*2,IF(Sheet1!$J$18="C/PUL",MAX(VLOOKUP(Sheet1!$I$39,'[1]Silk Screen Colors CR80'!Table,4),VLOOKUP(Sheet1!$I$39,'[1]Silk Screen Colors CR80'!Table,6))*2,IF(Sheet1!$J$18="C/W",MAX(VLOOKUP(Sheet1!$I$39,'[1]Silk Screen Colors CR80'!Table,4),VLOOKUP(Sheet1!$I$39,'[1]Silk Screen Colors CR80'!Table,7))*2,IF(Sheet1!$J$18="C/CLR",MAX(VLOOKUP(Sheet1!$I$39,'[1]Silk Screen Colors CR80'!Table,4),VLOOKUP(Sheet1!$I$39,'[1]Silk Screen Colors CR80'!Table,8))*2,"")))))</f>
        <v>#REF!</v>
      </c>
      <c r="E28" s="66" t="str">
        <f>IF(Sheet1!$J$18="P/W",MAX(VLOOKUP(Sheet1!$I$39,'[1]Silk Screen Colors CR80'!Table,5),VLOOKUP(Sheet1!$I$39,'[1]Silk Screen Colors CR80'!Table,6),VLOOKUP(Sheet1!$I$39,'[1]Silk Screen Colors CR80'!Table,7))*2,IF(Sheet1!$J$18="POL/W",MAX(VLOOKUP(Sheet1!$I$39,'[1]Silk Screen Colors CR80'!Table,5),VLOOKUP(Sheet1!$I$39,'[1]Silk Screen Colors CR80'!Table,7))*2,IF(Sheet1!$J$18="PUL/W",MAX(VLOOKUP(Sheet1!$I$39,'[1]Silk Screen Colors CR80'!Table,6),VLOOKUP(Sheet1!$I$39,'[1]Silk Screen Colors CR80'!Table,7))*2,IF(Sheet1!$J$18="P/CLR",MAX(VLOOKUP(Sheet1!$I$39,'[1]Silk Screen Colors CR80'!Table,5),VLOOKUP(Sheet1!$I$39,'[1]Silk Screen Colors CR80'!Table,6),VLOOKUP(Sheet1!$I$39,'[1]Silk Screen Colors CR80'!Table,8))*2,IF(Sheet1!$J$18="POL/CLR",MAX(VLOOKUP(Sheet1!$I$39,'[1]Silk Screen Colors CR80'!Table,5),VLOOKUP(Sheet1!$I$39,'[1]Silk Screen Colors CR80'!Table,8))*2,IF(Sheet1!$J$18="PUL/CLR",MAX(VLOOKUP(Sheet1!$I$39,'[1]Silk Screen Colors CR80'!Table,6),VLOOKUP(Sheet1!$I$39,'[1]Silk Screen Colors CR80'!Table,8))*2,""))))))</f>
        <v/>
      </c>
      <c r="F28" s="66" t="str">
        <f>IF(Sheet1!$J$18="W/CLR",MAX(VLOOKUP(Sheet1!$I$39,'[1]Silk Screen Colors CR80'!Table,7),VLOOKUP(Sheet1!$I$39,'[1]Silk Screen Colors CR80'!Table,8))*2,"")</f>
        <v/>
      </c>
      <c r="G28" s="67" t="str">
        <f>IF(Sheet1!$J$18="G/S/C",MAX(VLOOKUP(Sheet1!$I$39,'[1]Silk Screen Colors CR80'!Table,2),VLOOKUP(Sheet1!$I$39,'[1]Silk Screen Colors CR80'!Table,3),VLOOKUP(Sheet1!$I$39,'[1]Silk Screen Colors CR80'!Table,4))*3,IF(Sheet1!$J$18="G/S/P",MAX(VLOOKUP(Sheet1!$I$39,'[1]Silk Screen Colors CR80'!Table,2),VLOOKUP(Sheet1!$I$39,'[1]Silk Screen Colors CR80'!Table,3),VLOOKUP(Sheet1!$I$39,'[1]Silk Screen Colors CR80'!Table,5),VLOOKUP(Sheet1!$I$39,'[1]Silk Screen Colors CR80'!Table,6))*3,IF(Sheet1!$J$18="G/S/POL",MAX(VLOOKUP(Sheet1!$I$39,'[1]Silk Screen Colors CR80'!Table,2),VLOOKUP(Sheet1!$I$39,'[1]Silk Screen Colors CR80'!Table,3),VLOOKUP(Sheet1!$I$39,'[1]Silk Screen Colors CR80'!Table,5))*3,IF(Sheet1!$J$18="G/S/PUL",MAX(VLOOKUP(Sheet1!$I$39,'[1]Silk Screen Colors CR80'!Table,2),VLOOKUP(Sheet1!$I$39,'[1]Silk Screen Colors CR80'!Table,3),VLOOKUP(Sheet1!$I$39,'[1]Silk Screen Colors CR80'!Table,6))*3,IF(Sheet1!$J$18="G/S/W",MAX(VLOOKUP(Sheet1!$I$39,'[1]Silk Screen Colors CR80'!Table,2),VLOOKUP(Sheet1!$I$39,'[1]Silk Screen Colors CR80'!Table,3),VLOOKUP(Sheet1!$I$39,'[1]Silk Screen Colors CR80'!Table,7))*3,IF(Sheet1!$J$18="G/S/CLR",MAX(VLOOKUP(Sheet1!$I$39,'[1]Silk Screen Colors CR80'!Table,2),VLOOKUP(Sheet1!$I$39,'[1]Silk Screen Colors CR80'!Table,3),VLOOKUP(Sheet1!$I$39,'[1]Silk Screen Colors CR80'!Table,8))*3,IF(Sheet1!$J$18="G/C/P",MAX(VLOOKUP(Sheet1!$I$39,'[1]Silk Screen Colors CR80'!Table,2),VLOOKUP(Sheet1!$I$39,'[1]Silk Screen Colors CR80'!Table,4),VLOOKUP(Sheet1!$I$39,'[1]Silk Screen Colors CR80'!Table,5),VLOOKUP(Sheet1!$I$39,'[1]Silk Screen Colors CR80'!Table,6))*3,IF(Sheet1!$J$18="G/C/POL",MAX(VLOOKUP(Sheet1!$I$39,'[1]Silk Screen Colors CR80'!Table,2),VLOOKUP(Sheet1!$I$39,'[1]Silk Screen Colors CR80'!Table,4),VLOOKUP(Sheet1!$I$39,'[1]Silk Screen Colors CR80'!Table,5))*3,IF(Sheet1!$J$18="G/C/PUL",MAX(VLOOKUP(Sheet1!$I$39,'[1]Silk Screen Colors CR80'!Table,2),VLOOKUP(Sheet1!$I$39,'[1]Silk Screen Colors CR80'!Table,4),VLOOKUP(Sheet1!$I$39,'[1]Silk Screen Colors CR80'!Table,6))*3,IF(Sheet1!$J$18="G/C/W",MAX(VLOOKUP(Sheet1!$I$39,'[1]Silk Screen Colors CR80'!Table,2),VLOOKUP(Sheet1!$I$39,'[1]Silk Screen Colors CR80'!Table,4),VLOOKUP(Sheet1!$I$39,'[1]Silk Screen Colors CR80'!Table,7))*3,IF(Sheet1!$J$18="G/C/CLR",MAX(VLOOKUP(Sheet1!$I$39,'[1]Silk Screen Colors CR80'!Table,2),VLOOKUP(Sheet1!$I$39,'[1]Silk Screen Colors CR80'!Table,4),VLOOKUP(Sheet1!$I$39,'[1]Silk Screen Colors CR80'!Table,8))*3,IF(Sheet1!$J$18="G/P/W",MAX(VLOOKUP(Sheet1!$I$39,'[1]Silk Screen Colors CR80'!Table,2),VLOOKUP(Sheet1!$I$39,'[1]Silk Screen Colors CR80'!Table,5),VLOOKUP(Sheet1!$I$39,'[1]Silk Screen Colors CR80'!Table,6),VLOOKUP(Sheet1!$I$39,'[1]Silk Screen Colors CR80'!Table,7))*3,IF(Sheet1!$J$18="G/POL/W",MAX(VLOOKUP(Sheet1!$I$39,'[1]Silk Screen Colors CR80'!Table,2),VLOOKUP(Sheet1!$I$39,'[1]Silk Screen Colors CR80'!Table,5),VLOOKUP(Sheet1!$I$39,'[1]Silk Screen Colors CR80'!Table,7))*3,IF(Sheet1!$J$18="G/PUL/W",MAX(VLOOKUP(Sheet1!$I$39,'[1]Silk Screen Colors CR80'!Table,2),VLOOKUP(Sheet1!$I$39,'[1]Silk Screen Colors CR80'!Table,6),VLOOKUP(Sheet1!$I$39,'[1]Silk Screen Colors CR80'!Table,7))*3,IF(Sheet1!$J$18="G/P/CLR",MAX(VLOOKUP(Sheet1!$I$39,'[1]Silk Screen Colors CR80'!Table,2),VLOOKUP(Sheet1!$I$39,'[1]Silk Screen Colors CR80'!Table,5),VLOOKUP(Sheet1!$I$39,'[1]Silk Screen Colors CR80'!Table,6),VLOOKUP(Sheet1!$I$39,'[1]Silk Screen Colors CR80'!Table,8))*3,IF(Sheet1!$J$18="G/POL/CLR",MAX(VLOOKUP(Sheet1!$I$39,'[1]Silk Screen Colors CR80'!Table,2),VLOOKUP(Sheet1!$I$39,'[1]Silk Screen Colors CR80'!Table,5),VLOOKUP(Sheet1!$I$39,'[1]Silk Screen Colors CR80'!Table,8))*3,IF(Sheet1!$J$18="G/PUL/CLR",MAX(VLOOKUP(Sheet1!$I$39,'[1]Silk Screen Colors CR80'!Table,2),VLOOKUP(Sheet1!$I$39,'[1]Silk Screen Colors CR80'!Table,6),VLOOKUP(Sheet1!$I$39,'[1]Silk Screen Colors CR80'!Table,8))*3,IF(Sheet1!$J$18="G/W/CLR",MAX(VLOOKUP(Sheet1!$I$39,'[1]Silk Screen Colors CR80'!Table,2),VLOOKUP(Sheet1!$I$39,'[1]Silk Screen Colors CR80'!Table,7),VLOOKUP(Sheet1!$I$39,'[1]Silk Screen Colors CR80'!Table,8))*3,""))))))))))))))))))</f>
        <v/>
      </c>
      <c r="H28" s="68" t="str">
        <f>IF(Sheet1!$J$18="S/C/P",MAX(VLOOKUP(Sheet1!$I$39,'[1]Silk Screen Colors CR80'!Table,3),VLOOKUP(Sheet1!$I$39,'[1]Silk Screen Colors CR80'!Table,4),VLOOKUP(Sheet1!$I$39,'[1]Silk Screen Colors CR80'!Table,5),VLOOKUP(Sheet1!$I$39,'[1]Silk Screen Colors CR80'!Table,6))*3,IF(Sheet1!$J$18="S/C/POL",MAX(VLOOKUP(Sheet1!$I$39,'[1]Silk Screen Colors CR80'!Table,3),VLOOKUP(Sheet1!$I$39,'[1]Silk Screen Colors CR80'!Table,4),VLOOKUP(Sheet1!$I$39,'[1]Silk Screen Colors CR80'!Table,5))*3,IF(Sheet1!$J$18="S/C/PUL",MAX(VLOOKUP(Sheet1!$I$39,'[1]Silk Screen Colors CR80'!Table,3),VLOOKUP(Sheet1!$I$39,'[1]Silk Screen Colors CR80'!Table,4),VLOOKUP(Sheet1!$I$39,'[1]Silk Screen Colors CR80'!Table,6))*3,IF(Sheet1!$J$18="S/C/W",MAX(VLOOKUP(Sheet1!$I$39,'[1]Silk Screen Colors CR80'!Table,3),VLOOKUP(Sheet1!$I$39,'[1]Silk Screen Colors CR80'!Table,4),VLOOKUP(Sheet1!$I$39,'[1]Silk Screen Colors CR80'!Table,7))*3,IF(Sheet1!$J$18="S/C/CLR",MAX(VLOOKUP(Sheet1!$I$39,'[1]Silk Screen Colors CR80'!Table,3),VLOOKUP(Sheet1!$I$39,'[1]Silk Screen Colors CR80'!Table,4),VLOOKUP(Sheet1!$I$39,'[1]Silk Screen Colors CR80'!Table,8))*3,IF(Sheet1!$J$18="S/P/W",MAX(VLOOKUP(Sheet1!$I$39,'[1]Silk Screen Colors CR80'!Table,3),VLOOKUP(Sheet1!$I$39,'[1]Silk Screen Colors CR80'!Table,5),VLOOKUP(Sheet1!$I$39,'[1]Silk Screen Colors CR80'!Table,6),VLOOKUP(Sheet1!$I$39,'[1]Silk Screen Colors CR80'!Table,7))*3,IF(Sheet1!$J$18="S/POL/W",MAX(VLOOKUP(Sheet1!$I$39,'[1]Silk Screen Colors CR80'!Table,3),VLOOKUP(Sheet1!$I$39,'[1]Silk Screen Colors CR80'!Table,5),VLOOKUP(Sheet1!$I$39,'[1]Silk Screen Colors CR80'!Table,7))*3,IF(Sheet1!$J$18="S/PUL/W",MAX(VLOOKUP(Sheet1!$I$39,'[1]Silk Screen Colors CR80'!Table,3),VLOOKUP(Sheet1!$I$39,'[1]Silk Screen Colors CR80'!Table,6),VLOOKUP(Sheet1!$I$39,'[1]Silk Screen Colors CR80'!Table,7))*3,IF(Sheet1!$J$18="S/P/CLR",MAX(VLOOKUP(Sheet1!$I$39,'[1]Silk Screen Colors CR80'!Table,3),VLOOKUP(Sheet1!$I$39,'[1]Silk Screen Colors CR80'!Table,5),VLOOKUP(Sheet1!$I$39,'[1]Silk Screen Colors CR80'!Table,6),VLOOKUP(Sheet1!$I$39,'[1]Silk Screen Colors CR80'!Table,8))*3,IF(Sheet1!$J$18="S/POL/CLR",MAX(VLOOKUP(Sheet1!$I$39,'[1]Silk Screen Colors CR80'!Table,3),VLOOKUP(Sheet1!$I$39,'[1]Silk Screen Colors CR80'!Table,5),VLOOKUP(Sheet1!$I$39,'[1]Silk Screen Colors CR80'!Table,8))*3,IF(Sheet1!$J$18="S/PUL/CLR",MAX(VLOOKUP(Sheet1!$I$39,'[1]Silk Screen Colors CR80'!Table,3),VLOOKUP(Sheet1!$I$39,'[1]Silk Screen Colors CR80'!Table,6),VLOOKUP(Sheet1!$I$39,'[1]Silk Screen Colors CR80'!Table,8))*3,IF(Sheet1!$J$18="S/W/CLR",MAX(VLOOKUP(Sheet1!$I$39,'[1]Silk Screen Colors CR80'!Table,3),VLOOKUP(Sheet1!$I$39,'[1]Silk Screen Colors CR80'!Table,7),VLOOKUP(Sheet1!$I$39,'[1]Silk Screen Colors CR80'!Table,8))*3,""))))))))))))</f>
        <v/>
      </c>
      <c r="I28" s="69" t="str">
        <f>IF(Sheet1!$J$18="C/P/W",MAX(VLOOKUP(Sheet1!$I$39,'[1]Silk Screen Colors CR80'!Table,4),VLOOKUP(Sheet1!$I$39,'[1]Silk Screen Colors CR80'!Table,5),VLOOKUP(Sheet1!$I$39,'[1]Silk Screen Colors CR80'!Table,6),VLOOKUP(Sheet1!$I$39,'[1]Silk Screen Colors CR80'!Table,7))*3,IF(Sheet1!$J$18="C/POL/W",MAX(VLOOKUP(Sheet1!$I$39,'[1]Silk Screen Colors CR80'!Table,4),VLOOKUP(Sheet1!$I$39,'[1]Silk Screen Colors CR80'!Table,5),VLOOKUP(Sheet1!$I$39,'[1]Silk Screen Colors CR80'!Table,7))*3,IF(Sheet1!$J$18="C/PUL/W",MAX(VLOOKUP(Sheet1!$I$39,'[1]Silk Screen Colors CR80'!Table,4),VLOOKUP(Sheet1!$I$39,'[1]Silk Screen Colors CR80'!Table,6),VLOOKUP(Sheet1!$I$39,'[1]Silk Screen Colors CR80'!Table,7))*3,IF(Sheet1!$J$18="C/P/CLR",MAX(VLOOKUP(Sheet1!$I$39,'[1]Silk Screen Colors CR80'!Table,4),VLOOKUP(Sheet1!$I$39,'[1]Silk Screen Colors CR80'!Table,5),VLOOKUP(Sheet1!$I$39,'[1]Silk Screen Colors CR80'!Table,6),VLOOKUP(Sheet1!$I$39,'[1]Silk Screen Colors CR80'!Table,8))*3,IF(Sheet1!$J$18="C/POL/CLR",MAX(VLOOKUP(Sheet1!$I$39,'[1]Silk Screen Colors CR80'!Table,4),VLOOKUP(Sheet1!$I$39,'[1]Silk Screen Colors CR80'!Table,5),VLOOKUP(Sheet1!$I$39,'[1]Silk Screen Colors CR80'!Table,8))*3,IF(Sheet1!$J$18="C/PUL/CLR",MAX(VLOOKUP(Sheet1!$I$39,'[1]Silk Screen Colors CR80'!Table,4),VLOOKUP(Sheet1!$I$39,'[1]Silk Screen Colors CR80'!Table,6),VLOOKUP(Sheet1!$I$39,'[1]Silk Screen Colors CR80'!Table,8))*3,IF(Sheet1!$J$18="C/W/CLR",MAX(VLOOKUP(Sheet1!$I$39,'[1]Silk Screen Colors CR80'!Table,4),VLOOKUP(Sheet1!$I$39,'[1]Silk Screen Colors CR80'!Table,7),VLOOKUP(Sheet1!$I$39,'[1]Silk Screen Colors CR80'!Table,8))*3,"")))))))</f>
        <v/>
      </c>
      <c r="J28" s="69" t="str">
        <f>IF(Sheet1!$J$18="P/W/CLR",MAX(VLOOKUP(Sheet1!$I$39,'[1]Silk Screen Colors CR80'!Table,5),VLOOKUP(Sheet1!$I$39,'[1]Silk Screen Colors CR80'!Table,6),VLOOKUP(Sheet1!$I$39,'[1]Silk Screen Colors CR80'!Table,7),VLOOKUP(Sheet1!$I$39,'[1]Silk Screen Colors CR80'!Table,8))*3,IF(Sheet1!$J$18="POL/W/CLR",MAX(VLOOKUP(Sheet1!$I$39,'[1]Silk Screen Colors CR80'!Table,5),VLOOKUP(Sheet1!$I$39,'[1]Silk Screen Colors CR80'!Table,7),VLOOKUP(Sheet1!$I$39,'[1]Silk Screen Colors CR80'!Table,8))*3,IF(Sheet1!$J$18="PUL/W/CLR",MAX(VLOOKUP(Sheet1!$I$39,'[1]Silk Screen Colors CR80'!Table,6),VLOOKUP(Sheet1!$I$39,'[1]Silk Screen Colors CR80'!Table,7),VLOOKUP(Sheet1!$I$39,'[1]Silk Screen Colors CR80'!Table,8))*3,"")))</f>
        <v/>
      </c>
      <c r="K28" s="70" t="str">
        <f>IF(Sheet1!$J$18="G/S/C/P",MAX(VLOOKUP(Sheet1!$I$39,'[1]Silk Screen Colors CR80'!Table,2),VLOOKUP(Sheet1!$I$39,'[1]Silk Screen Colors CR80'!Table,3),VLOOKUP(Sheet1!$I$39,'[1]Silk Screen Colors CR80'!Table,4),VLOOKUP(Sheet1!$I$39,'[1]Silk Screen Colors CR80'!Table,5),VLOOKUP(Sheet1!$I$39,'[1]Silk Screen Colors CR80'!Table,6))*4,IF(Sheet1!$J$18="G/S/C/POL",MAX(VLOOKUP(Sheet1!$I$39,'[1]Silk Screen Colors CR80'!Table,2),VLOOKUP(Sheet1!$I$39,'[1]Silk Screen Colors CR80'!Table,3),VLOOKUP(Sheet1!$I$39,'[1]Silk Screen Colors CR80'!Table,4),VLOOKUP(Sheet1!$I$39,'[1]Silk Screen Colors CR80'!Table,5))*4,IF(Sheet1!$J$18="G/S/C/PUL",MAX(VLOOKUP(Sheet1!$I$39,'[1]Silk Screen Colors CR80'!Table,2),VLOOKUP(Sheet1!$I$39,'[1]Silk Screen Colors CR80'!Table,3),VLOOKUP(Sheet1!$I$39,'[1]Silk Screen Colors CR80'!Table,4),VLOOKUP(Sheet1!$I$39,'[1]Silk Screen Colors CR80'!Table,6))*4,IF(Sheet1!$J$18="G/S/C/W",MAX(VLOOKUP(Sheet1!$I$39,'[1]Silk Screen Colors CR80'!Table,2),VLOOKUP(Sheet1!$I$39,'[1]Silk Screen Colors CR80'!Table,3),VLOOKUP(Sheet1!$I$39,'[1]Silk Screen Colors CR80'!Table,4),VLOOKUP(Sheet1!$I$39,'[1]Silk Screen Colors CR80'!Table,7))*4,IF(Sheet1!$J$18="G/S/C/CLR",MAX(VLOOKUP(Sheet1!$I$39,'[1]Silk Screen Colors CR80'!Table,2),VLOOKUP(Sheet1!$I$39,'[1]Silk Screen Colors CR80'!Table,3),VLOOKUP(Sheet1!$I$39,'[1]Silk Screen Colors CR80'!Table,4),VLOOKUP(Sheet1!$I$39,'[1]Silk Screen Colors CR80'!Table,8))*4,IF(Sheet1!$J$18="G/C/P/W",MAX(VLOOKUP(Sheet1!$I$39,'[1]Silk Screen Colors CR80'!Table,2),VLOOKUP(Sheet1!$I$39,'[1]Silk Screen Colors CR80'!Table,4),VLOOKUP(Sheet1!$I$39,'[1]Silk Screen Colors CR80'!Table,5),VLOOKUP(Sheet1!$I$39,'[1]Silk Screen Colors CR80'!Table,6),VLOOKUP(Sheet1!$I$39,'[1]Silk Screen Colors CR80'!Table,7))*4,IF(Sheet1!$J$18="G/C/POL/W",MAX(VLOOKUP(Sheet1!$I$39,'[1]Silk Screen Colors CR80'!Table,2),VLOOKUP(Sheet1!$I$39,'[1]Silk Screen Colors CR80'!Table,4),VLOOKUP(Sheet1!$I$39,'[1]Silk Screen Colors CR80'!Table,5),VLOOKUP(Sheet1!$I$39,'[1]Silk Screen Colors CR80'!Table,7))*4,IF(Sheet1!$J$18="G/C/PUL/W",MAX(VLOOKUP(Sheet1!$I$39,'[1]Silk Screen Colors CR80'!Table,2),VLOOKUP(Sheet1!$I$39,'[1]Silk Screen Colors CR80'!Table,4),VLOOKUP(Sheet1!$I$39,'[1]Silk Screen Colors CR80'!Table,6),VLOOKUP(Sheet1!$I$39,'[1]Silk Screen Colors CR80'!Table,7))*4,IF(Sheet1!$J$18="G/C/P/CLR",MAX(VLOOKUP(Sheet1!$I$39,'[1]Silk Screen Colors CR80'!Table,2),VLOOKUP(Sheet1!$I$39,'[1]Silk Screen Colors CR80'!Table,4),VLOOKUP(Sheet1!$I$39,'[1]Silk Screen Colors CR80'!Table,5),VLOOKUP(Sheet1!$I$39,'[1]Silk Screen Colors CR80'!Table,6),VLOOKUP(Sheet1!$I$39,'[1]Silk Screen Colors CR80'!Table,8))*4,IF(Sheet1!$J$18="G/C/POL/CLR",MAX(VLOOKUP(Sheet1!$I$39,'[1]Silk Screen Colors CR80'!Table,2),VLOOKUP(Sheet1!$I$39,'[1]Silk Screen Colors CR80'!Table,4),VLOOKUP(Sheet1!$I$39,'[1]Silk Screen Colors CR80'!Table,5),VLOOKUP(Sheet1!$I$39,'[1]Silk Screen Colors CR80'!Table,8))*4,IF(Sheet1!$J$18="G/C/PUL/CLR",MAX(VLOOKUP(Sheet1!$I$39,'[1]Silk Screen Colors CR80'!Table,2),VLOOKUP(Sheet1!$I$39,'[1]Silk Screen Colors CR80'!Table,4),VLOOKUP(Sheet1!$I$39,'[1]Silk Screen Colors CR80'!Table,6),VLOOKUP(Sheet1!$I$39,'[1]Silk Screen Colors CR80'!Table,8))*4,IF(Sheet1!$J$18="G/C/W/CLR",MAX(VLOOKUP(Sheet1!$I$39,'[1]Silk Screen Colors CR80'!Table,2),VLOOKUP(Sheet1!$I$39,'[1]Silk Screen Colors CR80'!Table,4),VLOOKUP(Sheet1!$I$39,'[1]Silk Screen Colors CR80'!Table,7),VLOOKUP(Sheet1!$I$39,'[1]Silk Screen Colors CR80'!Table,8))*4,""))))))))))))</f>
        <v/>
      </c>
      <c r="L28" s="71" t="str">
        <f>IF(Sheet1!$J$18="S/C/P/W",MAX(VLOOKUP(Sheet1!$I$39,'[1]Silk Screen Colors CR80'!Table,3),VLOOKUP(Sheet1!$I$39,'[1]Silk Screen Colors CR80'!Table,4),VLOOKUP(Sheet1!$I$39,'[1]Silk Screen Colors CR80'!Table,5),VLOOKUP(Sheet1!$I$39,'[1]Silk Screen Colors CR80'!Table,6),VLOOKUP(Sheet1!$I$39,'[1]Silk Screen Colors CR80'!Table,7))*4,IF(Sheet1!$J$18="S/C/POL/W",MAX(VLOOKUP(Sheet1!$I$39,'[1]Silk Screen Colors CR80'!Table,3),VLOOKUP(Sheet1!$I$39,'[1]Silk Screen Colors CR80'!Table,4),VLOOKUP(Sheet1!$I$39,'[1]Silk Screen Colors CR80'!Table,5),VLOOKUP(Sheet1!$I$39,'[1]Silk Screen Colors CR80'!Table,7))*4,IF(Sheet1!$J$18="S/C/PUL/W",MAX(VLOOKUP(Sheet1!$I$39,'[1]Silk Screen Colors CR80'!Table,3),VLOOKUP(Sheet1!$I$39,'[1]Silk Screen Colors CR80'!Table,4),VLOOKUP(Sheet1!$I$39,'[1]Silk Screen Colors CR80'!Table,6),VLOOKUP(Sheet1!$I$39,'[1]Silk Screen Colors CR80'!Table,7))*4,IF(Sheet1!$J$18="S/C/P/CLR",MAX(VLOOKUP(Sheet1!$I$39,'[1]Silk Screen Colors CR80'!Table,3),VLOOKUP(Sheet1!$I$39,'[1]Silk Screen Colors CR80'!Table,4),VLOOKUP(Sheet1!$I$39,'[1]Silk Screen Colors CR80'!Table,5),VLOOKUP(Sheet1!$I$39,'[1]Silk Screen Colors CR80'!Table,6),VLOOKUP(Sheet1!$I$39,'[1]Silk Screen Colors CR80'!Table,8))*4,IF(Sheet1!$J$18="S/C/POL/CLR",MAX(VLOOKUP(Sheet1!$I$39,'[1]Silk Screen Colors CR80'!Table,3),VLOOKUP(Sheet1!$I$39,'[1]Silk Screen Colors CR80'!Table,4),VLOOKUP(Sheet1!$I$39,'[1]Silk Screen Colors CR80'!Table,5),VLOOKUP(Sheet1!$I$39,'[1]Silk Screen Colors CR80'!Table,8))*4,IF(Sheet1!$J$18="S/C/PUL/CLR",MAX(VLOOKUP(Sheet1!$I$39,'[1]Silk Screen Colors CR80'!Table,3),VLOOKUP(Sheet1!$I$39,'[1]Silk Screen Colors CR80'!Table,4),VLOOKUP(Sheet1!$I$39,'[1]Silk Screen Colors CR80'!Table,6),VLOOKUP(Sheet1!$I$39,'[1]Silk Screen Colors CR80'!Table,8))*4,IF(Sheet1!$J$18="S/P/W/CLR",MAX(VLOOKUP(Sheet1!$I$39,'[1]Silk Screen Colors CR80'!Table,3),VLOOKUP(Sheet1!$I$39,'[1]Silk Screen Colors CR80'!Table,5),VLOOKUP(Sheet1!$I$39,'[1]Silk Screen Colors CR80'!Table,6),VLOOKUP(Sheet1!$I$39,'[1]Silk Screen Colors CR80'!Table,7),VLOOKUP(Sheet1!$I$39,'[1]Silk Screen Colors CR80'!Table,8))*4,IF(Sheet1!$J$18="S/POL/W/CLR",MAX(VLOOKUP(Sheet1!$I$39,'[1]Silk Screen Colors CR80'!Table,3),VLOOKUP(Sheet1!$I$39,'[1]Silk Screen Colors CR80'!Table,5),VLOOKUP(Sheet1!$I$39,'[1]Silk Screen Colors CR80'!Table,7),VLOOKUP(Sheet1!$I$39,'[1]Silk Screen Colors CR80'!Table,8))*4,IF(Sheet1!$J$18="S/PUL/W/CLR",MAX(VLOOKUP(Sheet1!$I$39,'[1]Silk Screen Colors CR80'!Table,3),VLOOKUP(Sheet1!$I$39,'[1]Silk Screen Colors CR80'!Table,6),VLOOKUP(Sheet1!$I$39,'[1]Silk Screen Colors CR80'!Table,7),VLOOKUP(Sheet1!$I$39,'[1]Silk Screen Colors CR80'!Table,8))*4,"")))))))))</f>
        <v/>
      </c>
      <c r="M28" s="71" t="str">
        <f>IF(Sheet1!$J$18="C/P/W/CLR",MAX(VLOOKUP(Sheet1!$I$39,'[1]Silk Screen Colors CR80'!Table,4),VLOOKUP(Sheet1!$I$39,'[1]Silk Screen Colors CR80'!Table,5),VLOOKUP(Sheet1!$I$39,'[1]Silk Screen Colors CR80'!Table,6),VLOOKUP(Sheet1!$I$39,'[1]Silk Screen Colors CR80'!Table,7),VLOOKUP(Sheet1!$I$39,'[1]Silk Screen Colors CR80'!Table,8))*4,IF(Sheet1!$J$18="C/POL/W/CLR",MAX(VLOOKUP(Sheet1!$I$39,'[1]Silk Screen Colors CR80'!Table,4),VLOOKUP(Sheet1!$I$39,'[1]Silk Screen Colors CR80'!Table,5),VLOOKUP(Sheet1!$I$39,'[1]Silk Screen Colors CR80'!Table,7),VLOOKUP(Sheet1!$I$39,'[1]Silk Screen Colors CR80'!Table,8))*4,IF(Sheet1!$J$18="C/PUL/W/CLR",MAX(VLOOKUP(Sheet1!$I$39,'[1]Silk Screen Colors CR80'!Table,4),VLOOKUP(Sheet1!$I$39,'[1]Silk Screen Colors CR80'!Table,6),VLOOKUP(Sheet1!$I$39,'[1]Silk Screen Colors CR80'!Table,7),VLOOKUP(Sheet1!$I$39,'[1]Silk Screen Colors CR80'!Table,8))*4,"")))</f>
        <v/>
      </c>
      <c r="N28" s="72" t="str">
        <f>IF(Sheet1!$J$18="G/S/C/P/W",MAX(VLOOKUP(Sheet1!$I$39,'[1]Silk Screen Colors CR80'!Table,2),VLOOKUP(Sheet1!$I$39,'[1]Silk Screen Colors CR80'!Table,3),VLOOKUP(Sheet1!$I$39,'[1]Silk Screen Colors CR80'!Table,4),VLOOKUP(Sheet1!$I$39,'[1]Silk Screen Colors CR80'!Table,5),VLOOKUP(Sheet1!$I$39,'[1]Silk Screen Colors CR80'!Table,6),VLOOKUP(Sheet1!$I$39,'[1]Silk Screen Colors CR80'!Table,7))*5,IF(Sheet1!$J$18="G/S/C/POL/W",MAX(VLOOKUP(Sheet1!$I$39,'[1]Silk Screen Colors CR80'!Table,2),VLOOKUP(Sheet1!$I$39,'[1]Silk Screen Colors CR80'!Table,3),VLOOKUP(Sheet1!$I$39,'[1]Silk Screen Colors CR80'!Table,4),VLOOKUP(Sheet1!$I$39,'[1]Silk Screen Colors CR80'!Table,5),VLOOKUP(Sheet1!$I$39,'[1]Silk Screen Colors CR80'!Table,7))*5,IF(Sheet1!$J$18="G/S/C/PUL/W",MAX(VLOOKUP(Sheet1!$I$39,'[1]Silk Screen Colors CR80'!Table,2),VLOOKUP(Sheet1!$I$39,'[1]Silk Screen Colors CR80'!Table,3),VLOOKUP(Sheet1!$I$39,'[1]Silk Screen Colors CR80'!Table,4),VLOOKUP(Sheet1!$I$39,'[1]Silk Screen Colors CR80'!Table,6),VLOOKUP(Sheet1!$I$39,'[1]Silk Screen Colors CR80'!Table,7))*5,IF(Sheet1!$J$18="G/S/C/P/CLR",MAX(VLOOKUP(Sheet1!$I$39,'[1]Silk Screen Colors CR80'!Table,2),VLOOKUP(Sheet1!$I$39,'[1]Silk Screen Colors CR80'!Table,3),VLOOKUP(Sheet1!$I$39,'[1]Silk Screen Colors CR80'!Table,4),VLOOKUP(Sheet1!$I$39,'[1]Silk Screen Colors CR80'!Table,5),VLOOKUP(Sheet1!$I$39,'[1]Silk Screen Colors CR80'!Table,6),VLOOKUP(Sheet1!$I$39,'[1]Silk Screen Colors CR80'!Table,8))*5,IF(Sheet1!$J$18="G/S/C/POL/CLR",MAX(VLOOKUP(Sheet1!$I$39,'[1]Silk Screen Colors CR80'!Table,2),VLOOKUP(Sheet1!$I$39,'[1]Silk Screen Colors CR80'!Table,3),VLOOKUP(Sheet1!$I$39,'[1]Silk Screen Colors CR80'!Table,4),VLOOKUP(Sheet1!$I$39,'[1]Silk Screen Colors CR80'!Table,5),VLOOKUP(Sheet1!$I$39,'[1]Silk Screen Colors CR80'!Table,8))*5,IF(Sheet1!$J$18="G/S/C/PUL/CLR",MAX(VLOOKUP(Sheet1!$I$39,'[1]Silk Screen Colors CR80'!Table,2),VLOOKUP(Sheet1!$I$39,'[1]Silk Screen Colors CR80'!Table,3),VLOOKUP(Sheet1!$I$39,'[1]Silk Screen Colors CR80'!Table,4),VLOOKUP(Sheet1!$I$39,'[1]Silk Screen Colors CR80'!Table,6),VLOOKUP(Sheet1!$I$39,'[1]Silk Screen Colors CR80'!Table,8))*5,IF(Sheet1!$J$18="G/C/P/W/CLR",MAX(VLOOKUP(Sheet1!$I$39,'[1]Silk Screen Colors CR80'!Table,2),VLOOKUP(Sheet1!$I$39,'[1]Silk Screen Colors CR80'!Table,4),VLOOKUP(Sheet1!$I$39,'[1]Silk Screen Colors CR80'!Table,5),VLOOKUP(Sheet1!$I$39,'[1]Silk Screen Colors CR80'!Table,6),VLOOKUP(Sheet1!$I$39,'[1]Silk Screen Colors CR80'!Table,7),VLOOKUP(Sheet1!$I$39,'[1]Silk Screen Colors CR80'!Table,8))*5,IF(Sheet1!$J$18="G/C/POL/W/CLR",MAX(VLOOKUP(Sheet1!$I$39,'[1]Silk Screen Colors CR80'!Table,2),VLOOKUP(Sheet1!$I$39,'[1]Silk Screen Colors CR80'!Table,4),VLOOKUP(Sheet1!$I$39,'[1]Silk Screen Colors CR80'!Table,5),VLOOKUP(Sheet1!$I$39,'[1]Silk Screen Colors CR80'!Table,7),VLOOKUP(Sheet1!$I$39,'[1]Silk Screen Colors CR80'!Table,8))*5,IF(Sheet1!$J$18="G/C/PUL/W/CLR",MAX(VLOOKUP(Sheet1!$I$39,'[1]Silk Screen Colors CR80'!Table,2),VLOOKUP(Sheet1!$I$39,'[1]Silk Screen Colors CR80'!Table,4),VLOOKUP(Sheet1!$I$39,'[1]Silk Screen Colors CR80'!Table,6),VLOOKUP(Sheet1!$I$39,'[1]Silk Screen Colors CR80'!Table,7),VLOOKUP(Sheet1!$I$39,'[1]Silk Screen Colors CR80'!Table,8))*5,"")))))))))</f>
        <v/>
      </c>
      <c r="O28" s="73" t="str">
        <f>IF(Sheet1!$J$18="S/C/P/W/CLR",MAX(VLOOKUP(Sheet1!$I$39,'[1]Silk Screen Colors CR80'!Table,3),VLOOKUP(Sheet1!$I$39,'[1]Silk Screen Colors CR80'!Table,4),VLOOKUP(Sheet1!$I$39,'[1]Silk Screen Colors CR80'!Table,5),VLOOKUP(Sheet1!$I$39,'[1]Silk Screen Colors CR80'!Table,6),VLOOKUP(Sheet1!$I$39,'[1]Silk Screen Colors CR80'!Table,7),VLOOKUP(Sheet1!$I$39,'[1]Silk Screen Colors CR80'!Table,8))*5,IF(Sheet1!$J$18="S/C/POL/W/CLR",MAX(VLOOKUP(Sheet1!$I$39,'[1]Silk Screen Colors CR80'!Table,3),VLOOKUP(Sheet1!$I$39,'[1]Silk Screen Colors CR80'!Table,4),VLOOKUP(Sheet1!$I$39,'[1]Silk Screen Colors CR80'!Table,5),VLOOKUP(Sheet1!$I$39,'[1]Silk Screen Colors CR80'!Table,7),VLOOKUP(Sheet1!$I$39,'[1]Silk Screen Colors CR80'!Table,8))*5,IF(Sheet1!$J$18="S/C/PUL/W/CLR",MAX(VLOOKUP(Sheet1!$I$39,'[1]Silk Screen Colors CR80'!Table,3),VLOOKUP(Sheet1!$I$39,'[1]Silk Screen Colors CR80'!Table,4),VLOOKUP(Sheet1!$I$39,'[1]Silk Screen Colors CR80'!Table,6),VLOOKUP(Sheet1!$I$39,'[1]Silk Screen Colors CR80'!Table,7),VLOOKUP(Sheet1!$I$39,'[1]Silk Screen Colors CR80'!Table,8))*5,"")))</f>
        <v/>
      </c>
      <c r="P28" s="74" t="str">
        <f>IF(Sheet1!$J$18="G/S/C/P/W/CLR",MAX(VLOOKUP(Sheet1!$I$39,'[1]Silk Screen Colors CR80'!Table,2),VLOOKUP(Sheet1!$I$39,'[1]Silk Screen Colors CR80'!Table,3),VLOOKUP(Sheet1!$I$39,'[1]Silk Screen Colors CR80'!Table,4),VLOOKUP(Sheet1!$I$39,'[1]Silk Screen Colors CR80'!Table,5),VLOOKUP(Sheet1!$I$39,'[1]Silk Screen Colors CR80'!Table,6),VLOOKUP(Sheet1!$I$39,'[1]Silk Screen Colors CR80'!Table,7),VLOOKUP(Sheet1!$I$39,'[1]Silk Screen Colors CR80'!Table,8))*6,IF(Sheet1!$J$18="G/S/C/POL/W/CLR",MAX(VLOOKUP(Sheet1!$I$39,'[1]Silk Screen Colors CR80'!Table,2),VLOOKUP(Sheet1!$I$39,'[1]Silk Screen Colors CR80'!Table,3),VLOOKUP(Sheet1!$I$39,'[1]Silk Screen Colors CR80'!Table,4),VLOOKUP(Sheet1!$I$39,'[1]Silk Screen Colors CR80'!Table,5),VLOOKUP(Sheet1!$I$39,'[1]Silk Screen Colors CR80'!Table,7),VLOOKUP(Sheet1!$I$39,'[1]Silk Screen Colors CR80'!Table,8))*6,IF(Sheet1!$J$18="G/S/C/PUL/W/CLR",MAX(VLOOKUP(Sheet1!$I$39,'[1]Silk Screen Colors CR80'!Table,2),VLOOKUP(Sheet1!$I$39,'[1]Silk Screen Colors CR80'!Table,3),VLOOKUP(Sheet1!$I$39,'[1]Silk Screen Colors CR80'!Table,4),VLOOKUP(Sheet1!$I$39,'[1]Silk Screen Colors CR80'!Table,6),VLOOKUP(Sheet1!$I$39,'[1]Silk Screen Colors CR80'!Table,7),VLOOKUP(Sheet1!$I$39,'[1]Silk Screen Colors CR80'!Table,8))*6,"")))</f>
        <v/>
      </c>
      <c r="Q28" s="65" t="s">
        <v>126</v>
      </c>
      <c r="R28" s="65" t="s">
        <v>127</v>
      </c>
    </row>
    <row r="29" spans="1:18" ht="15">
      <c r="A29" s="52" t="s">
        <v>93</v>
      </c>
      <c r="B29" s="66" t="str">
        <f>IF(Sheet1!$F$18="G/S",MAX(VLOOKUP(Sheet1!$I$39,'[1]Silk Screen Colors CR50 Flush'!Table,2),VLOOKUP(Sheet1!$I$39,'[1]Silk Screen Colors CR50 Flush'!Table,3))*2,IF(Sheet1!$F$18="G/C",MAX(VLOOKUP(Sheet1!$I$39,'[1]Silk Screen Colors CR50 Flush'!Table,2),VLOOKUP(Sheet1!$I$39,'[1]Silk Screen Colors CR50 Flush'!Table,4))*2,IF(Sheet1!$F$18="G/P",MAX(VLOOKUP(Sheet1!$I$39,'[1]Silk Screen Colors CR50 Flush'!Table,2),VLOOKUP(Sheet1!$I$39,'[1]Silk Screen Colors CR50 Flush'!Table,5),VLOOKUP(Sheet1!$I$39,'[1]Silk Screen Colors CR50 Flush'!Table,6))*2,IF(Sheet1!$F$18="G/POL",MAX(VLOOKUP(Sheet1!$I$39,'[1]Silk Screen Colors CR50 Flush'!Table,2),VLOOKUP(Sheet1!$I$39,'[1]Silk Screen Colors CR50 Flush'!Table,5))*2,IF(Sheet1!$F$18="G/PUL",MAX(VLOOKUP(Sheet1!$I$39,'[1]Silk Screen Colors CR50 Flush'!Table,2),VLOOKUP(Sheet1!$I$39,'[1]Silk Screen Colors CR50 Flush'!Table,6))*2,IF(Sheet1!$F$18="G/W",MAX(VLOOKUP(Sheet1!$I$39,'[1]Silk Screen Colors CR50 Flush'!Table,2),VLOOKUP(Sheet1!$I$39,'[1]Silk Screen Colors CR50 Flush'!Table,7))*2,IF(Sheet1!$F$18="G/CLR",MAX(VLOOKUP(Sheet1!$I$39,'[1]Silk Screen Colors CR50 Flush'!Table,2),VLOOKUP(Sheet1!$I$39,'[1]Silk Screen Colors CR50 Flush'!Table,8))*2,"")))))))</f>
        <v/>
      </c>
      <c r="C29" s="66" t="e">
        <f>IF(Sheet1!$F$18="S/C",MAX(VLOOKUP(Sheet1!$I$39,'[1]Silk Screen Colors CR50 Flush'!Table,3),VLOOKUP(Sheet1!$I$39,'[1]Silk Screen Colors CR50 Flush'!Table,4))*2,IF(Sheet1!$F$18="S/P",MAX(VLOOKUP(Sheet1!$I$39,'[1]Silk Screen Colors CR50 Flush'!Table,3),VLOOKUP(Sheet1!$I$39,'[1]Silk Screen Colors CR50 Flush'!Table,5),VLOOKUP(Sheet1!$I$39,'[1]Silk Screen Colors CR50 Flush'!Table,6))*2,IF(Sheet1!$F$18="S/POL",MAX(VLOOKUP(Sheet1!$I$39,'[1]Silk Screen Colors CR50 Flush'!Table,3),VLOOKUP(Sheet1!$I$39,'[1]Silk Screen Colors CR50 Flush'!Table,5))*2,IF(Sheet1!$F$18="S/PUL",MAX(VLOOKUP(Sheet1!$I$39,'[1]Silk Screen Colors CR50 Flush'!Table,3),VLOOKUP(Sheet1!$I$39,'[1]Silk Screen Colors CR50 Flush'!Table,6))*2,IF(Sheet1!$F$18="S/W",MAX(VLOOKUP(Sheet1!$I$39,'[1]Silk Screen Colors CR50 Flush'!Table,3),VLOOKUP(Sheet1!$I$39,'[1]Silk Screen Colors CR50 Flush'!Table,7))*2,IF(Sheet1!$F$18="S/CLR",MAX(VLOOKUP(Sheet1!$I$39,'[1]Silk Screen Colors CR50 Flush'!Table,3),VLOOKUP(Sheet1!$I$39,'[1]Silk Screen Colors CR50 Flush'!Table,8))*2,""))))))</f>
        <v>#REF!</v>
      </c>
      <c r="D29" s="66" t="str">
        <f>IF(Sheet1!$F$18="C/P",MAX(VLOOKUP(Sheet1!$I$39,'[1]Silk Screen Colors CR50 Flush'!Table,4),VLOOKUP(Sheet1!$I$39,'[1]Silk Screen Colors CR50 Flush'!Table,5),VLOOKUP(Sheet1!$I$39,'[1]Silk Screen Colors CR50 Flush'!Table,6))*2,IF(Sheet1!$F$18="C/POL",MAX(VLOOKUP(Sheet1!$I$39,'[1]Silk Screen Colors CR50 Flush'!Table,4),VLOOKUP(Sheet1!$I$39,'[1]Silk Screen Colors CR50 Flush'!Table,5))*2,IF(Sheet1!$F$18="C/PUL",MAX(VLOOKUP(Sheet1!$I$39,'[1]Silk Screen Colors CR50 Flush'!Table,4),VLOOKUP(Sheet1!$I$39,'[1]Silk Screen Colors CR50 Flush'!Table,6))*2,IF(Sheet1!$F$18="C/W",MAX(VLOOKUP(Sheet1!$I$39,'[1]Silk Screen Colors CR50 Flush'!Table,4),VLOOKUP(Sheet1!$I$39,'[1]Silk Screen Colors CR50 Flush'!Table,7))*2,IF(Sheet1!$F$18="C/CLR",MAX(VLOOKUP(Sheet1!$I$39,'[1]Silk Screen Colors CR50 Flush'!Table,4),VLOOKUP(Sheet1!$I$39,'[1]Silk Screen Colors CR50 Flush'!Table,8))*2,"")))))</f>
        <v/>
      </c>
      <c r="E29" s="66" t="str">
        <f>IF(Sheet1!$F$18="P/W",MAX(VLOOKUP(Sheet1!$I$39,'[1]Silk Screen Colors CR50 Flush'!Table,5),VLOOKUP(Sheet1!$I$39,'[1]Silk Screen Colors CR50 Flush'!Table,6),VLOOKUP(Sheet1!$I$39,'[1]Silk Screen Colors CR50 Flush'!Table,7))*2,IF(Sheet1!$F$18="POL/W",MAX(VLOOKUP(Sheet1!$I$39,'[1]Silk Screen Colors CR50 Flush'!Table,5),VLOOKUP(Sheet1!$I$39,'[1]Silk Screen Colors CR50 Flush'!Table,7))*2,IF(Sheet1!$F$18="PUL/W",MAX(VLOOKUP(Sheet1!$I$39,'[1]Silk Screen Colors CR50 Flush'!Table,6),VLOOKUP(Sheet1!$I$39,'[1]Silk Screen Colors CR50 Flush'!Table,7))*2,IF(Sheet1!$F$18="P/CLR",MAX(VLOOKUP(Sheet1!$I$39,'[1]Silk Screen Colors CR50 Flush'!Table,5),VLOOKUP(Sheet1!$I$39,'[1]Silk Screen Colors CR50 Flush'!Table,6),VLOOKUP(Sheet1!$I$39,'[1]Silk Screen Colors CR50 Flush'!Table,8))*2,IF(Sheet1!$F$18="POL/CLR",MAX(VLOOKUP(Sheet1!$I$39,'[1]Silk Screen Colors CR50 Flush'!Table,5),VLOOKUP(Sheet1!$I$39,'[1]Silk Screen Colors CR50 Flush'!Table,8))*2,IF(Sheet1!$F$18="PUL/CLR",MAX(VLOOKUP(Sheet1!$I$39,'[1]Silk Screen Colors CR50 Flush'!Table,6),VLOOKUP(Sheet1!$I$39,'[1]Silk Screen Colors CR50 Flush'!Table,8))*2,""))))))</f>
        <v/>
      </c>
      <c r="F29" s="66" t="str">
        <f>IF(Sheet1!$F$18="W/CLR",MAX(VLOOKUP(Sheet1!$I$39,'[1]Silk Screen Colors CR50 Flush'!Table,7),VLOOKUP(Sheet1!$I$39,'[1]Silk Screen Colors CR50 Flush'!Table,8))*2,"")</f>
        <v/>
      </c>
      <c r="G29" s="67" t="str">
        <f>IF(Sheet1!$F$18="G/S/C",MAX(VLOOKUP(Sheet1!$I$39,'[1]Silk Screen Colors CR50 Flush'!Table,2),VLOOKUP(Sheet1!$I$39,'[1]Silk Screen Colors CR50 Flush'!Table,3),VLOOKUP(Sheet1!$I$39,'[1]Silk Screen Colors CR50 Flush'!Table,4))*3,IF(Sheet1!$F$18="G/S/P",MAX(VLOOKUP(Sheet1!$I$39,'[1]Silk Screen Colors CR50 Flush'!Table,2),VLOOKUP(Sheet1!$I$39,'[1]Silk Screen Colors CR50 Flush'!Table,3),VLOOKUP(Sheet1!$I$39,'[1]Silk Screen Colors CR50 Flush'!Table,5),VLOOKUP(Sheet1!$I$39,'[1]Silk Screen Colors CR50 Flush'!Table,6))*3,IF(Sheet1!$F$18="G/S/POL",MAX(VLOOKUP(Sheet1!$I$39,'[1]Silk Screen Colors CR50 Flush'!Table,2),VLOOKUP(Sheet1!$I$39,'[1]Silk Screen Colors CR50 Flush'!Table,3),VLOOKUP(Sheet1!$I$39,'[1]Silk Screen Colors CR50 Flush'!Table,5))*3,IF(Sheet1!$F$18="G/S/PUL",MAX(VLOOKUP(Sheet1!$I$39,'[1]Silk Screen Colors CR50 Flush'!Table,2),VLOOKUP(Sheet1!$I$39,'[1]Silk Screen Colors CR50 Flush'!Table,3),VLOOKUP(Sheet1!$I$39,'[1]Silk Screen Colors CR50 Flush'!Table,6))*3,IF(Sheet1!$F$18="G/S/W",MAX(VLOOKUP(Sheet1!$I$39,'[1]Silk Screen Colors CR50 Flush'!Table,2),VLOOKUP(Sheet1!$I$39,'[1]Silk Screen Colors CR50 Flush'!Table,3),VLOOKUP(Sheet1!$I$39,'[1]Silk Screen Colors CR50 Flush'!Table,7))*3,IF(Sheet1!$F$18="G/S/CLR",MAX(VLOOKUP(Sheet1!$I$39,'[1]Silk Screen Colors CR50 Flush'!Table,2),VLOOKUP(Sheet1!$I$39,'[1]Silk Screen Colors CR50 Flush'!Table,3),VLOOKUP(Sheet1!$I$39,'[1]Silk Screen Colors CR50 Flush'!Table,8))*3,IF(Sheet1!$F$18="G/C/P",MAX(VLOOKUP(Sheet1!$I$39,'[1]Silk Screen Colors CR50 Flush'!Table,2),VLOOKUP(Sheet1!$I$39,'[1]Silk Screen Colors CR50 Flush'!Table,4),VLOOKUP(Sheet1!$I$39,'[1]Silk Screen Colors CR50 Flush'!Table,5),VLOOKUP(Sheet1!$I$39,'[1]Silk Screen Colors CR50 Flush'!Table,6))*3,IF(Sheet1!$F$18="G/C/POL",MAX(VLOOKUP(Sheet1!$I$39,'[1]Silk Screen Colors CR50 Flush'!Table,2),VLOOKUP(Sheet1!$I$39,'[1]Silk Screen Colors CR50 Flush'!Table,4),VLOOKUP(Sheet1!$I$39,'[1]Silk Screen Colors CR50 Flush'!Table,5))*3,IF(Sheet1!$F$18="G/C/PUL",MAX(VLOOKUP(Sheet1!$I$39,'[1]Silk Screen Colors CR50 Flush'!Table,2),VLOOKUP(Sheet1!$I$39,'[1]Silk Screen Colors CR50 Flush'!Table,4),VLOOKUP(Sheet1!$I$39,'[1]Silk Screen Colors CR50 Flush'!Table,6))*3,IF(Sheet1!$F$18="G/C/W",MAX(VLOOKUP(Sheet1!$I$39,'[1]Silk Screen Colors CR50 Flush'!Table,2),VLOOKUP(Sheet1!$I$39,'[1]Silk Screen Colors CR50 Flush'!Table,4),VLOOKUP(Sheet1!$I$39,'[1]Silk Screen Colors CR50 Flush'!Table,7))*3,IF(Sheet1!$F$18="G/C/CLR",MAX(VLOOKUP(Sheet1!$I$39,'[1]Silk Screen Colors CR50 Flush'!Table,2),VLOOKUP(Sheet1!$I$39,'[1]Silk Screen Colors CR50 Flush'!Table,4),VLOOKUP(Sheet1!$I$39,'[1]Silk Screen Colors CR50 Flush'!Table,8))*3,IF(Sheet1!$F$18="G/P/W",MAX(VLOOKUP(Sheet1!$I$39,'[1]Silk Screen Colors CR50 Flush'!Table,2),VLOOKUP(Sheet1!$I$39,'[1]Silk Screen Colors CR50 Flush'!Table,5),VLOOKUP(Sheet1!$I$39,'[1]Silk Screen Colors CR50 Flush'!Table,6),VLOOKUP(Sheet1!$I$39,'[1]Silk Screen Colors CR50 Flush'!Table,7))*3,IF(Sheet1!$F$18="G/POL/W",MAX(VLOOKUP(Sheet1!$I$39,'[1]Silk Screen Colors CR50 Flush'!Table,2),VLOOKUP(Sheet1!$I$39,'[1]Silk Screen Colors CR50 Flush'!Table,5),VLOOKUP(Sheet1!$I$39,'[1]Silk Screen Colors CR50 Flush'!Table,7))*3,IF(Sheet1!$F$18="G/PUL/W",MAX(VLOOKUP(Sheet1!$I$39,'[1]Silk Screen Colors CR50 Flush'!Table,2),VLOOKUP(Sheet1!$I$39,'[1]Silk Screen Colors CR50 Flush'!Table,6),VLOOKUP(Sheet1!$I$39,'[1]Silk Screen Colors CR50 Flush'!Table,7))*3,IF(Sheet1!$F$18="G/P/CLR",MAX(VLOOKUP(Sheet1!$I$39,'[1]Silk Screen Colors CR50 Flush'!Table,2),VLOOKUP(Sheet1!$I$39,'[1]Silk Screen Colors CR50 Flush'!Table,5),VLOOKUP(Sheet1!$I$39,'[1]Silk Screen Colors CR50 Flush'!Table,6),VLOOKUP(Sheet1!$I$39,'[1]Silk Screen Colors CR50 Flush'!Table,8))*3,IF(Sheet1!$F$18="G/POL/CLR",MAX(VLOOKUP(Sheet1!$I$39,'[1]Silk Screen Colors CR50 Flush'!Table,2),VLOOKUP(Sheet1!$I$39,'[1]Silk Screen Colors CR50 Flush'!Table,5),VLOOKUP(Sheet1!$I$39,'[1]Silk Screen Colors CR50 Flush'!Table,8))*3,IF(Sheet1!$F$18="G/PUL/CLR",MAX(VLOOKUP(Sheet1!$I$39,'[1]Silk Screen Colors CR50 Flush'!Table,2),VLOOKUP(Sheet1!$I$39,'[1]Silk Screen Colors CR50 Flush'!Table,6),VLOOKUP(Sheet1!$I$39,'[1]Silk Screen Colors CR50 Flush'!Table,8))*3,IF(Sheet1!$F$18="G/W/CLR",MAX(VLOOKUP(Sheet1!$I$39,'[1]Silk Screen Colors CR50 Flush'!Table,2),VLOOKUP(Sheet1!$I$39,'[1]Silk Screen Colors CR50 Flush'!Table,7),VLOOKUP(Sheet1!$I$39,'[1]Silk Screen Colors CR50 Flush'!Table,8))*3,""))))))))))))))))))</f>
        <v/>
      </c>
      <c r="H29" s="68" t="str">
        <f>IF(Sheet1!$F$18="S/C/P",MAX(VLOOKUP(Sheet1!$I$39,'[1]Silk Screen Colors CR50 Flush'!Table,3),VLOOKUP(Sheet1!$I$39,'[1]Silk Screen Colors CR50 Flush'!Table,4),VLOOKUP(Sheet1!$I$39,'[1]Silk Screen Colors CR50 Flush'!Table,5),VLOOKUP(Sheet1!$I$39,'[1]Silk Screen Colors CR50 Flush'!Table,6))*3,IF(Sheet1!$F$18="S/C/POL",MAX(VLOOKUP(Sheet1!$I$39,'[1]Silk Screen Colors CR50 Flush'!Table,3),VLOOKUP(Sheet1!$I$39,'[1]Silk Screen Colors CR50 Flush'!Table,4),VLOOKUP(Sheet1!$I$39,'[1]Silk Screen Colors CR50 Flush'!Table,5))*3,IF(Sheet1!$F$18="S/C/PUL",MAX(VLOOKUP(Sheet1!$I$39,'[1]Silk Screen Colors CR50 Flush'!Table,3),VLOOKUP(Sheet1!$I$39,'[1]Silk Screen Colors CR50 Flush'!Table,4),VLOOKUP(Sheet1!$I$39,'[1]Silk Screen Colors CR50 Flush'!Table,6))*3,IF(Sheet1!$F$18="S/C/W",MAX(VLOOKUP(Sheet1!$I$39,'[1]Silk Screen Colors CR50 Flush'!Table,3),VLOOKUP(Sheet1!$I$39,'[1]Silk Screen Colors CR50 Flush'!Table,4),VLOOKUP(Sheet1!$I$39,'[1]Silk Screen Colors CR50 Flush'!Table,7))*3,IF(Sheet1!$F$18="S/C/CLR",MAX(VLOOKUP(Sheet1!$I$39,'[1]Silk Screen Colors CR50 Flush'!Table,3),VLOOKUP(Sheet1!$I$39,'[1]Silk Screen Colors CR50 Flush'!Table,4),VLOOKUP(Sheet1!$I$39,'[1]Silk Screen Colors CR50 Flush'!Table,8))*3,IF(Sheet1!$F$18="S/P/W",MAX(VLOOKUP(Sheet1!$I$39,'[1]Silk Screen Colors CR50 Flush'!Table,3),VLOOKUP(Sheet1!$I$39,'[1]Silk Screen Colors CR50 Flush'!Table,5),VLOOKUP(Sheet1!$I$39,'[1]Silk Screen Colors CR50 Flush'!Table,6),VLOOKUP(Sheet1!$I$39,'[1]Silk Screen Colors CR50 Flush'!Table,7))*3,IF(Sheet1!$F$18="S/POL/W",MAX(VLOOKUP(Sheet1!$I$39,'[1]Silk Screen Colors CR50 Flush'!Table,3),VLOOKUP(Sheet1!$I$39,'[1]Silk Screen Colors CR50 Flush'!Table,5),VLOOKUP(Sheet1!$I$39,'[1]Silk Screen Colors CR50 Flush'!Table,7))*3,IF(Sheet1!$F$18="S/PUL/W",MAX(VLOOKUP(Sheet1!$I$39,'[1]Silk Screen Colors CR50 Flush'!Table,3),VLOOKUP(Sheet1!$I$39,'[1]Silk Screen Colors CR50 Flush'!Table,6),VLOOKUP(Sheet1!$I$39,'[1]Silk Screen Colors CR50 Flush'!Table,7))*3,IF(Sheet1!$F$18="S/P/CLR",MAX(VLOOKUP(Sheet1!$I$39,'[1]Silk Screen Colors CR50 Flush'!Table,3),VLOOKUP(Sheet1!$I$39,'[1]Silk Screen Colors CR50 Flush'!Table,5),VLOOKUP(Sheet1!$I$39,'[1]Silk Screen Colors CR50 Flush'!Table,6),VLOOKUP(Sheet1!$I$39,'[1]Silk Screen Colors CR50 Flush'!Table,8))*3,IF(Sheet1!$F$18="S/POL/CLR",MAX(VLOOKUP(Sheet1!$I$39,'[1]Silk Screen Colors CR50 Flush'!Table,3),VLOOKUP(Sheet1!$I$39,'[1]Silk Screen Colors CR50 Flush'!Table,5),VLOOKUP(Sheet1!$I$39,'[1]Silk Screen Colors CR50 Flush'!Table,8))*3,IF(Sheet1!$F$18="S/PUL/CLR",MAX(VLOOKUP(Sheet1!$I$39,'[1]Silk Screen Colors CR50 Flush'!Table,3),VLOOKUP(Sheet1!$I$39,'[1]Silk Screen Colors CR50 Flush'!Table,6),VLOOKUP(Sheet1!$I$39,'[1]Silk Screen Colors CR50 Flush'!Table,8))*3,IF(Sheet1!$F$18="S/W/CLR",MAX(VLOOKUP(Sheet1!$I$39,'[1]Silk Screen Colors CR50 Flush'!Table,3),VLOOKUP(Sheet1!$I$39,'[1]Silk Screen Colors CR50 Flush'!Table,7),VLOOKUP(Sheet1!$I$39,'[1]Silk Screen Colors CR50 Flush'!Table,8))*3,""))))))))))))</f>
        <v/>
      </c>
      <c r="I29" s="69" t="str">
        <f>IF(Sheet1!$F$18="C/P/W",MAX(VLOOKUP(Sheet1!$I$39,'[1]Silk Screen Colors CR50 Flush'!Table,4),VLOOKUP(Sheet1!$I$39,'[1]Silk Screen Colors CR50 Flush'!Table,5),VLOOKUP(Sheet1!$I$39,'[1]Silk Screen Colors CR50 Flush'!Table,6),VLOOKUP(Sheet1!$I$39,'[1]Silk Screen Colors CR50 Flush'!Table,7))*3,IF(Sheet1!$F$18="C/POL/W",MAX(VLOOKUP(Sheet1!$I$39,'[1]Silk Screen Colors CR50 Flush'!Table,4),VLOOKUP(Sheet1!$I$39,'[1]Silk Screen Colors CR50 Flush'!Table,5),VLOOKUP(Sheet1!$I$39,'[1]Silk Screen Colors CR50 Flush'!Table,7))*3,IF(Sheet1!$F$18="C/PUL/W",MAX(VLOOKUP(Sheet1!$I$39,'[1]Silk Screen Colors CR50 Flush'!Table,4),VLOOKUP(Sheet1!$I$39,'[1]Silk Screen Colors CR50 Flush'!Table,6),VLOOKUP(Sheet1!$I$39,'[1]Silk Screen Colors CR50 Flush'!Table,7))*3,IF(Sheet1!$F$18="C/P/CLR",MAX(VLOOKUP(Sheet1!$I$39,'[1]Silk Screen Colors CR50 Flush'!Table,4),VLOOKUP(Sheet1!$I$39,'[1]Silk Screen Colors CR50 Flush'!Table,5),VLOOKUP(Sheet1!$I$39,'[1]Silk Screen Colors CR50 Flush'!Table,6),VLOOKUP(Sheet1!$I$39,'[1]Silk Screen Colors CR50 Flush'!Table,8))*3,IF(Sheet1!$F$18="C/POL/CLR",MAX(VLOOKUP(Sheet1!$I$39,'[1]Silk Screen Colors CR50 Flush'!Table,4),VLOOKUP(Sheet1!$I$39,'[1]Silk Screen Colors CR50 Flush'!Table,5),VLOOKUP(Sheet1!$I$39,'[1]Silk Screen Colors CR50 Flush'!Table,8))*3,IF(Sheet1!$F$18="C/PUL/CLR",MAX(VLOOKUP(Sheet1!$I$39,'[1]Silk Screen Colors CR50 Flush'!Table,4),VLOOKUP(Sheet1!$I$39,'[1]Silk Screen Colors CR50 Flush'!Table,6),VLOOKUP(Sheet1!$I$39,'[1]Silk Screen Colors CR50 Flush'!Table,8))*3,IF(Sheet1!$F$18="C/W/CLR",MAX(VLOOKUP(Sheet1!$I$39,'[1]Silk Screen Colors CR50 Flush'!Table,4),VLOOKUP(Sheet1!$I$39,'[1]Silk Screen Colors CR50 Flush'!Table,7),VLOOKUP(Sheet1!$I$39,'[1]Silk Screen Colors CR50 Flush'!Table,8))*3,"")))))))</f>
        <v/>
      </c>
      <c r="J29" s="69" t="str">
        <f>IF(Sheet1!$F$18="P/W/CLR",MAX(VLOOKUP(Sheet1!$I$39,'[1]Silk Screen Colors CR50 Flush'!Table,5),VLOOKUP(Sheet1!$I$39,'[1]Silk Screen Colors CR50 Flush'!Table,6),VLOOKUP(Sheet1!$I$39,'[1]Silk Screen Colors CR50 Flush'!Table,7),VLOOKUP(Sheet1!$I$39,'[1]Silk Screen Colors CR50 Flush'!Table,8))*3,IF(Sheet1!$F$18="POL/W/CLR",MAX(VLOOKUP(Sheet1!$I$39,'[1]Silk Screen Colors CR50 Flush'!Table,5),VLOOKUP(Sheet1!$I$39,'[1]Silk Screen Colors CR50 Flush'!Table,7),VLOOKUP(Sheet1!$I$39,'[1]Silk Screen Colors CR50 Flush'!Table,8))*3,IF(Sheet1!$F$18="PUL/W/CLR",MAX(VLOOKUP(Sheet1!$I$39,'[1]Silk Screen Colors CR50 Flush'!Table,6),VLOOKUP(Sheet1!$I$39,'[1]Silk Screen Colors CR50 Flush'!Table,7),VLOOKUP(Sheet1!$I$39,'[1]Silk Screen Colors CR50 Flush'!Table,8))*3,"")))</f>
        <v/>
      </c>
      <c r="K29" s="70" t="str">
        <f>IF(Sheet1!$F$18="G/S/C/P",MAX(VLOOKUP(Sheet1!$I$39,'[1]Silk Screen Colors CR50 Flush'!Table,2),VLOOKUP(Sheet1!$I$39,'[1]Silk Screen Colors CR50 Flush'!Table,3),VLOOKUP(Sheet1!$I$39,'[1]Silk Screen Colors CR50 Flush'!Table,4),VLOOKUP(Sheet1!$I$39,'[1]Silk Screen Colors CR50 Flush'!Table,5),VLOOKUP(Sheet1!$I$39,'[1]Silk Screen Colors CR50 Flush'!Table,6))*4,IF(Sheet1!$F$18="G/S/C/POL",MAX(VLOOKUP(Sheet1!$I$39,'[1]Silk Screen Colors CR50 Flush'!Table,2),VLOOKUP(Sheet1!$I$39,'[1]Silk Screen Colors CR50 Flush'!Table,3),VLOOKUP(Sheet1!$I$39,'[1]Silk Screen Colors CR50 Flush'!Table,4),VLOOKUP(Sheet1!$I$39,'[1]Silk Screen Colors CR50 Flush'!Table,5))*4,IF(Sheet1!$F$18="G/S/C/PUL",MAX(VLOOKUP(Sheet1!$I$39,'[1]Silk Screen Colors CR50 Flush'!Table,2),VLOOKUP(Sheet1!$I$39,'[1]Silk Screen Colors CR50 Flush'!Table,3),VLOOKUP(Sheet1!$I$39,'[1]Silk Screen Colors CR50 Flush'!Table,4),VLOOKUP(Sheet1!$I$39,'[1]Silk Screen Colors CR50 Flush'!Table,6))*4,IF(Sheet1!$F$18="G/S/C/W",MAX(VLOOKUP(Sheet1!$I$39,'[1]Silk Screen Colors CR50 Flush'!Table,2),VLOOKUP(Sheet1!$I$39,'[1]Silk Screen Colors CR50 Flush'!Table,3),VLOOKUP(Sheet1!$I$39,'[1]Silk Screen Colors CR50 Flush'!Table,4),VLOOKUP(Sheet1!$I$39,'[1]Silk Screen Colors CR50 Flush'!Table,7))*4,IF(Sheet1!$F$18="G/S/C/CLR",MAX(VLOOKUP(Sheet1!$I$39,'[1]Silk Screen Colors CR50 Flush'!Table,2),VLOOKUP(Sheet1!$I$39,'[1]Silk Screen Colors CR50 Flush'!Table,3),VLOOKUP(Sheet1!$I$39,'[1]Silk Screen Colors CR50 Flush'!Table,4),VLOOKUP(Sheet1!$I$39,'[1]Silk Screen Colors CR50 Flush'!Table,8))*4,IF(Sheet1!$F$18="G/C/P/W",MAX(VLOOKUP(Sheet1!$I$39,'[1]Silk Screen Colors CR50 Flush'!Table,2),VLOOKUP(Sheet1!$I$39,'[1]Silk Screen Colors CR50 Flush'!Table,4),VLOOKUP(Sheet1!$I$39,'[1]Silk Screen Colors CR50 Flush'!Table,5),VLOOKUP(Sheet1!$I$39,'[1]Silk Screen Colors CR50 Flush'!Table,6),VLOOKUP(Sheet1!$I$39,'[1]Silk Screen Colors CR50 Flush'!Table,7))*4,IF(Sheet1!$F$18="G/C/POL/W",MAX(VLOOKUP(Sheet1!$I$39,'[1]Silk Screen Colors CR50 Flush'!Table,2),VLOOKUP(Sheet1!$I$39,'[1]Silk Screen Colors CR50 Flush'!Table,4),VLOOKUP(Sheet1!$I$39,'[1]Silk Screen Colors CR50 Flush'!Table,5),VLOOKUP(Sheet1!$I$39,'[1]Silk Screen Colors CR50 Flush'!Table,7))*4,IF(Sheet1!$F$18="G/C/PUL/W",MAX(VLOOKUP(Sheet1!$I$39,'[1]Silk Screen Colors CR50 Flush'!Table,2),VLOOKUP(Sheet1!$I$39,'[1]Silk Screen Colors CR50 Flush'!Table,4),VLOOKUP(Sheet1!$I$39,'[1]Silk Screen Colors CR50 Flush'!Table,6),VLOOKUP(Sheet1!$I$39,'[1]Silk Screen Colors CR50 Flush'!Table,7))*4,IF(Sheet1!$F$18="G/C/P/CLR",MAX(VLOOKUP(Sheet1!$I$39,'[1]Silk Screen Colors CR50 Flush'!Table,2),VLOOKUP(Sheet1!$I$39,'[1]Silk Screen Colors CR50 Flush'!Table,4),VLOOKUP(Sheet1!$I$39,'[1]Silk Screen Colors CR50 Flush'!Table,5),VLOOKUP(Sheet1!$I$39,'[1]Silk Screen Colors CR50 Flush'!Table,6),VLOOKUP(Sheet1!$I$39,'[1]Silk Screen Colors CR50 Flush'!Table,8))*4,IF(Sheet1!$F$18="G/C/POL/CLR",MAX(VLOOKUP(Sheet1!$I$39,'[1]Silk Screen Colors CR50 Flush'!Table,2),VLOOKUP(Sheet1!$I$39,'[1]Silk Screen Colors CR50 Flush'!Table,4),VLOOKUP(Sheet1!$I$39,'[1]Silk Screen Colors CR50 Flush'!Table,5),VLOOKUP(Sheet1!$I$39,'[1]Silk Screen Colors CR50 Flush'!Table,8))*4,IF(Sheet1!$F$18="G/C/PUL/CLR",MAX(VLOOKUP(Sheet1!$I$39,'[1]Silk Screen Colors CR50 Flush'!Table,2),VLOOKUP(Sheet1!$I$39,'[1]Silk Screen Colors CR50 Flush'!Table,4),VLOOKUP(Sheet1!$I$39,'[1]Silk Screen Colors CR50 Flush'!Table,6),VLOOKUP(Sheet1!$I$39,'[1]Silk Screen Colors CR50 Flush'!Table,8))*4,IF(Sheet1!$F$18="G/C/W/CLR",MAX(VLOOKUP(Sheet1!$I$39,'[1]Silk Screen Colors CR50 Flush'!Table,2),VLOOKUP(Sheet1!$I$39,'[1]Silk Screen Colors CR50 Flush'!Table,4),VLOOKUP(Sheet1!$I$39,'[1]Silk Screen Colors CR50 Flush'!Table,7),VLOOKUP(Sheet1!$I$39,'[1]Silk Screen Colors CR50 Flush'!Table,8))*4,""))))))))))))</f>
        <v/>
      </c>
      <c r="L29" s="71" t="str">
        <f>IF(Sheet1!$F$18="S/C/P/W",MAX(VLOOKUP(Sheet1!$I$39,'[1]Silk Screen Colors CR50 Flush'!Table,3),VLOOKUP(Sheet1!$I$39,'[1]Silk Screen Colors CR50 Flush'!Table,4),VLOOKUP(Sheet1!$I$39,'[1]Silk Screen Colors CR50 Flush'!Table,5),VLOOKUP(Sheet1!$I$39,'[1]Silk Screen Colors CR50 Flush'!Table,6),VLOOKUP(Sheet1!$I$39,'[1]Silk Screen Colors CR50 Flush'!Table,7))*4,IF(Sheet1!$F$18="S/C/POL/W",MAX(VLOOKUP(Sheet1!$I$39,'[1]Silk Screen Colors CR50 Flush'!Table,3),VLOOKUP(Sheet1!$I$39,'[1]Silk Screen Colors CR50 Flush'!Table,4),VLOOKUP(Sheet1!$I$39,'[1]Silk Screen Colors CR50 Flush'!Table,5),VLOOKUP(Sheet1!$I$39,'[1]Silk Screen Colors CR50 Flush'!Table,7))*4,IF(Sheet1!$F$18="S/C/PUL/W",MAX(VLOOKUP(Sheet1!$I$39,'[1]Silk Screen Colors CR50 Flush'!Table,3),VLOOKUP(Sheet1!$I$39,'[1]Silk Screen Colors CR50 Flush'!Table,4),VLOOKUP(Sheet1!$I$39,'[1]Silk Screen Colors CR50 Flush'!Table,6),VLOOKUP(Sheet1!$I$39,'[1]Silk Screen Colors CR50 Flush'!Table,7))*4,IF(Sheet1!$F$18="S/C/P/CLR",MAX(VLOOKUP(Sheet1!$I$39,'[1]Silk Screen Colors CR50 Flush'!Table,3),VLOOKUP(Sheet1!$I$39,'[1]Silk Screen Colors CR50 Flush'!Table,4),VLOOKUP(Sheet1!$I$39,'[1]Silk Screen Colors CR50 Flush'!Table,5),VLOOKUP(Sheet1!$I$39,'[1]Silk Screen Colors CR50 Flush'!Table,6),VLOOKUP(Sheet1!$I$39,'[1]Silk Screen Colors CR50 Flush'!Table,8))*4,IF(Sheet1!$F$18="S/C/POL/CLR",MAX(VLOOKUP(Sheet1!$I$39,'[1]Silk Screen Colors CR50 Flush'!Table,3),VLOOKUP(Sheet1!$I$39,'[1]Silk Screen Colors CR50 Flush'!Table,4),VLOOKUP(Sheet1!$I$39,'[1]Silk Screen Colors CR50 Flush'!Table,5),VLOOKUP(Sheet1!$I$39,'[1]Silk Screen Colors CR50 Flush'!Table,8))*4,IF(Sheet1!$F$18="S/C/PUL/CLR",MAX(VLOOKUP(Sheet1!$I$39,'[1]Silk Screen Colors CR50 Flush'!Table,3),VLOOKUP(Sheet1!$I$39,'[1]Silk Screen Colors CR50 Flush'!Table,4),VLOOKUP(Sheet1!$I$39,'[1]Silk Screen Colors CR50 Flush'!Table,6),VLOOKUP(Sheet1!$I$39,'[1]Silk Screen Colors CR50 Flush'!Table,8))*4,IF(Sheet1!$F$18="S/P/W/CLR",MAX(VLOOKUP(Sheet1!$I$39,'[1]Silk Screen Colors CR50 Flush'!Table,3),VLOOKUP(Sheet1!$I$39,'[1]Silk Screen Colors CR50 Flush'!Table,5),VLOOKUP(Sheet1!$I$39,'[1]Silk Screen Colors CR50 Flush'!Table,6),VLOOKUP(Sheet1!$I$39,'[1]Silk Screen Colors CR50 Flush'!Table,7),VLOOKUP(Sheet1!$I$39,'[1]Silk Screen Colors CR50 Flush'!Table,8))*4,IF(Sheet1!$F$18="S/POL/W/CLR",MAX(VLOOKUP(Sheet1!$I$39,'[1]Silk Screen Colors CR50 Flush'!Table,3),VLOOKUP(Sheet1!$I$39,'[1]Silk Screen Colors CR50 Flush'!Table,5),VLOOKUP(Sheet1!$I$39,'[1]Silk Screen Colors CR50 Flush'!Table,7),VLOOKUP(Sheet1!$I$39,'[1]Silk Screen Colors CR50 Flush'!Table,8))*4,IF(Sheet1!$F$18="S/PUL/W/CLR",MAX(VLOOKUP(Sheet1!$I$39,'[1]Silk Screen Colors CR50 Flush'!Table,3),VLOOKUP(Sheet1!$I$39,'[1]Silk Screen Colors CR50 Flush'!Table,6),VLOOKUP(Sheet1!$I$39,'[1]Silk Screen Colors CR50 Flush'!Table,7),VLOOKUP(Sheet1!$I$39,'[1]Silk Screen Colors CR50 Flush'!Table,8))*4,"")))))))))</f>
        <v/>
      </c>
      <c r="M29" s="71" t="str">
        <f>IF(Sheet1!$F$18="C/P/W/CLR",MAX(VLOOKUP(Sheet1!$I$39,'[1]Silk Screen Colors CR50 Flush'!Table,4),VLOOKUP(Sheet1!$I$39,'[1]Silk Screen Colors CR50 Flush'!Table,5),VLOOKUP(Sheet1!$I$39,'[1]Silk Screen Colors CR50 Flush'!Table,6),VLOOKUP(Sheet1!$I$39,'[1]Silk Screen Colors CR50 Flush'!Table,7),VLOOKUP(Sheet1!$I$39,'[1]Silk Screen Colors CR50 Flush'!Table,8))*4,IF(Sheet1!$F$18="C/POL/W/CLR",MAX(VLOOKUP(Sheet1!$I$39,'[1]Silk Screen Colors CR50 Flush'!Table,4),VLOOKUP(Sheet1!$I$39,'[1]Silk Screen Colors CR50 Flush'!Table,5),VLOOKUP(Sheet1!$I$39,'[1]Silk Screen Colors CR50 Flush'!Table,7),VLOOKUP(Sheet1!$I$39,'[1]Silk Screen Colors CR50 Flush'!Table,8))*4,IF(Sheet1!$F$18="C/PUL/W/CLR",MAX(VLOOKUP(Sheet1!$I$39,'[1]Silk Screen Colors CR50 Flush'!Table,4),VLOOKUP(Sheet1!$I$39,'[1]Silk Screen Colors CR50 Flush'!Table,6),VLOOKUP(Sheet1!$I$39,'[1]Silk Screen Colors CR50 Flush'!Table,7),VLOOKUP(Sheet1!$I$39,'[1]Silk Screen Colors CR50 Flush'!Table,8))*4,"")))</f>
        <v/>
      </c>
      <c r="N29" s="72" t="str">
        <f>IF(Sheet1!$F$18="G/S/C/P/W",MAX(VLOOKUP(Sheet1!$I$39,'[1]Silk Screen Colors CR50 Flush'!Table,2),VLOOKUP(Sheet1!$I$39,'[1]Silk Screen Colors CR50 Flush'!Table,3),VLOOKUP(Sheet1!$I$39,'[1]Silk Screen Colors CR50 Flush'!Table,4),VLOOKUP(Sheet1!$I$39,'[1]Silk Screen Colors CR50 Flush'!Table,5),VLOOKUP(Sheet1!$I$39,'[1]Silk Screen Colors CR50 Flush'!Table,6),VLOOKUP(Sheet1!$I$39,'[1]Silk Screen Colors CR50 Flush'!Table,7))*5,IF(Sheet1!$F$18="G/S/C/POL/W",MAX(VLOOKUP(Sheet1!$I$39,'[1]Silk Screen Colors CR50 Flush'!Table,2),VLOOKUP(Sheet1!$I$39,'[1]Silk Screen Colors CR50 Flush'!Table,3),VLOOKUP(Sheet1!$I$39,'[1]Silk Screen Colors CR50 Flush'!Table,4),VLOOKUP(Sheet1!$I$39,'[1]Silk Screen Colors CR50 Flush'!Table,5),VLOOKUP(Sheet1!$I$39,'[1]Silk Screen Colors CR50 Flush'!Table,7))*5,IF(Sheet1!$F$18="G/S/C/PUL/W",MAX(VLOOKUP(Sheet1!$I$39,'[1]Silk Screen Colors CR50 Flush'!Table,2),VLOOKUP(Sheet1!$I$39,'[1]Silk Screen Colors CR50 Flush'!Table,3),VLOOKUP(Sheet1!$I$39,'[1]Silk Screen Colors CR50 Flush'!Table,4),VLOOKUP(Sheet1!$I$39,'[1]Silk Screen Colors CR50 Flush'!Table,6),VLOOKUP(Sheet1!$I$39,'[1]Silk Screen Colors CR50 Flush'!Table,7))*5,IF(Sheet1!$F$18="G/S/C/P/CLR",MAX(VLOOKUP(Sheet1!$I$39,'[1]Silk Screen Colors CR50 Flush'!Table,2),VLOOKUP(Sheet1!$I$39,'[1]Silk Screen Colors CR50 Flush'!Table,3),VLOOKUP(Sheet1!$I$39,'[1]Silk Screen Colors CR50 Flush'!Table,4),VLOOKUP(Sheet1!$I$39,'[1]Silk Screen Colors CR50 Flush'!Table,5),VLOOKUP(Sheet1!$I$39,'[1]Silk Screen Colors CR50 Flush'!Table,6),VLOOKUP(Sheet1!$I$39,'[1]Silk Screen Colors CR50 Flush'!Table,8))*5,IF(Sheet1!$F$18="G/S/C/POL/CLR",MAX(VLOOKUP(Sheet1!$I$39,'[1]Silk Screen Colors CR50 Flush'!Table,2),VLOOKUP(Sheet1!$I$39,'[1]Silk Screen Colors CR50 Flush'!Table,3),VLOOKUP(Sheet1!$I$39,'[1]Silk Screen Colors CR50 Flush'!Table,4),VLOOKUP(Sheet1!$I$39,'[1]Silk Screen Colors CR50 Flush'!Table,5),VLOOKUP(Sheet1!$I$39,'[1]Silk Screen Colors CR50 Flush'!Table,8))*5,IF(Sheet1!$F$18="G/S/C/PUL/CLR",MAX(VLOOKUP(Sheet1!$I$39,'[1]Silk Screen Colors CR50 Flush'!Table,2),VLOOKUP(Sheet1!$I$39,'[1]Silk Screen Colors CR50 Flush'!Table,3),VLOOKUP(Sheet1!$I$39,'[1]Silk Screen Colors CR50 Flush'!Table,4),VLOOKUP(Sheet1!$I$39,'[1]Silk Screen Colors CR50 Flush'!Table,6),VLOOKUP(Sheet1!$I$39,'[1]Silk Screen Colors CR50 Flush'!Table,8))*5,IF(Sheet1!$F$18="G/C/P/W/CLR",MAX(VLOOKUP(Sheet1!$I$39,'[1]Silk Screen Colors CR50 Flush'!Table,2),VLOOKUP(Sheet1!$I$39,'[1]Silk Screen Colors CR50 Flush'!Table,4),VLOOKUP(Sheet1!$I$39,'[1]Silk Screen Colors CR50 Flush'!Table,5),VLOOKUP(Sheet1!$I$39,'[1]Silk Screen Colors CR50 Flush'!Table,6),VLOOKUP(Sheet1!$I$39,'[1]Silk Screen Colors CR50 Flush'!Table,7),VLOOKUP(Sheet1!$I$39,'[1]Silk Screen Colors CR50 Flush'!Table,8))*5,IF(Sheet1!$F$18="G/C/POL/W/CLR",MAX(VLOOKUP(Sheet1!$I$39,'[1]Silk Screen Colors CR50 Flush'!Table,2),VLOOKUP(Sheet1!$I$39,'[1]Silk Screen Colors CR50 Flush'!Table,4),VLOOKUP(Sheet1!$I$39,'[1]Silk Screen Colors CR50 Flush'!Table,5),VLOOKUP(Sheet1!$I$39,'[1]Silk Screen Colors CR50 Flush'!Table,7),VLOOKUP(Sheet1!$I$39,'[1]Silk Screen Colors CR50 Flush'!Table,8))*5,IF(Sheet1!$F$18="G/C/PUL/W/CLR",MAX(VLOOKUP(Sheet1!$I$39,'[1]Silk Screen Colors CR50 Flush'!Table,2),VLOOKUP(Sheet1!$I$39,'[1]Silk Screen Colors CR50 Flush'!Table,4),VLOOKUP(Sheet1!$I$39,'[1]Silk Screen Colors CR50 Flush'!Table,6),VLOOKUP(Sheet1!$I$39,'[1]Silk Screen Colors CR50 Flush'!Table,7),VLOOKUP(Sheet1!$I$39,'[1]Silk Screen Colors CR50 Flush'!Table,8))*5,"")))))))))</f>
        <v/>
      </c>
      <c r="O29" s="73" t="str">
        <f>IF(Sheet1!$F$18="S/C/P/W/CLR",MAX(VLOOKUP(Sheet1!$I$39,'[1]Silk Screen Colors CR50 Flush'!Table,3),VLOOKUP(Sheet1!$I$39,'[1]Silk Screen Colors CR50 Flush'!Table,4),VLOOKUP(Sheet1!$I$39,'[1]Silk Screen Colors CR50 Flush'!Table,5),VLOOKUP(Sheet1!$I$39,'[1]Silk Screen Colors CR50 Flush'!Table,6),VLOOKUP(Sheet1!$I$39,'[1]Silk Screen Colors CR50 Flush'!Table,7),VLOOKUP(Sheet1!$I$39,'[1]Silk Screen Colors CR50 Flush'!Table,8))*5,IF(Sheet1!$F$18="S/C/POL/W/CLR",MAX(VLOOKUP(Sheet1!$I$39,'[1]Silk Screen Colors CR50 Flush'!Table,3),VLOOKUP(Sheet1!$I$39,'[1]Silk Screen Colors CR50 Flush'!Table,4),VLOOKUP(Sheet1!$I$39,'[1]Silk Screen Colors CR50 Flush'!Table,5),VLOOKUP(Sheet1!$I$39,'[1]Silk Screen Colors CR50 Flush'!Table,7),VLOOKUP(Sheet1!$I$39,'[1]Silk Screen Colors CR50 Flush'!Table,8))*5,IF(Sheet1!$F$18="S/C/PUL/W/CLR",MAX(VLOOKUP(Sheet1!$I$39,'[1]Silk Screen Colors CR50 Flush'!Table,3),VLOOKUP(Sheet1!$I$39,'[1]Silk Screen Colors CR50 Flush'!Table,4),VLOOKUP(Sheet1!$I$39,'[1]Silk Screen Colors CR50 Flush'!Table,6),VLOOKUP(Sheet1!$I$39,'[1]Silk Screen Colors CR50 Flush'!Table,7),VLOOKUP(Sheet1!$I$39,'[1]Silk Screen Colors CR50 Flush'!Table,8))*5,"")))</f>
        <v/>
      </c>
      <c r="P29" s="74" t="str">
        <f>IF(Sheet1!$F$18="G/S/C/P/W/CLR",MAX(VLOOKUP(Sheet1!$I$39,'[1]Silk Screen Colors CR50 Flush'!Table,2),VLOOKUP(Sheet1!$I$39,'[1]Silk Screen Colors CR50 Flush'!Table,3),VLOOKUP(Sheet1!$I$39,'[1]Silk Screen Colors CR50 Flush'!Table,4),VLOOKUP(Sheet1!$I$39,'[1]Silk Screen Colors CR50 Flush'!Table,5),VLOOKUP(Sheet1!$I$39,'[1]Silk Screen Colors CR50 Flush'!Table,6),VLOOKUP(Sheet1!$I$39,'[1]Silk Screen Colors CR50 Flush'!Table,7),VLOOKUP(Sheet1!$I$39,'[1]Silk Screen Colors CR50 Flush'!Table,8))*6,IF(Sheet1!$F$18="G/S/C/POL/W/CLR",MAX(VLOOKUP(Sheet1!$I$39,'[1]Silk Screen Colors CR50 Flush'!Table,2),VLOOKUP(Sheet1!$I$39,'[1]Silk Screen Colors CR50 Flush'!Table,3),VLOOKUP(Sheet1!$I$39,'[1]Silk Screen Colors CR50 Flush'!Table,4),VLOOKUP(Sheet1!$I$39,'[1]Silk Screen Colors CR50 Flush'!Table,5),VLOOKUP(Sheet1!$I$39,'[1]Silk Screen Colors CR50 Flush'!Table,7),VLOOKUP(Sheet1!$I$39,'[1]Silk Screen Colors CR50 Flush'!Table,8))*6,IF(Sheet1!$F$18="G/S/C/PUL/W/CLR",MAX(VLOOKUP(Sheet1!$I$39,'[1]Silk Screen Colors CR50 Flush'!Table,2),VLOOKUP(Sheet1!$I$39,'[1]Silk Screen Colors CR50 Flush'!Table,3),VLOOKUP(Sheet1!$I$39,'[1]Silk Screen Colors CR50 Flush'!Table,4),VLOOKUP(Sheet1!$I$39,'[1]Silk Screen Colors CR50 Flush'!Table,6),VLOOKUP(Sheet1!$I$39,'[1]Silk Screen Colors CR50 Flush'!Table,7),VLOOKUP(Sheet1!$I$39,'[1]Silk Screen Colors CR50 Flush'!Table,8))*6,"")))</f>
        <v/>
      </c>
      <c r="Q29" s="65" t="s">
        <v>125</v>
      </c>
      <c r="R29" s="65" t="s">
        <v>128</v>
      </c>
    </row>
    <row r="30" spans="1:18" ht="15">
      <c r="A30" s="52" t="s">
        <v>94</v>
      </c>
      <c r="B30" s="66" t="str">
        <f>IF(Sheet1!$J$18="G/S",MAX(VLOOKUP(Sheet1!$I$39,'[1]Silk Screen Colors CR50 Flush'!Table,2),VLOOKUP(Sheet1!$I$39,'[1]Silk Screen Colors CR50 Flush'!Table,3))*2,IF(Sheet1!$J$18="G/C",MAX(VLOOKUP(Sheet1!$I$39,'[1]Silk Screen Colors CR50 Flush'!Table,2),VLOOKUP(Sheet1!$I$39,'[1]Silk Screen Colors CR50 Flush'!Table,4))*2,IF(Sheet1!$J$18="G/P",MAX(VLOOKUP(Sheet1!$I$39,'[1]Silk Screen Colors CR50 Flush'!Table,2),VLOOKUP(Sheet1!$I$39,'[1]Silk Screen Colors CR50 Flush'!Table,5),VLOOKUP(Sheet1!$I$39,'[1]Silk Screen Colors CR50 Flush'!Table,6))*2,IF(Sheet1!$J$18="G/POL",MAX(VLOOKUP(Sheet1!$I$39,'[1]Silk Screen Colors CR50 Flush'!Table,2),VLOOKUP(Sheet1!$I$39,'[1]Silk Screen Colors CR50 Flush'!Table,5))*2,IF(Sheet1!$J$18="G/PUL",MAX(VLOOKUP(Sheet1!$I$39,'[1]Silk Screen Colors CR50 Flush'!Table,2),VLOOKUP(Sheet1!$I$39,'[1]Silk Screen Colors CR50 Flush'!Table,6))*2,IF(Sheet1!$J$18="G/W",MAX(VLOOKUP(Sheet1!$I$39,'[1]Silk Screen Colors CR50 Flush'!Table,2),VLOOKUP(Sheet1!$I$39,'[1]Silk Screen Colors CR50 Flush'!Table,7))*2,IF(Sheet1!$J$18="G/CLR",MAX(VLOOKUP(Sheet1!$I$39,'[1]Silk Screen Colors CR50 Flush'!Table,2),VLOOKUP(Sheet1!$I$39,'[1]Silk Screen Colors CR50 Flush'!Table,8))*2,"")))))))</f>
        <v/>
      </c>
      <c r="C30" s="66" t="str">
        <f>IF(Sheet1!$J$18="S/C",MAX(VLOOKUP(Sheet1!$I$39,'[1]Silk Screen Colors CR50 Flush'!Table,3),VLOOKUP(Sheet1!$I$39,'[1]Silk Screen Colors CR50 Flush'!Table,4))*2,IF(Sheet1!$J$18="S/P",MAX(VLOOKUP(Sheet1!$I$39,'[1]Silk Screen Colors CR50 Flush'!Table,3),VLOOKUP(Sheet1!$I$39,'[1]Silk Screen Colors CR50 Flush'!Table,5),VLOOKUP(Sheet1!$I$39,'[1]Silk Screen Colors CR50 Flush'!Table,6))*2,IF(Sheet1!$J$18="S/POL",MAX(VLOOKUP(Sheet1!$I$39,'[1]Silk Screen Colors CR50 Flush'!Table,3),VLOOKUP(Sheet1!$I$39,'[1]Silk Screen Colors CR50 Flush'!Table,5))*2,IF(Sheet1!$J$18="S/PUL",MAX(VLOOKUP(Sheet1!$I$39,'[1]Silk Screen Colors CR50 Flush'!Table,3),VLOOKUP(Sheet1!$I$39,'[1]Silk Screen Colors CR50 Flush'!Table,6))*2,IF(Sheet1!$J$18="S/W",MAX(VLOOKUP(Sheet1!$I$39,'[1]Silk Screen Colors CR50 Flush'!Table,3),VLOOKUP(Sheet1!$I$39,'[1]Silk Screen Colors CR50 Flush'!Table,7))*2,IF(Sheet1!$J$18="S/CLR",MAX(VLOOKUP(Sheet1!$I$39,'[1]Silk Screen Colors CR50 Flush'!Table,3),VLOOKUP(Sheet1!$I$39,'[1]Silk Screen Colors CR50 Flush'!Table,8))*2,""))))))</f>
        <v/>
      </c>
      <c r="D30" s="66" t="e">
        <f>IF(Sheet1!$J$18="C/P",MAX(VLOOKUP(Sheet1!$I$39,'[1]Silk Screen Colors CR50 Flush'!Table,4),VLOOKUP(Sheet1!$I$39,'[1]Silk Screen Colors CR50 Flush'!Table,5),VLOOKUP(Sheet1!$I$39,'[1]Silk Screen Colors CR50 Flush'!Table,6))*2,IF(Sheet1!$J$18="C/POL",MAX(VLOOKUP(Sheet1!$I$39,'[1]Silk Screen Colors CR50 Flush'!Table,4),VLOOKUP(Sheet1!$I$39,'[1]Silk Screen Colors CR50 Flush'!Table,5))*2,IF(Sheet1!$J$18="C/PUL",MAX(VLOOKUP(Sheet1!$I$39,'[1]Silk Screen Colors CR50 Flush'!Table,4),VLOOKUP(Sheet1!$I$39,'[1]Silk Screen Colors CR50 Flush'!Table,6))*2,IF(Sheet1!$J$18="C/W",MAX(VLOOKUP(Sheet1!$I$39,'[1]Silk Screen Colors CR50 Flush'!Table,4),VLOOKUP(Sheet1!$I$39,'[1]Silk Screen Colors CR50 Flush'!Table,7))*2,IF(Sheet1!$J$18="C/CLR",MAX(VLOOKUP(Sheet1!$I$39,'[1]Silk Screen Colors CR50 Flush'!Table,4),VLOOKUP(Sheet1!$I$39,'[1]Silk Screen Colors CR50 Flush'!Table,8))*2,"")))))</f>
        <v>#REF!</v>
      </c>
      <c r="E30" s="66" t="str">
        <f>IF(Sheet1!$J$18="P/W",MAX(VLOOKUP(Sheet1!$I$39,'[1]Silk Screen Colors CR50 Flush'!Table,5),VLOOKUP(Sheet1!$I$39,'[1]Silk Screen Colors CR50 Flush'!Table,6),VLOOKUP(Sheet1!$I$39,'[1]Silk Screen Colors CR50 Flush'!Table,7))*2,IF(Sheet1!$J$18="POL/W",MAX(VLOOKUP(Sheet1!$I$39,'[1]Silk Screen Colors CR50 Flush'!Table,5),VLOOKUP(Sheet1!$I$39,'[1]Silk Screen Colors CR50 Flush'!Table,7))*2,IF(Sheet1!$J$18="PUL/W",MAX(VLOOKUP(Sheet1!$I$39,'[1]Silk Screen Colors CR50 Flush'!Table,6),VLOOKUP(Sheet1!$I$39,'[1]Silk Screen Colors CR50 Flush'!Table,7))*2,IF(Sheet1!$J$18="P/CLR",MAX(VLOOKUP(Sheet1!$I$39,'[1]Silk Screen Colors CR50 Flush'!Table,5),VLOOKUP(Sheet1!$I$39,'[1]Silk Screen Colors CR50 Flush'!Table,6),VLOOKUP(Sheet1!$I$39,'[1]Silk Screen Colors CR50 Flush'!Table,8))*2,IF(Sheet1!$J$18="POL/CLR",MAX(VLOOKUP(Sheet1!$I$39,'[1]Silk Screen Colors CR50 Flush'!Table,5),VLOOKUP(Sheet1!$I$39,'[1]Silk Screen Colors CR50 Flush'!Table,8))*2,IF(Sheet1!$J$18="PUL/CLR",MAX(VLOOKUP(Sheet1!$I$39,'[1]Silk Screen Colors CR50 Flush'!Table,6),VLOOKUP(Sheet1!$I$39,'[1]Silk Screen Colors CR50 Flush'!Table,8))*2,""))))))</f>
        <v/>
      </c>
      <c r="F30" s="66" t="str">
        <f>IF(Sheet1!$J$18="W/CLR",MAX(VLOOKUP(Sheet1!$I$39,'[1]Silk Screen Colors CR50 Flush'!Table,7),VLOOKUP(Sheet1!$I$39,'[1]Silk Screen Colors CR50 Flush'!Table,8))*2,"")</f>
        <v/>
      </c>
      <c r="G30" s="67" t="str">
        <f>IF(Sheet1!$J$18="G/S/C",MAX(VLOOKUP(Sheet1!$I$39,'[1]Silk Screen Colors CR50 Flush'!Table,2),VLOOKUP(Sheet1!$I$39,'[1]Silk Screen Colors CR50 Flush'!Table,3),VLOOKUP(Sheet1!$I$39,'[1]Silk Screen Colors CR50 Flush'!Table,4))*3,IF(Sheet1!$J$18="G/S/P",MAX(VLOOKUP(Sheet1!$I$39,'[1]Silk Screen Colors CR50 Flush'!Table,2),VLOOKUP(Sheet1!$I$39,'[1]Silk Screen Colors CR50 Flush'!Table,3),VLOOKUP(Sheet1!$I$39,'[1]Silk Screen Colors CR50 Flush'!Table,5),VLOOKUP(Sheet1!$I$39,'[1]Silk Screen Colors CR50 Flush'!Table,6))*3,IF(Sheet1!$J$18="G/S/POL",MAX(VLOOKUP(Sheet1!$I$39,'[1]Silk Screen Colors CR50 Flush'!Table,2),VLOOKUP(Sheet1!$I$39,'[1]Silk Screen Colors CR50 Flush'!Table,3),VLOOKUP(Sheet1!$I$39,'[1]Silk Screen Colors CR50 Flush'!Table,5))*3,IF(Sheet1!$J$18="G/S/PUL",MAX(VLOOKUP(Sheet1!$I$39,'[1]Silk Screen Colors CR50 Flush'!Table,2),VLOOKUP(Sheet1!$I$39,'[1]Silk Screen Colors CR50 Flush'!Table,3),VLOOKUP(Sheet1!$I$39,'[1]Silk Screen Colors CR50 Flush'!Table,6))*3,IF(Sheet1!$J$18="G/S/W",MAX(VLOOKUP(Sheet1!$I$39,'[1]Silk Screen Colors CR50 Flush'!Table,2),VLOOKUP(Sheet1!$I$39,'[1]Silk Screen Colors CR50 Flush'!Table,3),VLOOKUP(Sheet1!$I$39,'[1]Silk Screen Colors CR50 Flush'!Table,7))*3,IF(Sheet1!$J$18="G/S/CLR",MAX(VLOOKUP(Sheet1!$I$39,'[1]Silk Screen Colors CR50 Flush'!Table,2),VLOOKUP(Sheet1!$I$39,'[1]Silk Screen Colors CR50 Flush'!Table,3),VLOOKUP(Sheet1!$I$39,'[1]Silk Screen Colors CR50 Flush'!Table,8))*3,IF(Sheet1!$J$18="G/C/P",MAX(VLOOKUP(Sheet1!$I$39,'[1]Silk Screen Colors CR50 Flush'!Table,2),VLOOKUP(Sheet1!$I$39,'[1]Silk Screen Colors CR50 Flush'!Table,4),VLOOKUP(Sheet1!$I$39,'[1]Silk Screen Colors CR50 Flush'!Table,5),VLOOKUP(Sheet1!$I$39,'[1]Silk Screen Colors CR50 Flush'!Table,6))*3,IF(Sheet1!$J$18="G/C/POL",MAX(VLOOKUP(Sheet1!$I$39,'[1]Silk Screen Colors CR50 Flush'!Table,2),VLOOKUP(Sheet1!$I$39,'[1]Silk Screen Colors CR50 Flush'!Table,4),VLOOKUP(Sheet1!$I$39,'[1]Silk Screen Colors CR50 Flush'!Table,5))*3,IF(Sheet1!$J$18="G/C/PUL",MAX(VLOOKUP(Sheet1!$I$39,'[1]Silk Screen Colors CR50 Flush'!Table,2),VLOOKUP(Sheet1!$I$39,'[1]Silk Screen Colors CR50 Flush'!Table,4),VLOOKUP(Sheet1!$I$39,'[1]Silk Screen Colors CR50 Flush'!Table,6))*3,IF(Sheet1!$J$18="G/C/W",MAX(VLOOKUP(Sheet1!$I$39,'[1]Silk Screen Colors CR50 Flush'!Table,2),VLOOKUP(Sheet1!$I$39,'[1]Silk Screen Colors CR50 Flush'!Table,4),VLOOKUP(Sheet1!$I$39,'[1]Silk Screen Colors CR50 Flush'!Table,7))*3,IF(Sheet1!$J$18="G/C/CLR",MAX(VLOOKUP(Sheet1!$I$39,'[1]Silk Screen Colors CR50 Flush'!Table,2),VLOOKUP(Sheet1!$I$39,'[1]Silk Screen Colors CR50 Flush'!Table,4),VLOOKUP(Sheet1!$I$39,'[1]Silk Screen Colors CR50 Flush'!Table,8))*3,IF(Sheet1!$J$18="G/P/W",MAX(VLOOKUP(Sheet1!$I$39,'[1]Silk Screen Colors CR50 Flush'!Table,2),VLOOKUP(Sheet1!$I$39,'[1]Silk Screen Colors CR50 Flush'!Table,5),VLOOKUP(Sheet1!$I$39,'[1]Silk Screen Colors CR50 Flush'!Table,6),VLOOKUP(Sheet1!$I$39,'[1]Silk Screen Colors CR50 Flush'!Table,7))*3,IF(Sheet1!$J$18="G/POL/W",MAX(VLOOKUP(Sheet1!$I$39,'[1]Silk Screen Colors CR50 Flush'!Table,2),VLOOKUP(Sheet1!$I$39,'[1]Silk Screen Colors CR50 Flush'!Table,5),VLOOKUP(Sheet1!$I$39,'[1]Silk Screen Colors CR50 Flush'!Table,7))*3,IF(Sheet1!$J$18="G/PUL/W",MAX(VLOOKUP(Sheet1!$I$39,'[1]Silk Screen Colors CR50 Flush'!Table,2),VLOOKUP(Sheet1!$I$39,'[1]Silk Screen Colors CR50 Flush'!Table,6),VLOOKUP(Sheet1!$I$39,'[1]Silk Screen Colors CR50 Flush'!Table,7))*3,IF(Sheet1!$J$18="G/P/CLR",MAX(VLOOKUP(Sheet1!$I$39,'[1]Silk Screen Colors CR50 Flush'!Table,2),VLOOKUP(Sheet1!$I$39,'[1]Silk Screen Colors CR50 Flush'!Table,5),VLOOKUP(Sheet1!$I$39,'[1]Silk Screen Colors CR50 Flush'!Table,6),VLOOKUP(Sheet1!$I$39,'[1]Silk Screen Colors CR50 Flush'!Table,8))*3,IF(Sheet1!$J$18="G/POL/CLR",MAX(VLOOKUP(Sheet1!$I$39,'[1]Silk Screen Colors CR50 Flush'!Table,2),VLOOKUP(Sheet1!$I$39,'[1]Silk Screen Colors CR50 Flush'!Table,5),VLOOKUP(Sheet1!$I$39,'[1]Silk Screen Colors CR50 Flush'!Table,8))*3,IF(Sheet1!$J$18="G/PUL/CLR",MAX(VLOOKUP(Sheet1!$I$39,'[1]Silk Screen Colors CR50 Flush'!Table,2),VLOOKUP(Sheet1!$I$39,'[1]Silk Screen Colors CR50 Flush'!Table,6),VLOOKUP(Sheet1!$I$39,'[1]Silk Screen Colors CR50 Flush'!Table,8))*3,IF(Sheet1!$J$18="G/W/CLR",MAX(VLOOKUP(Sheet1!$I$39,'[1]Silk Screen Colors CR50 Flush'!Table,2),VLOOKUP(Sheet1!$I$39,'[1]Silk Screen Colors CR50 Flush'!Table,7),VLOOKUP(Sheet1!$I$39,'[1]Silk Screen Colors CR50 Flush'!Table,8))*3,""))))))))))))))))))</f>
        <v/>
      </c>
      <c r="H30" s="68" t="str">
        <f>IF(Sheet1!$J$18="S/C/P",MAX(VLOOKUP(Sheet1!$I$39,'[1]Silk Screen Colors CR50 Flush'!Table,3),VLOOKUP(Sheet1!$I$39,'[1]Silk Screen Colors CR50 Flush'!Table,4),VLOOKUP(Sheet1!$I$39,'[1]Silk Screen Colors CR50 Flush'!Table,5),VLOOKUP(Sheet1!$I$39,'[1]Silk Screen Colors CR50 Flush'!Table,6))*3,IF(Sheet1!$J$18="S/C/POL",MAX(VLOOKUP(Sheet1!$I$39,'[1]Silk Screen Colors CR50 Flush'!Table,3),VLOOKUP(Sheet1!$I$39,'[1]Silk Screen Colors CR50 Flush'!Table,4),VLOOKUP(Sheet1!$I$39,'[1]Silk Screen Colors CR50 Flush'!Table,5))*3,IF(Sheet1!$J$18="S/C/PUL",MAX(VLOOKUP(Sheet1!$I$39,'[1]Silk Screen Colors CR50 Flush'!Table,3),VLOOKUP(Sheet1!$I$39,'[1]Silk Screen Colors CR50 Flush'!Table,4),VLOOKUP(Sheet1!$I$39,'[1]Silk Screen Colors CR50 Flush'!Table,6))*3,IF(Sheet1!$J$18="S/C/W",MAX(VLOOKUP(Sheet1!$I$39,'[1]Silk Screen Colors CR50 Flush'!Table,3),VLOOKUP(Sheet1!$I$39,'[1]Silk Screen Colors CR50 Flush'!Table,4),VLOOKUP(Sheet1!$I$39,'[1]Silk Screen Colors CR50 Flush'!Table,7))*3,IF(Sheet1!$J$18="S/C/CLR",MAX(VLOOKUP(Sheet1!$I$39,'[1]Silk Screen Colors CR50 Flush'!Table,3),VLOOKUP(Sheet1!$I$39,'[1]Silk Screen Colors CR50 Flush'!Table,4),VLOOKUP(Sheet1!$I$39,'[1]Silk Screen Colors CR50 Flush'!Table,8))*3,IF(Sheet1!$J$18="S/P/W",MAX(VLOOKUP(Sheet1!$I$39,'[1]Silk Screen Colors CR50 Flush'!Table,3),VLOOKUP(Sheet1!$I$39,'[1]Silk Screen Colors CR50 Flush'!Table,5),VLOOKUP(Sheet1!$I$39,'[1]Silk Screen Colors CR50 Flush'!Table,6),VLOOKUP(Sheet1!$I$39,'[1]Silk Screen Colors CR50 Flush'!Table,7))*3,IF(Sheet1!$J$18="S/POL/W",MAX(VLOOKUP(Sheet1!$I$39,'[1]Silk Screen Colors CR50 Flush'!Table,3),VLOOKUP(Sheet1!$I$39,'[1]Silk Screen Colors CR50 Flush'!Table,5),VLOOKUP(Sheet1!$I$39,'[1]Silk Screen Colors CR50 Flush'!Table,7))*3,IF(Sheet1!$J$18="S/PUL/W",MAX(VLOOKUP(Sheet1!$I$39,'[1]Silk Screen Colors CR50 Flush'!Table,3),VLOOKUP(Sheet1!$I$39,'[1]Silk Screen Colors CR50 Flush'!Table,6),VLOOKUP(Sheet1!$I$39,'[1]Silk Screen Colors CR50 Flush'!Table,7))*3,IF(Sheet1!$J$18="S/P/CLR",MAX(VLOOKUP(Sheet1!$I$39,'[1]Silk Screen Colors CR50 Flush'!Table,3),VLOOKUP(Sheet1!$I$39,'[1]Silk Screen Colors CR50 Flush'!Table,5),VLOOKUP(Sheet1!$I$39,'[1]Silk Screen Colors CR50 Flush'!Table,6),VLOOKUP(Sheet1!$I$39,'[1]Silk Screen Colors CR50 Flush'!Table,8))*3,IF(Sheet1!$J$18="S/POL/CLR",MAX(VLOOKUP(Sheet1!$I$39,'[1]Silk Screen Colors CR50 Flush'!Table,3),VLOOKUP(Sheet1!$I$39,'[1]Silk Screen Colors CR50 Flush'!Table,5),VLOOKUP(Sheet1!$I$39,'[1]Silk Screen Colors CR50 Flush'!Table,8))*3,IF(Sheet1!$J$18="S/PUL/CLR",MAX(VLOOKUP(Sheet1!$I$39,'[1]Silk Screen Colors CR50 Flush'!Table,3),VLOOKUP(Sheet1!$I$39,'[1]Silk Screen Colors CR50 Flush'!Table,6),VLOOKUP(Sheet1!$I$39,'[1]Silk Screen Colors CR50 Flush'!Table,8))*3,IF(Sheet1!$J$18="S/W/CLR",MAX(VLOOKUP(Sheet1!$I$39,'[1]Silk Screen Colors CR50 Flush'!Table,3),VLOOKUP(Sheet1!$I$39,'[1]Silk Screen Colors CR50 Flush'!Table,7),VLOOKUP(Sheet1!$I$39,'[1]Silk Screen Colors CR50 Flush'!Table,8))*3,""))))))))))))</f>
        <v/>
      </c>
      <c r="I30" s="69" t="str">
        <f>IF(Sheet1!$J$18="C/P/W",MAX(VLOOKUP(Sheet1!$I$39,'[1]Silk Screen Colors CR50 Flush'!Table,4),VLOOKUP(Sheet1!$I$39,'[1]Silk Screen Colors CR50 Flush'!Table,5),VLOOKUP(Sheet1!$I$39,'[1]Silk Screen Colors CR50 Flush'!Table,6),VLOOKUP(Sheet1!$I$39,'[1]Silk Screen Colors CR50 Flush'!Table,7))*3,IF(Sheet1!$J$18="C/POL/W",MAX(VLOOKUP(Sheet1!$I$39,'[1]Silk Screen Colors CR50 Flush'!Table,4),VLOOKUP(Sheet1!$I$39,'[1]Silk Screen Colors CR50 Flush'!Table,5),VLOOKUP(Sheet1!$I$39,'[1]Silk Screen Colors CR50 Flush'!Table,7))*3,IF(Sheet1!$J$18="C/PUL/W",MAX(VLOOKUP(Sheet1!$I$39,'[1]Silk Screen Colors CR50 Flush'!Table,4),VLOOKUP(Sheet1!$I$39,'[1]Silk Screen Colors CR50 Flush'!Table,6),VLOOKUP(Sheet1!$I$39,'[1]Silk Screen Colors CR50 Flush'!Table,7))*3,IF(Sheet1!$J$18="C/P/CLR",MAX(VLOOKUP(Sheet1!$I$39,'[1]Silk Screen Colors CR50 Flush'!Table,4),VLOOKUP(Sheet1!$I$39,'[1]Silk Screen Colors CR50 Flush'!Table,5),VLOOKUP(Sheet1!$I$39,'[1]Silk Screen Colors CR50 Flush'!Table,6),VLOOKUP(Sheet1!$I$39,'[1]Silk Screen Colors CR50 Flush'!Table,8))*3,IF(Sheet1!$J$18="C/POL/CLR",MAX(VLOOKUP(Sheet1!$I$39,'[1]Silk Screen Colors CR50 Flush'!Table,4),VLOOKUP(Sheet1!$I$39,'[1]Silk Screen Colors CR50 Flush'!Table,5),VLOOKUP(Sheet1!$I$39,'[1]Silk Screen Colors CR50 Flush'!Table,8))*3,IF(Sheet1!$J$18="C/PUL/CLR",MAX(VLOOKUP(Sheet1!$I$39,'[1]Silk Screen Colors CR50 Flush'!Table,4),VLOOKUP(Sheet1!$I$39,'[1]Silk Screen Colors CR50 Flush'!Table,6),VLOOKUP(Sheet1!$I$39,'[1]Silk Screen Colors CR50 Flush'!Table,8))*3,IF(Sheet1!$J$18="C/W/CLR",MAX(VLOOKUP(Sheet1!$I$39,'[1]Silk Screen Colors CR50 Flush'!Table,4),VLOOKUP(Sheet1!$I$39,'[1]Silk Screen Colors CR50 Flush'!Table,7),VLOOKUP(Sheet1!$I$39,'[1]Silk Screen Colors CR50 Flush'!Table,8))*3,"")))))))</f>
        <v/>
      </c>
      <c r="J30" s="69" t="str">
        <f>IF(Sheet1!$J$18="P/W/CLR",MAX(VLOOKUP(Sheet1!$I$39,'[1]Silk Screen Colors CR50 Flush'!Table,5),VLOOKUP(Sheet1!$I$39,'[1]Silk Screen Colors CR50 Flush'!Table,6),VLOOKUP(Sheet1!$I$39,'[1]Silk Screen Colors CR50 Flush'!Table,7),VLOOKUP(Sheet1!$I$39,'[1]Silk Screen Colors CR50 Flush'!Table,8))*3,IF(Sheet1!$J$18="POL/W/CLR",MAX(VLOOKUP(Sheet1!$I$39,'[1]Silk Screen Colors CR50 Flush'!Table,5),VLOOKUP(Sheet1!$I$39,'[1]Silk Screen Colors CR50 Flush'!Table,7),VLOOKUP(Sheet1!$I$39,'[1]Silk Screen Colors CR50 Flush'!Table,8))*3,IF(Sheet1!$J$18="PUL/W/CLR",MAX(VLOOKUP(Sheet1!$I$39,'[1]Silk Screen Colors CR50 Flush'!Table,6),VLOOKUP(Sheet1!$I$39,'[1]Silk Screen Colors CR50 Flush'!Table,7),VLOOKUP(Sheet1!$I$39,'[1]Silk Screen Colors CR50 Flush'!Table,8))*3,"")))</f>
        <v/>
      </c>
      <c r="K30" s="70" t="str">
        <f>IF(Sheet1!$J$18="G/S/C/P",MAX(VLOOKUP(Sheet1!$I$39,'[1]Silk Screen Colors CR50 Flush'!Table,2),VLOOKUP(Sheet1!$I$39,'[1]Silk Screen Colors CR50 Flush'!Table,3),VLOOKUP(Sheet1!$I$39,'[1]Silk Screen Colors CR50 Flush'!Table,4),VLOOKUP(Sheet1!$I$39,'[1]Silk Screen Colors CR50 Flush'!Table,5),VLOOKUP(Sheet1!$I$39,'[1]Silk Screen Colors CR50 Flush'!Table,6))*4,IF(Sheet1!$J$18="G/S/C/POL",MAX(VLOOKUP(Sheet1!$I$39,'[1]Silk Screen Colors CR50 Flush'!Table,2),VLOOKUP(Sheet1!$I$39,'[1]Silk Screen Colors CR50 Flush'!Table,3),VLOOKUP(Sheet1!$I$39,'[1]Silk Screen Colors CR50 Flush'!Table,4),VLOOKUP(Sheet1!$I$39,'[1]Silk Screen Colors CR50 Flush'!Table,5))*4,IF(Sheet1!$J$18="G/S/C/PUL",MAX(VLOOKUP(Sheet1!$I$39,'[1]Silk Screen Colors CR50 Flush'!Table,2),VLOOKUP(Sheet1!$I$39,'[1]Silk Screen Colors CR50 Flush'!Table,3),VLOOKUP(Sheet1!$I$39,'[1]Silk Screen Colors CR50 Flush'!Table,4),VLOOKUP(Sheet1!$I$39,'[1]Silk Screen Colors CR50 Flush'!Table,6))*4,IF(Sheet1!$J$18="G/S/C/W",MAX(VLOOKUP(Sheet1!$I$39,'[1]Silk Screen Colors CR50 Flush'!Table,2),VLOOKUP(Sheet1!$I$39,'[1]Silk Screen Colors CR50 Flush'!Table,3),VLOOKUP(Sheet1!$I$39,'[1]Silk Screen Colors CR50 Flush'!Table,4),VLOOKUP(Sheet1!$I$39,'[1]Silk Screen Colors CR50 Flush'!Table,7))*4,IF(Sheet1!$J$18="G/S/C/CLR",MAX(VLOOKUP(Sheet1!$I$39,'[1]Silk Screen Colors CR50 Flush'!Table,2),VLOOKUP(Sheet1!$I$39,'[1]Silk Screen Colors CR50 Flush'!Table,3),VLOOKUP(Sheet1!$I$39,'[1]Silk Screen Colors CR50 Flush'!Table,4),VLOOKUP(Sheet1!$I$39,'[1]Silk Screen Colors CR50 Flush'!Table,8))*4,IF(Sheet1!$J$18="G/C/P/W",MAX(VLOOKUP(Sheet1!$I$39,'[1]Silk Screen Colors CR50 Flush'!Table,2),VLOOKUP(Sheet1!$I$39,'[1]Silk Screen Colors CR50 Flush'!Table,4),VLOOKUP(Sheet1!$I$39,'[1]Silk Screen Colors CR50 Flush'!Table,5),VLOOKUP(Sheet1!$I$39,'[1]Silk Screen Colors CR50 Flush'!Table,6),VLOOKUP(Sheet1!$I$39,'[1]Silk Screen Colors CR50 Flush'!Table,7))*4,IF(Sheet1!$J$18="G/C/POL/W",MAX(VLOOKUP(Sheet1!$I$39,'[1]Silk Screen Colors CR50 Flush'!Table,2),VLOOKUP(Sheet1!$I$39,'[1]Silk Screen Colors CR50 Flush'!Table,4),VLOOKUP(Sheet1!$I$39,'[1]Silk Screen Colors CR50 Flush'!Table,5),VLOOKUP(Sheet1!$I$39,'[1]Silk Screen Colors CR50 Flush'!Table,7))*4,IF(Sheet1!$J$18="G/C/PUL/W",MAX(VLOOKUP(Sheet1!$I$39,'[1]Silk Screen Colors CR50 Flush'!Table,2),VLOOKUP(Sheet1!$I$39,'[1]Silk Screen Colors CR50 Flush'!Table,4),VLOOKUP(Sheet1!$I$39,'[1]Silk Screen Colors CR50 Flush'!Table,6),VLOOKUP(Sheet1!$I$39,'[1]Silk Screen Colors CR50 Flush'!Table,7))*4,IF(Sheet1!$J$18="G/C/P/CLR",MAX(VLOOKUP(Sheet1!$I$39,'[1]Silk Screen Colors CR50 Flush'!Table,2),VLOOKUP(Sheet1!$I$39,'[1]Silk Screen Colors CR50 Flush'!Table,4),VLOOKUP(Sheet1!$I$39,'[1]Silk Screen Colors CR50 Flush'!Table,5),VLOOKUP(Sheet1!$I$39,'[1]Silk Screen Colors CR50 Flush'!Table,6),VLOOKUP(Sheet1!$I$39,'[1]Silk Screen Colors CR50 Flush'!Table,8))*4,IF(Sheet1!$J$18="G/C/POL/CLR",MAX(VLOOKUP(Sheet1!$I$39,'[1]Silk Screen Colors CR50 Flush'!Table,2),VLOOKUP(Sheet1!$I$39,'[1]Silk Screen Colors CR50 Flush'!Table,4),VLOOKUP(Sheet1!$I$39,'[1]Silk Screen Colors CR50 Flush'!Table,5),VLOOKUP(Sheet1!$I$39,'[1]Silk Screen Colors CR50 Flush'!Table,8))*4,IF(Sheet1!$J$18="G/C/PUL/CLR",MAX(VLOOKUP(Sheet1!$I$39,'[1]Silk Screen Colors CR50 Flush'!Table,2),VLOOKUP(Sheet1!$I$39,'[1]Silk Screen Colors CR50 Flush'!Table,4),VLOOKUP(Sheet1!$I$39,'[1]Silk Screen Colors CR50 Flush'!Table,6),VLOOKUP(Sheet1!$I$39,'[1]Silk Screen Colors CR50 Flush'!Table,8))*4,IF(Sheet1!$J$18="G/C/W/CLR",MAX(VLOOKUP(Sheet1!$I$39,'[1]Silk Screen Colors CR50 Flush'!Table,2),VLOOKUP(Sheet1!$I$39,'[1]Silk Screen Colors CR50 Flush'!Table,4),VLOOKUP(Sheet1!$I$39,'[1]Silk Screen Colors CR50 Flush'!Table,7),VLOOKUP(Sheet1!$I$39,'[1]Silk Screen Colors CR50 Flush'!Table,8))*4,""))))))))))))</f>
        <v/>
      </c>
      <c r="L30" s="71" t="str">
        <f>IF(Sheet1!$J$18="S/C/P/W",MAX(VLOOKUP(Sheet1!$I$39,'[1]Silk Screen Colors CR50 Flush'!Table,3),VLOOKUP(Sheet1!$I$39,'[1]Silk Screen Colors CR50 Flush'!Table,4),VLOOKUP(Sheet1!$I$39,'[1]Silk Screen Colors CR50 Flush'!Table,5),VLOOKUP(Sheet1!$I$39,'[1]Silk Screen Colors CR50 Flush'!Table,6),VLOOKUP(Sheet1!$I$39,'[1]Silk Screen Colors CR50 Flush'!Table,7))*4,IF(Sheet1!$J$18="S/C/POL/W",MAX(VLOOKUP(Sheet1!$I$39,'[1]Silk Screen Colors CR50 Flush'!Table,3),VLOOKUP(Sheet1!$I$39,'[1]Silk Screen Colors CR50 Flush'!Table,4),VLOOKUP(Sheet1!$I$39,'[1]Silk Screen Colors CR50 Flush'!Table,5),VLOOKUP(Sheet1!$I$39,'[1]Silk Screen Colors CR50 Flush'!Table,7))*4,IF(Sheet1!$J$18="S/C/PUL/W",MAX(VLOOKUP(Sheet1!$I$39,'[1]Silk Screen Colors CR50 Flush'!Table,3),VLOOKUP(Sheet1!$I$39,'[1]Silk Screen Colors CR50 Flush'!Table,4),VLOOKUP(Sheet1!$I$39,'[1]Silk Screen Colors CR50 Flush'!Table,6),VLOOKUP(Sheet1!$I$39,'[1]Silk Screen Colors CR50 Flush'!Table,7))*4,IF(Sheet1!$J$18="S/C/P/CLR",MAX(VLOOKUP(Sheet1!$I$39,'[1]Silk Screen Colors CR50 Flush'!Table,3),VLOOKUP(Sheet1!$I$39,'[1]Silk Screen Colors CR50 Flush'!Table,4),VLOOKUP(Sheet1!$I$39,'[1]Silk Screen Colors CR50 Flush'!Table,5),VLOOKUP(Sheet1!$I$39,'[1]Silk Screen Colors CR50 Flush'!Table,6),VLOOKUP(Sheet1!$I$39,'[1]Silk Screen Colors CR50 Flush'!Table,8))*4,IF(Sheet1!$J$18="S/C/POL/CLR",MAX(VLOOKUP(Sheet1!$I$39,'[1]Silk Screen Colors CR50 Flush'!Table,3),VLOOKUP(Sheet1!$I$39,'[1]Silk Screen Colors CR50 Flush'!Table,4),VLOOKUP(Sheet1!$I$39,'[1]Silk Screen Colors CR50 Flush'!Table,5),VLOOKUP(Sheet1!$I$39,'[1]Silk Screen Colors CR50 Flush'!Table,8))*4,IF(Sheet1!$J$18="S/C/PUL/CLR",MAX(VLOOKUP(Sheet1!$I$39,'[1]Silk Screen Colors CR50 Flush'!Table,3),VLOOKUP(Sheet1!$I$39,'[1]Silk Screen Colors CR50 Flush'!Table,4),VLOOKUP(Sheet1!$I$39,'[1]Silk Screen Colors CR50 Flush'!Table,6),VLOOKUP(Sheet1!$I$39,'[1]Silk Screen Colors CR50 Flush'!Table,8))*4,IF(Sheet1!$J$18="S/P/W/CLR",MAX(VLOOKUP(Sheet1!$I$39,'[1]Silk Screen Colors CR50 Flush'!Table,3),VLOOKUP(Sheet1!$I$39,'[1]Silk Screen Colors CR50 Flush'!Table,5),VLOOKUP(Sheet1!$I$39,'[1]Silk Screen Colors CR50 Flush'!Table,6),VLOOKUP(Sheet1!$I$39,'[1]Silk Screen Colors CR50 Flush'!Table,7),VLOOKUP(Sheet1!$I$39,'[1]Silk Screen Colors CR50 Flush'!Table,8))*4,IF(Sheet1!$J$18="S/POL/W/CLR",MAX(VLOOKUP(Sheet1!$I$39,'[1]Silk Screen Colors CR50 Flush'!Table,3),VLOOKUP(Sheet1!$I$39,'[1]Silk Screen Colors CR50 Flush'!Table,5),VLOOKUP(Sheet1!$I$39,'[1]Silk Screen Colors CR50 Flush'!Table,7),VLOOKUP(Sheet1!$I$39,'[1]Silk Screen Colors CR50 Flush'!Table,8))*4,IF(Sheet1!$J$18="S/PUL/W/CLR",MAX(VLOOKUP(Sheet1!$I$39,'[1]Silk Screen Colors CR50 Flush'!Table,3),VLOOKUP(Sheet1!$I$39,'[1]Silk Screen Colors CR50 Flush'!Table,6),VLOOKUP(Sheet1!$I$39,'[1]Silk Screen Colors CR50 Flush'!Table,7),VLOOKUP(Sheet1!$I$39,'[1]Silk Screen Colors CR50 Flush'!Table,8))*4,"")))))))))</f>
        <v/>
      </c>
      <c r="M30" s="71" t="str">
        <f>IF(Sheet1!$J$18="C/P/W/CLR",MAX(VLOOKUP(Sheet1!$I$39,'[1]Silk Screen Colors CR50 Flush'!Table,4),VLOOKUP(Sheet1!$I$39,'[1]Silk Screen Colors CR50 Flush'!Table,5),VLOOKUP(Sheet1!$I$39,'[1]Silk Screen Colors CR50 Flush'!Table,6),VLOOKUP(Sheet1!$I$39,'[1]Silk Screen Colors CR50 Flush'!Table,7),VLOOKUP(Sheet1!$I$39,'[1]Silk Screen Colors CR50 Flush'!Table,8))*4,IF(Sheet1!$J$18="C/POL/W/CLR",MAX(VLOOKUP(Sheet1!$I$39,'[1]Silk Screen Colors CR50 Flush'!Table,4),VLOOKUP(Sheet1!$I$39,'[1]Silk Screen Colors CR50 Flush'!Table,5),VLOOKUP(Sheet1!$I$39,'[1]Silk Screen Colors CR50 Flush'!Table,7),VLOOKUP(Sheet1!$I$39,'[1]Silk Screen Colors CR50 Flush'!Table,8))*4,IF(Sheet1!$J$18="C/PUL/W/CLR",MAX(VLOOKUP(Sheet1!$I$39,'[1]Silk Screen Colors CR50 Flush'!Table,4),VLOOKUP(Sheet1!$I$39,'[1]Silk Screen Colors CR50 Flush'!Table,6),VLOOKUP(Sheet1!$I$39,'[1]Silk Screen Colors CR50 Flush'!Table,7),VLOOKUP(Sheet1!$I$39,'[1]Silk Screen Colors CR50 Flush'!Table,8))*4,"")))</f>
        <v/>
      </c>
      <c r="N30" s="72" t="str">
        <f>IF(Sheet1!$J$18="G/S/C/P/W",MAX(VLOOKUP(Sheet1!$I$39,'[1]Silk Screen Colors CR50 Flush'!Table,2),VLOOKUP(Sheet1!$I$39,'[1]Silk Screen Colors CR50 Flush'!Table,3),VLOOKUP(Sheet1!$I$39,'[1]Silk Screen Colors CR50 Flush'!Table,4),VLOOKUP(Sheet1!$I$39,'[1]Silk Screen Colors CR50 Flush'!Table,5),VLOOKUP(Sheet1!$I$39,'[1]Silk Screen Colors CR50 Flush'!Table,6),VLOOKUP(Sheet1!$I$39,'[1]Silk Screen Colors CR50 Flush'!Table,7))*5,IF(Sheet1!$J$18="G/S/C/POL/W",MAX(VLOOKUP(Sheet1!$I$39,'[1]Silk Screen Colors CR50 Flush'!Table,2),VLOOKUP(Sheet1!$I$39,'[1]Silk Screen Colors CR50 Flush'!Table,3),VLOOKUP(Sheet1!$I$39,'[1]Silk Screen Colors CR50 Flush'!Table,4),VLOOKUP(Sheet1!$I$39,'[1]Silk Screen Colors CR50 Flush'!Table,5),VLOOKUP(Sheet1!$I$39,'[1]Silk Screen Colors CR50 Flush'!Table,7))*5,IF(Sheet1!$J$18="G/S/C/PUL/W",MAX(VLOOKUP(Sheet1!$I$39,'[1]Silk Screen Colors CR50 Flush'!Table,2),VLOOKUP(Sheet1!$I$39,'[1]Silk Screen Colors CR50 Flush'!Table,3),VLOOKUP(Sheet1!$I$39,'[1]Silk Screen Colors CR50 Flush'!Table,4),VLOOKUP(Sheet1!$I$39,'[1]Silk Screen Colors CR50 Flush'!Table,6),VLOOKUP(Sheet1!$I$39,'[1]Silk Screen Colors CR50 Flush'!Table,7))*5,IF(Sheet1!$J$18="G/S/C/P/CLR",MAX(VLOOKUP(Sheet1!$I$39,'[1]Silk Screen Colors CR50 Flush'!Table,2),VLOOKUP(Sheet1!$I$39,'[1]Silk Screen Colors CR50 Flush'!Table,3),VLOOKUP(Sheet1!$I$39,'[1]Silk Screen Colors CR50 Flush'!Table,4),VLOOKUP(Sheet1!$I$39,'[1]Silk Screen Colors CR50 Flush'!Table,5),VLOOKUP(Sheet1!$I$39,'[1]Silk Screen Colors CR50 Flush'!Table,6),VLOOKUP(Sheet1!$I$39,'[1]Silk Screen Colors CR50 Flush'!Table,8))*5,IF(Sheet1!$J$18="G/S/C/POL/CLR",MAX(VLOOKUP(Sheet1!$I$39,'[1]Silk Screen Colors CR50 Flush'!Table,2),VLOOKUP(Sheet1!$I$39,'[1]Silk Screen Colors CR50 Flush'!Table,3),VLOOKUP(Sheet1!$I$39,'[1]Silk Screen Colors CR50 Flush'!Table,4),VLOOKUP(Sheet1!$I$39,'[1]Silk Screen Colors CR50 Flush'!Table,5),VLOOKUP(Sheet1!$I$39,'[1]Silk Screen Colors CR50 Flush'!Table,8))*5,IF(Sheet1!$J$18="G/S/C/PUL/CLR",MAX(VLOOKUP(Sheet1!$I$39,'[1]Silk Screen Colors CR50 Flush'!Table,2),VLOOKUP(Sheet1!$I$39,'[1]Silk Screen Colors CR50 Flush'!Table,3),VLOOKUP(Sheet1!$I$39,'[1]Silk Screen Colors CR50 Flush'!Table,4),VLOOKUP(Sheet1!$I$39,'[1]Silk Screen Colors CR50 Flush'!Table,6),VLOOKUP(Sheet1!$I$39,'[1]Silk Screen Colors CR50 Flush'!Table,8))*5,IF(Sheet1!$J$18="G/C/P/W/CLR",MAX(VLOOKUP(Sheet1!$I$39,'[1]Silk Screen Colors CR50 Flush'!Table,2),VLOOKUP(Sheet1!$I$39,'[1]Silk Screen Colors CR50 Flush'!Table,4),VLOOKUP(Sheet1!$I$39,'[1]Silk Screen Colors CR50 Flush'!Table,5),VLOOKUP(Sheet1!$I$39,'[1]Silk Screen Colors CR50 Flush'!Table,6),VLOOKUP(Sheet1!$I$39,'[1]Silk Screen Colors CR50 Flush'!Table,7),VLOOKUP(Sheet1!$I$39,'[1]Silk Screen Colors CR50 Flush'!Table,8))*5,IF(Sheet1!$J$18="G/C/POL/W/CLR",MAX(VLOOKUP(Sheet1!$I$39,'[1]Silk Screen Colors CR50 Flush'!Table,2),VLOOKUP(Sheet1!$I$39,'[1]Silk Screen Colors CR50 Flush'!Table,4),VLOOKUP(Sheet1!$I$39,'[1]Silk Screen Colors CR50 Flush'!Table,5),VLOOKUP(Sheet1!$I$39,'[1]Silk Screen Colors CR50 Flush'!Table,7),VLOOKUP(Sheet1!$I$39,'[1]Silk Screen Colors CR50 Flush'!Table,8))*5,IF(Sheet1!$J$18="G/C/PUL/W/CLR",MAX(VLOOKUP(Sheet1!$I$39,'[1]Silk Screen Colors CR50 Flush'!Table,2),VLOOKUP(Sheet1!$I$39,'[1]Silk Screen Colors CR50 Flush'!Table,4),VLOOKUP(Sheet1!$I$39,'[1]Silk Screen Colors CR50 Flush'!Table,6),VLOOKUP(Sheet1!$I$39,'[1]Silk Screen Colors CR50 Flush'!Table,7),VLOOKUP(Sheet1!$I$39,'[1]Silk Screen Colors CR50 Flush'!Table,8))*5,"")))))))))</f>
        <v/>
      </c>
      <c r="O30" s="73" t="str">
        <f>IF(Sheet1!$J$18="S/C/P/W/CLR",MAX(VLOOKUP(Sheet1!$I$39,'[1]Silk Screen Colors CR50 Flush'!Table,3),VLOOKUP(Sheet1!$I$39,'[1]Silk Screen Colors CR50 Flush'!Table,4),VLOOKUP(Sheet1!$I$39,'[1]Silk Screen Colors CR50 Flush'!Table,5),VLOOKUP(Sheet1!$I$39,'[1]Silk Screen Colors CR50 Flush'!Table,6),VLOOKUP(Sheet1!$I$39,'[1]Silk Screen Colors CR50 Flush'!Table,7),VLOOKUP(Sheet1!$I$39,'[1]Silk Screen Colors CR50 Flush'!Table,8))*5,IF(Sheet1!$J$18="S/C/POL/W/CLR",MAX(VLOOKUP(Sheet1!$I$39,'[1]Silk Screen Colors CR50 Flush'!Table,3),VLOOKUP(Sheet1!$I$39,'[1]Silk Screen Colors CR50 Flush'!Table,4),VLOOKUP(Sheet1!$I$39,'[1]Silk Screen Colors CR50 Flush'!Table,5),VLOOKUP(Sheet1!$I$39,'[1]Silk Screen Colors CR50 Flush'!Table,7),VLOOKUP(Sheet1!$I$39,'[1]Silk Screen Colors CR50 Flush'!Table,8))*5,IF(Sheet1!$J$18="S/C/PUL/W/CLR",MAX(VLOOKUP(Sheet1!$I$39,'[1]Silk Screen Colors CR50 Flush'!Table,3),VLOOKUP(Sheet1!$I$39,'[1]Silk Screen Colors CR50 Flush'!Table,4),VLOOKUP(Sheet1!$I$39,'[1]Silk Screen Colors CR50 Flush'!Table,6),VLOOKUP(Sheet1!$I$39,'[1]Silk Screen Colors CR50 Flush'!Table,7),VLOOKUP(Sheet1!$I$39,'[1]Silk Screen Colors CR50 Flush'!Table,8))*5,"")))</f>
        <v/>
      </c>
      <c r="P30" s="74" t="str">
        <f>IF(Sheet1!$J$18="G/S/C/P/W/CLR",MAX(VLOOKUP(Sheet1!$I$39,'[1]Silk Screen Colors CR50 Flush'!Table,2),VLOOKUP(Sheet1!$I$39,'[1]Silk Screen Colors CR50 Flush'!Table,3),VLOOKUP(Sheet1!$I$39,'[1]Silk Screen Colors CR50 Flush'!Table,4),VLOOKUP(Sheet1!$I$39,'[1]Silk Screen Colors CR50 Flush'!Table,5),VLOOKUP(Sheet1!$I$39,'[1]Silk Screen Colors CR50 Flush'!Table,6),VLOOKUP(Sheet1!$I$39,'[1]Silk Screen Colors CR50 Flush'!Table,7),VLOOKUP(Sheet1!$I$39,'[1]Silk Screen Colors CR50 Flush'!Table,8))*6,IF(Sheet1!$J$18="G/S/C/POL/W/CLR",MAX(VLOOKUP(Sheet1!$I$39,'[1]Silk Screen Colors CR50 Flush'!Table,2),VLOOKUP(Sheet1!$I$39,'[1]Silk Screen Colors CR50 Flush'!Table,3),VLOOKUP(Sheet1!$I$39,'[1]Silk Screen Colors CR50 Flush'!Table,4),VLOOKUP(Sheet1!$I$39,'[1]Silk Screen Colors CR50 Flush'!Table,5),VLOOKUP(Sheet1!$I$39,'[1]Silk Screen Colors CR50 Flush'!Table,7),VLOOKUP(Sheet1!$I$39,'[1]Silk Screen Colors CR50 Flush'!Table,8))*6,IF(Sheet1!$J$18="G/S/C/PUL/W/CLR",MAX(VLOOKUP(Sheet1!$I$39,'[1]Silk Screen Colors CR50 Flush'!Table,2),VLOOKUP(Sheet1!$I$39,'[1]Silk Screen Colors CR50 Flush'!Table,3),VLOOKUP(Sheet1!$I$39,'[1]Silk Screen Colors CR50 Flush'!Table,4),VLOOKUP(Sheet1!$I$39,'[1]Silk Screen Colors CR50 Flush'!Table,6),VLOOKUP(Sheet1!$I$39,'[1]Silk Screen Colors CR50 Flush'!Table,7),VLOOKUP(Sheet1!$I$39,'[1]Silk Screen Colors CR50 Flush'!Table,8))*6,"")))</f>
        <v/>
      </c>
      <c r="Q30" s="65" t="s">
        <v>126</v>
      </c>
      <c r="R30" s="65" t="s">
        <v>128</v>
      </c>
    </row>
    <row r="31" spans="1:18" ht="15">
      <c r="A31" s="52" t="s">
        <v>136</v>
      </c>
      <c r="B31" s="66" t="str">
        <f>IF(Sheet1!$F$18="G/S",MAX(VLOOKUP(Sheet1!$I$39,'[1]Silk Screen Colors CR50 Roll-On'!Table,2),VLOOKUP(Sheet1!$I$39,'[1]Silk Screen Colors CR50 Roll-On'!Table,3))*2,IF(Sheet1!$F$18="G/C",MAX(VLOOKUP(Sheet1!$I$39,'[1]Silk Screen Colors CR50 Roll-On'!Table,2),VLOOKUP(Sheet1!$I$39,'[1]Silk Screen Colors CR50 Roll-On'!Table,4))*2,IF(Sheet1!$F$18="G/P",MAX(VLOOKUP(Sheet1!$I$39,'[1]Silk Screen Colors CR50 Roll-On'!Table,2),VLOOKUP(Sheet1!$I$39,'[1]Silk Screen Colors CR50 Roll-On'!Table,5),VLOOKUP(Sheet1!$I$39,'[1]Silk Screen Colors CR50 Roll-On'!Table,6))*2,IF(Sheet1!$F$18="G/POL",MAX(VLOOKUP(Sheet1!$I$39,'[1]Silk Screen Colors CR50 Roll-On'!Table,2),VLOOKUP(Sheet1!$I$39,'[1]Silk Screen Colors CR50 Roll-On'!Table,5))*2,IF(Sheet1!$F$18="G/PUL",MAX(VLOOKUP(Sheet1!$I$39,'[1]Silk Screen Colors CR50 Roll-On'!Table,2),VLOOKUP(Sheet1!$I$39,'[1]Silk Screen Colors CR50 Roll-On'!Table,6))*2,IF(Sheet1!$F$18="G/W",MAX(VLOOKUP(Sheet1!$I$39,'[1]Silk Screen Colors CR50 Roll-On'!Table,2),VLOOKUP(Sheet1!$I$39,'[1]Silk Screen Colors CR50 Roll-On'!Table,7))*2,IF(Sheet1!$F$18="G/CLR",MAX(VLOOKUP(Sheet1!$I$39,'[1]Silk Screen Colors CR50 Roll-On'!Table,2),VLOOKUP(Sheet1!$I$39,'[1]Silk Screen Colors CR50 Roll-On'!Table,8))*2,"")))))))</f>
        <v/>
      </c>
      <c r="C31" s="66" t="e">
        <f>IF(Sheet1!$F$18="S/C",MAX(VLOOKUP(Sheet1!$I$39,'[1]Silk Screen Colors CR50 Roll-On'!Table,3),VLOOKUP(Sheet1!$I$39,'[1]Silk Screen Colors CR50 Roll-On'!Table,4))*2,IF(Sheet1!$F$18="S/P",MAX(VLOOKUP(Sheet1!$I$39,'[1]Silk Screen Colors CR50 Roll-On'!Table,3),VLOOKUP(Sheet1!$I$39,'[1]Silk Screen Colors CR50 Roll-On'!Table,5),VLOOKUP(Sheet1!$I$39,'[1]Silk Screen Colors CR50 Roll-On'!Table,6))*2,IF(Sheet1!$F$18="S/POL",MAX(VLOOKUP(Sheet1!$I$39,'[1]Silk Screen Colors CR50 Roll-On'!Table,3),VLOOKUP(Sheet1!$I$39,'[1]Silk Screen Colors CR50 Roll-On'!Table,5))*2,IF(Sheet1!$F$18="S/PUL",MAX(VLOOKUP(Sheet1!$I$39,'[1]Silk Screen Colors CR50 Roll-On'!Table,3),VLOOKUP(Sheet1!$I$39,'[1]Silk Screen Colors CR50 Roll-On'!Table,6))*2,IF(Sheet1!$F$18="S/W",MAX(VLOOKUP(Sheet1!$I$39,'[1]Silk Screen Colors CR50 Roll-On'!Table,3),VLOOKUP(Sheet1!$I$39,'[1]Silk Screen Colors CR50 Roll-On'!Table,7))*2,IF(Sheet1!$F$18="S/CLR",MAX(VLOOKUP(Sheet1!$I$39,'[1]Silk Screen Colors CR50 Roll-On'!Table,3),VLOOKUP(Sheet1!$I$39,'[1]Silk Screen Colors CR50 Roll-On'!Table,8))*2,""))))))</f>
        <v>#REF!</v>
      </c>
      <c r="D31" s="66" t="str">
        <f>IF(Sheet1!$F$18="C/P",MAX(VLOOKUP(Sheet1!$I$39,'[1]Silk Screen Colors CR50 Roll-On'!Table,4),VLOOKUP(Sheet1!$I$39,'[1]Silk Screen Colors CR50 Roll-On'!Table,5),VLOOKUP(Sheet1!$I$39,'[1]Silk Screen Colors CR50 Roll-On'!Table,6))*2,IF(Sheet1!$F$18="C/POL",MAX(VLOOKUP(Sheet1!$I$39,'[1]Silk Screen Colors CR50 Roll-On'!Table,4),VLOOKUP(Sheet1!$I$39,'[1]Silk Screen Colors CR50 Roll-On'!Table,5))*2,IF(Sheet1!$F$18="C/PUL",MAX(VLOOKUP(Sheet1!$I$39,'[1]Silk Screen Colors CR50 Roll-On'!Table,4),VLOOKUP(Sheet1!$I$39,'[1]Silk Screen Colors CR50 Roll-On'!Table,6))*2,IF(Sheet1!$F$18="C/W",MAX(VLOOKUP(Sheet1!$I$39,'[1]Silk Screen Colors CR50 Roll-On'!Table,4),VLOOKUP(Sheet1!$I$39,'[1]Silk Screen Colors CR50 Roll-On'!Table,7))*2,IF(Sheet1!$F$18="C/CLR",MAX(VLOOKUP(Sheet1!$I$39,'[1]Silk Screen Colors CR50 Roll-On'!Table,4),VLOOKUP(Sheet1!$I$39,'[1]Silk Screen Colors CR50 Roll-On'!Table,8))*2,"")))))</f>
        <v/>
      </c>
      <c r="E31" s="66" t="str">
        <f>IF(Sheet1!$F$18="P/W",MAX(VLOOKUP(Sheet1!$I$39,'[1]Silk Screen Colors CR50 Roll-On'!Table,5),VLOOKUP(Sheet1!$I$39,'[1]Silk Screen Colors CR50 Roll-On'!Table,6),VLOOKUP(Sheet1!$I$39,'[1]Silk Screen Colors CR50 Roll-On'!Table,7))*2,IF(Sheet1!$F$18="POL/W",MAX(VLOOKUP(Sheet1!$I$39,'[1]Silk Screen Colors CR50 Roll-On'!Table,5),VLOOKUP(Sheet1!$I$39,'[1]Silk Screen Colors CR50 Roll-On'!Table,7))*2,IF(Sheet1!$F$18="PUL/W",MAX(VLOOKUP(Sheet1!$I$39,'[1]Silk Screen Colors CR50 Roll-On'!Table,6),VLOOKUP(Sheet1!$I$39,'[1]Silk Screen Colors CR50 Roll-On'!Table,7))*2,IF(Sheet1!$F$18="P/CLR",MAX(VLOOKUP(Sheet1!$I$39,'[1]Silk Screen Colors CR50 Roll-On'!Table,5),VLOOKUP(Sheet1!$I$39,'[1]Silk Screen Colors CR50 Roll-On'!Table,6),VLOOKUP(Sheet1!$I$39,'[1]Silk Screen Colors CR50 Roll-On'!Table,8))*2,IF(Sheet1!$F$18="POL/CLR",MAX(VLOOKUP(Sheet1!$I$39,'[1]Silk Screen Colors CR50 Roll-On'!Table,5),VLOOKUP(Sheet1!$I$39,'[1]Silk Screen Colors CR50 Roll-On'!Table,8))*2,IF(Sheet1!$F$18="PUL/CLR",MAX(VLOOKUP(Sheet1!$I$39,'[1]Silk Screen Colors CR50 Roll-On'!Table,6),VLOOKUP(Sheet1!$I$39,'[1]Silk Screen Colors CR50 Roll-On'!Table,8))*2,""))))))</f>
        <v/>
      </c>
      <c r="F31" s="66" t="str">
        <f>IF(Sheet1!$F$18="W/CLR",MAX(VLOOKUP(Sheet1!$I$39,'[1]Silk Screen Colors CR50 Roll-On'!Table,7),VLOOKUP(Sheet1!$I$39,'[1]Silk Screen Colors CR50 Roll-On'!Table,8))*2,"")</f>
        <v/>
      </c>
      <c r="G31" s="67" t="str">
        <f>IF(Sheet1!$F$18="G/S/C",MAX(VLOOKUP(Sheet1!$I$39,'[1]Silk Screen Colors CR50 Roll-On'!Table,2),VLOOKUP(Sheet1!$I$39,'[1]Silk Screen Colors CR50 Roll-On'!Table,3),VLOOKUP(Sheet1!$I$39,'[1]Silk Screen Colors CR50 Roll-On'!Table,4))*3,IF(Sheet1!$F$18="G/S/P",MAX(VLOOKUP(Sheet1!$I$39,'[1]Silk Screen Colors CR50 Roll-On'!Table,2),VLOOKUP(Sheet1!$I$39,'[1]Silk Screen Colors CR50 Roll-On'!Table,3),VLOOKUP(Sheet1!$I$39,'[1]Silk Screen Colors CR50 Roll-On'!Table,5),VLOOKUP(Sheet1!$I$39,'[1]Silk Screen Colors CR50 Roll-On'!Table,6))*3,IF(Sheet1!$F$18="G/S/POL",MAX(VLOOKUP(Sheet1!$I$39,'[1]Silk Screen Colors CR50 Roll-On'!Table,2),VLOOKUP(Sheet1!$I$39,'[1]Silk Screen Colors CR50 Roll-On'!Table,3),VLOOKUP(Sheet1!$I$39,'[1]Silk Screen Colors CR50 Roll-On'!Table,5))*3,IF(Sheet1!$F$18="G/S/PUL",MAX(VLOOKUP(Sheet1!$I$39,'[1]Silk Screen Colors CR50 Roll-On'!Table,2),VLOOKUP(Sheet1!$I$39,'[1]Silk Screen Colors CR50 Roll-On'!Table,3),VLOOKUP(Sheet1!$I$39,'[1]Silk Screen Colors CR50 Roll-On'!Table,6))*3,IF(Sheet1!$F$18="G/S/W",MAX(VLOOKUP(Sheet1!$I$39,'[1]Silk Screen Colors CR50 Roll-On'!Table,2),VLOOKUP(Sheet1!$I$39,'[1]Silk Screen Colors CR50 Roll-On'!Table,3),VLOOKUP(Sheet1!$I$39,'[1]Silk Screen Colors CR50 Roll-On'!Table,7))*3,IF(Sheet1!$F$18="G/S/CLR",MAX(VLOOKUP(Sheet1!$I$39,'[1]Silk Screen Colors CR50 Roll-On'!Table,2),VLOOKUP(Sheet1!$I$39,'[1]Silk Screen Colors CR50 Roll-On'!Table,3),VLOOKUP(Sheet1!$I$39,'[1]Silk Screen Colors CR50 Roll-On'!Table,8))*3,IF(Sheet1!$F$18="G/C/P",MAX(VLOOKUP(Sheet1!$I$39,'[1]Silk Screen Colors CR50 Roll-On'!Table,2),VLOOKUP(Sheet1!$I$39,'[1]Silk Screen Colors CR50 Roll-On'!Table,4),VLOOKUP(Sheet1!$I$39,'[1]Silk Screen Colors CR50 Roll-On'!Table,5),VLOOKUP(Sheet1!$I$39,'[1]Silk Screen Colors CR50 Roll-On'!Table,6))*3,IF(Sheet1!$F$18="G/C/POL",MAX(VLOOKUP(Sheet1!$I$39,'[1]Silk Screen Colors CR50 Roll-On'!Table,2),VLOOKUP(Sheet1!$I$39,'[1]Silk Screen Colors CR50 Roll-On'!Table,4),VLOOKUP(Sheet1!$I$39,'[1]Silk Screen Colors CR50 Roll-On'!Table,5))*3,IF(Sheet1!$F$18="G/C/PUL",MAX(VLOOKUP(Sheet1!$I$39,'[1]Silk Screen Colors CR50 Roll-On'!Table,2),VLOOKUP(Sheet1!$I$39,'[1]Silk Screen Colors CR50 Roll-On'!Table,4),VLOOKUP(Sheet1!$I$39,'[1]Silk Screen Colors CR50 Roll-On'!Table,6))*3,IF(Sheet1!$F$18="G/C/W",MAX(VLOOKUP(Sheet1!$I$39,'[1]Silk Screen Colors CR50 Roll-On'!Table,2),VLOOKUP(Sheet1!$I$39,'[1]Silk Screen Colors CR50 Roll-On'!Table,4),VLOOKUP(Sheet1!$I$39,'[1]Silk Screen Colors CR50 Roll-On'!Table,7))*3,IF(Sheet1!$F$18="G/C/CLR",MAX(VLOOKUP(Sheet1!$I$39,'[1]Silk Screen Colors CR50 Roll-On'!Table,2),VLOOKUP(Sheet1!$I$39,'[1]Silk Screen Colors CR50 Roll-On'!Table,4),VLOOKUP(Sheet1!$I$39,'[1]Silk Screen Colors CR50 Roll-On'!Table,8))*3,IF(Sheet1!$F$18="G/P/W",MAX(VLOOKUP(Sheet1!$I$39,'[1]Silk Screen Colors CR50 Roll-On'!Table,2),VLOOKUP(Sheet1!$I$39,'[1]Silk Screen Colors CR50 Roll-On'!Table,5),VLOOKUP(Sheet1!$I$39,'[1]Silk Screen Colors CR50 Roll-On'!Table,6),VLOOKUP(Sheet1!$I$39,'[1]Silk Screen Colors CR50 Roll-On'!Table,7))*3,IF(Sheet1!$F$18="G/POL/W",MAX(VLOOKUP(Sheet1!$I$39,'[1]Silk Screen Colors CR50 Roll-On'!Table,2),VLOOKUP(Sheet1!$I$39,'[1]Silk Screen Colors CR50 Roll-On'!Table,5),VLOOKUP(Sheet1!$I$39,'[1]Silk Screen Colors CR50 Roll-On'!Table,7))*3,IF(Sheet1!$F$18="G/PUL/W",MAX(VLOOKUP(Sheet1!$I$39,'[1]Silk Screen Colors CR50 Roll-On'!Table,2),VLOOKUP(Sheet1!$I$39,'[1]Silk Screen Colors CR50 Roll-On'!Table,6),VLOOKUP(Sheet1!$I$39,'[1]Silk Screen Colors CR50 Roll-On'!Table,7))*3,IF(Sheet1!$F$18="G/P/CLR",MAX(VLOOKUP(Sheet1!$I$39,'[1]Silk Screen Colors CR50 Roll-On'!Table,2),VLOOKUP(Sheet1!$I$39,'[1]Silk Screen Colors CR50 Roll-On'!Table,5),VLOOKUP(Sheet1!$I$39,'[1]Silk Screen Colors CR50 Roll-On'!Table,6),VLOOKUP(Sheet1!$I$39,'[1]Silk Screen Colors CR50 Roll-On'!Table,8))*3,IF(Sheet1!$F$18="G/POL/CLR",MAX(VLOOKUP(Sheet1!$I$39,'[1]Silk Screen Colors CR50 Roll-On'!Table,2),VLOOKUP(Sheet1!$I$39,'[1]Silk Screen Colors CR50 Roll-On'!Table,5),VLOOKUP(Sheet1!$I$39,'[1]Silk Screen Colors CR50 Roll-On'!Table,8))*3,IF(Sheet1!$F$18="G/PUL/CLR",MAX(VLOOKUP(Sheet1!$I$39,'[1]Silk Screen Colors CR50 Roll-On'!Table,2),VLOOKUP(Sheet1!$I$39,'[1]Silk Screen Colors CR50 Roll-On'!Table,6),VLOOKUP(Sheet1!$I$39,'[1]Silk Screen Colors CR50 Roll-On'!Table,8))*3,IF(Sheet1!$F$18="G/W/CLR",MAX(VLOOKUP(Sheet1!$I$39,'[1]Silk Screen Colors CR50 Roll-On'!Table,2),VLOOKUP(Sheet1!$I$39,'[1]Silk Screen Colors CR50 Roll-On'!Table,7),VLOOKUP(Sheet1!$I$39,'[1]Silk Screen Colors CR50 Roll-On'!Table,8))*3,""))))))))))))))))))</f>
        <v/>
      </c>
      <c r="H31" s="68" t="str">
        <f>IF(Sheet1!$F$18="S/C/P",MAX(VLOOKUP(Sheet1!$I$39,'[1]Silk Screen Colors CR50 Roll-On'!Table,3),VLOOKUP(Sheet1!$I$39,'[1]Silk Screen Colors CR50 Roll-On'!Table,4),VLOOKUP(Sheet1!$I$39,'[1]Silk Screen Colors CR50 Roll-On'!Table,5),VLOOKUP(Sheet1!$I$39,'[1]Silk Screen Colors CR50 Roll-On'!Table,6))*3,IF(Sheet1!$F$18="S/C/POL",MAX(VLOOKUP(Sheet1!$I$39,'[1]Silk Screen Colors CR50 Roll-On'!Table,3),VLOOKUP(Sheet1!$I$39,'[1]Silk Screen Colors CR50 Roll-On'!Table,4),VLOOKUP(Sheet1!$I$39,'[1]Silk Screen Colors CR50 Roll-On'!Table,5))*3,IF(Sheet1!$F$18="S/C/PUL",MAX(VLOOKUP(Sheet1!$I$39,'[1]Silk Screen Colors CR50 Roll-On'!Table,3),VLOOKUP(Sheet1!$I$39,'[1]Silk Screen Colors CR50 Roll-On'!Table,4),VLOOKUP(Sheet1!$I$39,'[1]Silk Screen Colors CR50 Roll-On'!Table,6))*3,IF(Sheet1!$F$18="S/C/W",MAX(VLOOKUP(Sheet1!$I$39,'[1]Silk Screen Colors CR50 Roll-On'!Table,3),VLOOKUP(Sheet1!$I$39,'[1]Silk Screen Colors CR50 Roll-On'!Table,4),VLOOKUP(Sheet1!$I$39,'[1]Silk Screen Colors CR50 Roll-On'!Table,7))*3,IF(Sheet1!$F$18="S/C/CLR",MAX(VLOOKUP(Sheet1!$I$39,'[1]Silk Screen Colors CR50 Roll-On'!Table,3),VLOOKUP(Sheet1!$I$39,'[1]Silk Screen Colors CR50 Roll-On'!Table,4),VLOOKUP(Sheet1!$I$39,'[1]Silk Screen Colors CR50 Roll-On'!Table,8))*3,IF(Sheet1!$F$18="S/P/W",MAX(VLOOKUP(Sheet1!$I$39,'[1]Silk Screen Colors CR50 Roll-On'!Table,3),VLOOKUP(Sheet1!$I$39,'[1]Silk Screen Colors CR50 Roll-On'!Table,5),VLOOKUP(Sheet1!$I$39,'[1]Silk Screen Colors CR50 Roll-On'!Table,6),VLOOKUP(Sheet1!$I$39,'[1]Silk Screen Colors CR50 Roll-On'!Table,7))*3,IF(Sheet1!$F$18="S/POL/W",MAX(VLOOKUP(Sheet1!$I$39,'[1]Silk Screen Colors CR50 Roll-On'!Table,3),VLOOKUP(Sheet1!$I$39,'[1]Silk Screen Colors CR50 Roll-On'!Table,5),VLOOKUP(Sheet1!$I$39,'[1]Silk Screen Colors CR50 Roll-On'!Table,7))*3,IF(Sheet1!$F$18="S/PUL/W",MAX(VLOOKUP(Sheet1!$I$39,'[1]Silk Screen Colors CR50 Roll-On'!Table,3),VLOOKUP(Sheet1!$I$39,'[1]Silk Screen Colors CR50 Roll-On'!Table,6),VLOOKUP(Sheet1!$I$39,'[1]Silk Screen Colors CR50 Roll-On'!Table,7))*3,IF(Sheet1!$F$18="S/P/CLR",MAX(VLOOKUP(Sheet1!$I$39,'[1]Silk Screen Colors CR50 Roll-On'!Table,3),VLOOKUP(Sheet1!$I$39,'[1]Silk Screen Colors CR50 Roll-On'!Table,5),VLOOKUP(Sheet1!$I$39,'[1]Silk Screen Colors CR50 Roll-On'!Table,6),VLOOKUP(Sheet1!$I$39,'[1]Silk Screen Colors CR50 Roll-On'!Table,8))*3,IF(Sheet1!$F$18="S/POL/CLR",MAX(VLOOKUP(Sheet1!$I$39,'[1]Silk Screen Colors CR50 Roll-On'!Table,3),VLOOKUP(Sheet1!$I$39,'[1]Silk Screen Colors CR50 Roll-On'!Table,5),VLOOKUP(Sheet1!$I$39,'[1]Silk Screen Colors CR50 Roll-On'!Table,8))*3,IF(Sheet1!$F$18="S/PUL/CLR",MAX(VLOOKUP(Sheet1!$I$39,'[1]Silk Screen Colors CR50 Roll-On'!Table,3),VLOOKUP(Sheet1!$I$39,'[1]Silk Screen Colors CR50 Roll-On'!Table,6),VLOOKUP(Sheet1!$I$39,'[1]Silk Screen Colors CR50 Roll-On'!Table,8))*3,IF(Sheet1!$F$18="S/W/CLR",MAX(VLOOKUP(Sheet1!$I$39,'[1]Silk Screen Colors CR50 Roll-On'!Table,3),VLOOKUP(Sheet1!$I$39,'[1]Silk Screen Colors CR50 Roll-On'!Table,7),VLOOKUP(Sheet1!$I$39,'[1]Silk Screen Colors CR50 Roll-On'!Table,8))*3,""))))))))))))</f>
        <v/>
      </c>
      <c r="I31" s="69" t="str">
        <f>IF(Sheet1!$F$18="C/P/W",MAX(VLOOKUP(Sheet1!$I$39,'[1]Silk Screen Colors CR50 Roll-On'!Table,4),VLOOKUP(Sheet1!$I$39,'[1]Silk Screen Colors CR50 Roll-On'!Table,5),VLOOKUP(Sheet1!$I$39,'[1]Silk Screen Colors CR50 Roll-On'!Table,6),VLOOKUP(Sheet1!$I$39,'[1]Silk Screen Colors CR50 Roll-On'!Table,7))*3,IF(Sheet1!$F$18="C/POL/W",MAX(VLOOKUP(Sheet1!$I$39,'[1]Silk Screen Colors CR50 Roll-On'!Table,4),VLOOKUP(Sheet1!$I$39,'[1]Silk Screen Colors CR50 Roll-On'!Table,5),VLOOKUP(Sheet1!$I$39,'[1]Silk Screen Colors CR50 Roll-On'!Table,7))*3,IF(Sheet1!$F$18="C/PUL/W",MAX(VLOOKUP(Sheet1!$I$39,'[1]Silk Screen Colors CR50 Roll-On'!Table,4),VLOOKUP(Sheet1!$I$39,'[1]Silk Screen Colors CR50 Roll-On'!Table,6),VLOOKUP(Sheet1!$I$39,'[1]Silk Screen Colors CR50 Roll-On'!Table,7))*3,IF(Sheet1!$F$18="C/P/CLR",MAX(VLOOKUP(Sheet1!$I$39,'[1]Silk Screen Colors CR50 Roll-On'!Table,4),VLOOKUP(Sheet1!$I$39,'[1]Silk Screen Colors CR50 Roll-On'!Table,5),VLOOKUP(Sheet1!$I$39,'[1]Silk Screen Colors CR50 Roll-On'!Table,6),VLOOKUP(Sheet1!$I$39,'[1]Silk Screen Colors CR50 Roll-On'!Table,8))*3,IF(Sheet1!$F$18="C/POL/CLR",MAX(VLOOKUP(Sheet1!$I$39,'[1]Silk Screen Colors CR50 Roll-On'!Table,4),VLOOKUP(Sheet1!$I$39,'[1]Silk Screen Colors CR50 Roll-On'!Table,5),VLOOKUP(Sheet1!$I$39,'[1]Silk Screen Colors CR50 Roll-On'!Table,8))*3,IF(Sheet1!$F$18="C/PUL/CLR",MAX(VLOOKUP(Sheet1!$I$39,'[1]Silk Screen Colors CR50 Roll-On'!Table,4),VLOOKUP(Sheet1!$I$39,'[1]Silk Screen Colors CR50 Roll-On'!Table,6),VLOOKUP(Sheet1!$I$39,'[1]Silk Screen Colors CR50 Roll-On'!Table,8))*3,IF(Sheet1!$F$18="C/W/CLR",MAX(VLOOKUP(Sheet1!$I$39,'[1]Silk Screen Colors CR50 Roll-On'!Table,4),VLOOKUP(Sheet1!$I$39,'[1]Silk Screen Colors CR50 Roll-On'!Table,7),VLOOKUP(Sheet1!$I$39,'[1]Silk Screen Colors CR50 Roll-On'!Table,8))*3,"")))))))</f>
        <v/>
      </c>
      <c r="J31" s="69" t="str">
        <f>IF(Sheet1!$F$18="P/W/CLR",MAX(VLOOKUP(Sheet1!$I$39,'[1]Silk Screen Colors CR50 Roll-On'!Table,5),VLOOKUP(Sheet1!$I$39,'[1]Silk Screen Colors CR50 Roll-On'!Table,6),VLOOKUP(Sheet1!$I$39,'[1]Silk Screen Colors CR50 Roll-On'!Table,7),VLOOKUP(Sheet1!$I$39,'[1]Silk Screen Colors CR50 Roll-On'!Table,8))*3,IF(Sheet1!$F$18="POL/W/CLR",MAX(VLOOKUP(Sheet1!$I$39,'[1]Silk Screen Colors CR50 Roll-On'!Table,5),VLOOKUP(Sheet1!$I$39,'[1]Silk Screen Colors CR50 Roll-On'!Table,7),VLOOKUP(Sheet1!$I$39,'[1]Silk Screen Colors CR50 Roll-On'!Table,8))*3,IF(Sheet1!$F$18="PUL/W/CLR",MAX(VLOOKUP(Sheet1!$I$39,'[1]Silk Screen Colors CR50 Roll-On'!Table,6),VLOOKUP(Sheet1!$I$39,'[1]Silk Screen Colors CR50 Roll-On'!Table,7),VLOOKUP(Sheet1!$I$39,'[1]Silk Screen Colors CR50 Roll-On'!Table,8))*3,"")))</f>
        <v/>
      </c>
      <c r="K31" s="70" t="str">
        <f>IF(Sheet1!$F$18="G/S/C/P",MAX(VLOOKUP(Sheet1!$I$39,'[1]Silk Screen Colors CR50 Roll-On'!Table,2),VLOOKUP(Sheet1!$I$39,'[1]Silk Screen Colors CR50 Roll-On'!Table,3),VLOOKUP(Sheet1!$I$39,'[1]Silk Screen Colors CR50 Roll-On'!Table,4),VLOOKUP(Sheet1!$I$39,'[1]Silk Screen Colors CR50 Roll-On'!Table,5),VLOOKUP(Sheet1!$I$39,'[1]Silk Screen Colors CR50 Roll-On'!Table,6))*4,IF(Sheet1!$F$18="G/S/C/POL",MAX(VLOOKUP(Sheet1!$I$39,'[1]Silk Screen Colors CR50 Roll-On'!Table,2),VLOOKUP(Sheet1!$I$39,'[1]Silk Screen Colors CR50 Roll-On'!Table,3),VLOOKUP(Sheet1!$I$39,'[1]Silk Screen Colors CR50 Roll-On'!Table,4),VLOOKUP(Sheet1!$I$39,'[1]Silk Screen Colors CR50 Roll-On'!Table,5))*4,IF(Sheet1!$F$18="G/S/C/PUL",MAX(VLOOKUP(Sheet1!$I$39,'[1]Silk Screen Colors CR50 Roll-On'!Table,2),VLOOKUP(Sheet1!$I$39,'[1]Silk Screen Colors CR50 Roll-On'!Table,3),VLOOKUP(Sheet1!$I$39,'[1]Silk Screen Colors CR50 Roll-On'!Table,4),VLOOKUP(Sheet1!$I$39,'[1]Silk Screen Colors CR50 Roll-On'!Table,6))*4,IF(Sheet1!$F$18="G/S/C/W",MAX(VLOOKUP(Sheet1!$I$39,'[1]Silk Screen Colors CR50 Roll-On'!Table,2),VLOOKUP(Sheet1!$I$39,'[1]Silk Screen Colors CR50 Roll-On'!Table,3),VLOOKUP(Sheet1!$I$39,'[1]Silk Screen Colors CR50 Roll-On'!Table,4),VLOOKUP(Sheet1!$I$39,'[1]Silk Screen Colors CR50 Roll-On'!Table,7))*4,IF(Sheet1!$F$18="G/S/C/CLR",MAX(VLOOKUP(Sheet1!$I$39,'[1]Silk Screen Colors CR50 Roll-On'!Table,2),VLOOKUP(Sheet1!$I$39,'[1]Silk Screen Colors CR50 Roll-On'!Table,3),VLOOKUP(Sheet1!$I$39,'[1]Silk Screen Colors CR50 Roll-On'!Table,4),VLOOKUP(Sheet1!$I$39,'[1]Silk Screen Colors CR50 Roll-On'!Table,8))*4,IF(Sheet1!$F$18="G/C/P/W",MAX(VLOOKUP(Sheet1!$I$39,'[1]Silk Screen Colors CR50 Roll-On'!Table,2),VLOOKUP(Sheet1!$I$39,'[1]Silk Screen Colors CR50 Roll-On'!Table,4),VLOOKUP(Sheet1!$I$39,'[1]Silk Screen Colors CR50 Roll-On'!Table,5),VLOOKUP(Sheet1!$I$39,'[1]Silk Screen Colors CR50 Roll-On'!Table,6),VLOOKUP(Sheet1!$I$39,'[1]Silk Screen Colors CR50 Roll-On'!Table,7))*4,IF(Sheet1!$F$18="G/C/POL/W",MAX(VLOOKUP(Sheet1!$I$39,'[1]Silk Screen Colors CR50 Roll-On'!Table,2),VLOOKUP(Sheet1!$I$39,'[1]Silk Screen Colors CR50 Roll-On'!Table,4),VLOOKUP(Sheet1!$I$39,'[1]Silk Screen Colors CR50 Roll-On'!Table,5),VLOOKUP(Sheet1!$I$39,'[1]Silk Screen Colors CR50 Roll-On'!Table,7))*4,IF(Sheet1!$F$18="G/C/PUL/W",MAX(VLOOKUP(Sheet1!$I$39,'[1]Silk Screen Colors CR50 Roll-On'!Table,2),VLOOKUP(Sheet1!$I$39,'[1]Silk Screen Colors CR50 Roll-On'!Table,4),VLOOKUP(Sheet1!$I$39,'[1]Silk Screen Colors CR50 Roll-On'!Table,6),VLOOKUP(Sheet1!$I$39,'[1]Silk Screen Colors CR50 Roll-On'!Table,7))*4,IF(Sheet1!$F$18="G/C/P/CLR",MAX(VLOOKUP(Sheet1!$I$39,'[1]Silk Screen Colors CR50 Roll-On'!Table,2),VLOOKUP(Sheet1!$I$39,'[1]Silk Screen Colors CR50 Roll-On'!Table,4),VLOOKUP(Sheet1!$I$39,'[1]Silk Screen Colors CR50 Roll-On'!Table,5),VLOOKUP(Sheet1!$I$39,'[1]Silk Screen Colors CR50 Roll-On'!Table,6),VLOOKUP(Sheet1!$I$39,'[1]Silk Screen Colors CR50 Roll-On'!Table,8))*4,IF(Sheet1!$F$18="G/C/POL/CLR",MAX(VLOOKUP(Sheet1!$I$39,'[1]Silk Screen Colors CR50 Roll-On'!Table,2),VLOOKUP(Sheet1!$I$39,'[1]Silk Screen Colors CR50 Roll-On'!Table,4),VLOOKUP(Sheet1!$I$39,'[1]Silk Screen Colors CR50 Roll-On'!Table,5),VLOOKUP(Sheet1!$I$39,'[1]Silk Screen Colors CR50 Roll-On'!Table,8))*4,IF(Sheet1!$F$18="G/C/PUL/CLR",MAX(VLOOKUP(Sheet1!$I$39,'[1]Silk Screen Colors CR50 Roll-On'!Table,2),VLOOKUP(Sheet1!$I$39,'[1]Silk Screen Colors CR50 Roll-On'!Table,4),VLOOKUP(Sheet1!$I$39,'[1]Silk Screen Colors CR50 Roll-On'!Table,6),VLOOKUP(Sheet1!$I$39,'[1]Silk Screen Colors CR50 Roll-On'!Table,8))*4,IF(Sheet1!$F$18="G/C/W/CLR",MAX(VLOOKUP(Sheet1!$I$39,'[1]Silk Screen Colors CR50 Roll-On'!Table,2),VLOOKUP(Sheet1!$I$39,'[1]Silk Screen Colors CR50 Roll-On'!Table,4),VLOOKUP(Sheet1!$I$39,'[1]Silk Screen Colors CR50 Roll-On'!Table,7),VLOOKUP(Sheet1!$I$39,'[1]Silk Screen Colors CR50 Roll-On'!Table,8))*4,""))))))))))))</f>
        <v/>
      </c>
      <c r="L31" s="71" t="str">
        <f>IF(Sheet1!$F$18="S/C/P/W",MAX(VLOOKUP(Sheet1!$I$39,'[1]Silk Screen Colors CR50 Roll-On'!Table,3),VLOOKUP(Sheet1!$I$39,'[1]Silk Screen Colors CR50 Roll-On'!Table,4),VLOOKUP(Sheet1!$I$39,'[1]Silk Screen Colors CR50 Roll-On'!Table,5),VLOOKUP(Sheet1!$I$39,'[1]Silk Screen Colors CR50 Roll-On'!Table,6),VLOOKUP(Sheet1!$I$39,'[1]Silk Screen Colors CR50 Roll-On'!Table,7))*4,IF(Sheet1!$F$18="S/C/POL/W",MAX(VLOOKUP(Sheet1!$I$39,'[1]Silk Screen Colors CR50 Roll-On'!Table,3),VLOOKUP(Sheet1!$I$39,'[1]Silk Screen Colors CR50 Roll-On'!Table,4),VLOOKUP(Sheet1!$I$39,'[1]Silk Screen Colors CR50 Roll-On'!Table,5),VLOOKUP(Sheet1!$I$39,'[1]Silk Screen Colors CR50 Roll-On'!Table,7))*4,IF(Sheet1!$F$18="S/C/PUL/W",MAX(VLOOKUP(Sheet1!$I$39,'[1]Silk Screen Colors CR50 Roll-On'!Table,3),VLOOKUP(Sheet1!$I$39,'[1]Silk Screen Colors CR50 Roll-On'!Table,4),VLOOKUP(Sheet1!$I$39,'[1]Silk Screen Colors CR50 Roll-On'!Table,6),VLOOKUP(Sheet1!$I$39,'[1]Silk Screen Colors CR50 Roll-On'!Table,7))*4,IF(Sheet1!$F$18="S/C/P/CLR",MAX(VLOOKUP(Sheet1!$I$39,'[1]Silk Screen Colors CR50 Roll-On'!Table,3),VLOOKUP(Sheet1!$I$39,'[1]Silk Screen Colors CR50 Roll-On'!Table,4),VLOOKUP(Sheet1!$I$39,'[1]Silk Screen Colors CR50 Roll-On'!Table,5),VLOOKUP(Sheet1!$I$39,'[1]Silk Screen Colors CR50 Roll-On'!Table,6),VLOOKUP(Sheet1!$I$39,'[1]Silk Screen Colors CR50 Roll-On'!Table,8))*4,IF(Sheet1!$F$18="S/C/POL/CLR",MAX(VLOOKUP(Sheet1!$I$39,'[1]Silk Screen Colors CR50 Roll-On'!Table,3),VLOOKUP(Sheet1!$I$39,'[1]Silk Screen Colors CR50 Roll-On'!Table,4),VLOOKUP(Sheet1!$I$39,'[1]Silk Screen Colors CR50 Roll-On'!Table,5),VLOOKUP(Sheet1!$I$39,'[1]Silk Screen Colors CR50 Roll-On'!Table,8))*4,IF(Sheet1!$F$18="S/C/PUL/CLR",MAX(VLOOKUP(Sheet1!$I$39,'[1]Silk Screen Colors CR50 Roll-On'!Table,3),VLOOKUP(Sheet1!$I$39,'[1]Silk Screen Colors CR50 Roll-On'!Table,4),VLOOKUP(Sheet1!$I$39,'[1]Silk Screen Colors CR50 Roll-On'!Table,6),VLOOKUP(Sheet1!$I$39,'[1]Silk Screen Colors CR50 Roll-On'!Table,8))*4,IF(Sheet1!$F$18="S/P/W/CLR",MAX(VLOOKUP(Sheet1!$I$39,'[1]Silk Screen Colors CR50 Roll-On'!Table,3),VLOOKUP(Sheet1!$I$39,'[1]Silk Screen Colors CR50 Roll-On'!Table,5),VLOOKUP(Sheet1!$I$39,'[1]Silk Screen Colors CR50 Roll-On'!Table,6),VLOOKUP(Sheet1!$I$39,'[1]Silk Screen Colors CR50 Roll-On'!Table,7),VLOOKUP(Sheet1!$I$39,'[1]Silk Screen Colors CR50 Roll-On'!Table,8))*4,IF(Sheet1!$F$18="S/POL/W/CLR",MAX(VLOOKUP(Sheet1!$I$39,'[1]Silk Screen Colors CR50 Roll-On'!Table,3),VLOOKUP(Sheet1!$I$39,'[1]Silk Screen Colors CR50 Roll-On'!Table,5),VLOOKUP(Sheet1!$I$39,'[1]Silk Screen Colors CR50 Roll-On'!Table,7),VLOOKUP(Sheet1!$I$39,'[1]Silk Screen Colors CR50 Roll-On'!Table,8))*4,IF(Sheet1!$F$18="S/PUL/W/CLR",MAX(VLOOKUP(Sheet1!$I$39,'[1]Silk Screen Colors CR50 Roll-On'!Table,3),VLOOKUP(Sheet1!$I$39,'[1]Silk Screen Colors CR50 Roll-On'!Table,6),VLOOKUP(Sheet1!$I$39,'[1]Silk Screen Colors CR50 Roll-On'!Table,7),VLOOKUP(Sheet1!$I$39,'[1]Silk Screen Colors CR50 Roll-On'!Table,8))*4,"")))))))))</f>
        <v/>
      </c>
      <c r="M31" s="71" t="str">
        <f>IF(Sheet1!$F$18="C/P/W/CLR",MAX(VLOOKUP(Sheet1!$I$39,'[1]Silk Screen Colors CR50 Roll-On'!Table,4),VLOOKUP(Sheet1!$I$39,'[1]Silk Screen Colors CR50 Roll-On'!Table,5),VLOOKUP(Sheet1!$I$39,'[1]Silk Screen Colors CR50 Roll-On'!Table,6),VLOOKUP(Sheet1!$I$39,'[1]Silk Screen Colors CR50 Roll-On'!Table,7),VLOOKUP(Sheet1!$I$39,'[1]Silk Screen Colors CR50 Roll-On'!Table,8))*4,IF(Sheet1!$F$18="C/POL/W/CLR",MAX(VLOOKUP(Sheet1!$I$39,'[1]Silk Screen Colors CR50 Roll-On'!Table,4),VLOOKUP(Sheet1!$I$39,'[1]Silk Screen Colors CR50 Roll-On'!Table,5),VLOOKUP(Sheet1!$I$39,'[1]Silk Screen Colors CR50 Roll-On'!Table,7),VLOOKUP(Sheet1!$I$39,'[1]Silk Screen Colors CR50 Roll-On'!Table,8))*4,IF(Sheet1!$F$18="C/PUL/W/CLR",MAX(VLOOKUP(Sheet1!$I$39,'[1]Silk Screen Colors CR50 Roll-On'!Table,4),VLOOKUP(Sheet1!$I$39,'[1]Silk Screen Colors CR50 Roll-On'!Table,6),VLOOKUP(Sheet1!$I$39,'[1]Silk Screen Colors CR50 Roll-On'!Table,7),VLOOKUP(Sheet1!$I$39,'[1]Silk Screen Colors CR50 Roll-On'!Table,8))*4,"")))</f>
        <v/>
      </c>
      <c r="N31" s="72" t="str">
        <f>IF(Sheet1!$F$18="G/S/C/P/W",MAX(VLOOKUP(Sheet1!$I$39,'[1]Silk Screen Colors CR50 Roll-On'!Table,2),VLOOKUP(Sheet1!$I$39,'[1]Silk Screen Colors CR50 Roll-On'!Table,3),VLOOKUP(Sheet1!$I$39,'[1]Silk Screen Colors CR50 Roll-On'!Table,4),VLOOKUP(Sheet1!$I$39,'[1]Silk Screen Colors CR50 Roll-On'!Table,5),VLOOKUP(Sheet1!$I$39,'[1]Silk Screen Colors CR50 Roll-On'!Table,6),VLOOKUP(Sheet1!$I$39,'[1]Silk Screen Colors CR50 Roll-On'!Table,7))*5,IF(Sheet1!$F$18="G/S/C/POL/W",MAX(VLOOKUP(Sheet1!$I$39,'[1]Silk Screen Colors CR50 Roll-On'!Table,2),VLOOKUP(Sheet1!$I$39,'[1]Silk Screen Colors CR50 Roll-On'!Table,3),VLOOKUP(Sheet1!$I$39,'[1]Silk Screen Colors CR50 Roll-On'!Table,4),VLOOKUP(Sheet1!$I$39,'[1]Silk Screen Colors CR50 Roll-On'!Table,5),VLOOKUP(Sheet1!$I$39,'[1]Silk Screen Colors CR50 Roll-On'!Table,7))*5,IF(Sheet1!$F$18="G/S/C/PUL/W",MAX(VLOOKUP(Sheet1!$I$39,'[1]Silk Screen Colors CR50 Roll-On'!Table,2),VLOOKUP(Sheet1!$I$39,'[1]Silk Screen Colors CR50 Roll-On'!Table,3),VLOOKUP(Sheet1!$I$39,'[1]Silk Screen Colors CR50 Roll-On'!Table,4),VLOOKUP(Sheet1!$I$39,'[1]Silk Screen Colors CR50 Roll-On'!Table,6),VLOOKUP(Sheet1!$I$39,'[1]Silk Screen Colors CR50 Roll-On'!Table,7))*5,IF(Sheet1!$F$18="G/S/C/P/CLR",MAX(VLOOKUP(Sheet1!$I$39,'[1]Silk Screen Colors CR50 Roll-On'!Table,2),VLOOKUP(Sheet1!$I$39,'[1]Silk Screen Colors CR50 Roll-On'!Table,3),VLOOKUP(Sheet1!$I$39,'[1]Silk Screen Colors CR50 Roll-On'!Table,4),VLOOKUP(Sheet1!$I$39,'[1]Silk Screen Colors CR50 Roll-On'!Table,5),VLOOKUP(Sheet1!$I$39,'[1]Silk Screen Colors CR50 Roll-On'!Table,6),VLOOKUP(Sheet1!$I$39,'[1]Silk Screen Colors CR50 Roll-On'!Table,8))*5,IF(Sheet1!$F$18="G/S/C/POL/CLR",MAX(VLOOKUP(Sheet1!$I$39,'[1]Silk Screen Colors CR50 Roll-On'!Table,2),VLOOKUP(Sheet1!$I$39,'[1]Silk Screen Colors CR50 Roll-On'!Table,3),VLOOKUP(Sheet1!$I$39,'[1]Silk Screen Colors CR50 Roll-On'!Table,4),VLOOKUP(Sheet1!$I$39,'[1]Silk Screen Colors CR50 Roll-On'!Table,5),VLOOKUP(Sheet1!$I$39,'[1]Silk Screen Colors CR50 Roll-On'!Table,8))*5,IF(Sheet1!$F$18="G/S/C/PUL/CLR",MAX(VLOOKUP(Sheet1!$I$39,'[1]Silk Screen Colors CR50 Roll-On'!Table,2),VLOOKUP(Sheet1!$I$39,'[1]Silk Screen Colors CR50 Roll-On'!Table,3),VLOOKUP(Sheet1!$I$39,'[1]Silk Screen Colors CR50 Roll-On'!Table,4),VLOOKUP(Sheet1!$I$39,'[1]Silk Screen Colors CR50 Roll-On'!Table,6),VLOOKUP(Sheet1!$I$39,'[1]Silk Screen Colors CR50 Roll-On'!Table,8))*5,IF(Sheet1!$F$18="G/C/P/W/CLR",MAX(VLOOKUP(Sheet1!$I$39,'[1]Silk Screen Colors CR50 Roll-On'!Table,2),VLOOKUP(Sheet1!$I$39,'[1]Silk Screen Colors CR50 Roll-On'!Table,4),VLOOKUP(Sheet1!$I$39,'[1]Silk Screen Colors CR50 Roll-On'!Table,5),VLOOKUP(Sheet1!$I$39,'[1]Silk Screen Colors CR50 Roll-On'!Table,6),VLOOKUP(Sheet1!$I$39,'[1]Silk Screen Colors CR50 Roll-On'!Table,7),VLOOKUP(Sheet1!$I$39,'[1]Silk Screen Colors CR50 Roll-On'!Table,8))*5,IF(Sheet1!$F$18="G/C/POL/W/CLR",MAX(VLOOKUP(Sheet1!$I$39,'[1]Silk Screen Colors CR50 Roll-On'!Table,2),VLOOKUP(Sheet1!$I$39,'[1]Silk Screen Colors CR50 Roll-On'!Table,4),VLOOKUP(Sheet1!$I$39,'[1]Silk Screen Colors CR50 Roll-On'!Table,5),VLOOKUP(Sheet1!$I$39,'[1]Silk Screen Colors CR50 Roll-On'!Table,7),VLOOKUP(Sheet1!$I$39,'[1]Silk Screen Colors CR50 Roll-On'!Table,8))*5,IF(Sheet1!$F$18="G/C/PUL/W/CLR",MAX(VLOOKUP(Sheet1!$I$39,'[1]Silk Screen Colors CR50 Roll-On'!Table,2),VLOOKUP(Sheet1!$I$39,'[1]Silk Screen Colors CR50 Roll-On'!Table,4),VLOOKUP(Sheet1!$I$39,'[1]Silk Screen Colors CR50 Roll-On'!Table,6),VLOOKUP(Sheet1!$I$39,'[1]Silk Screen Colors CR50 Roll-On'!Table,7),VLOOKUP(Sheet1!$I$39,'[1]Silk Screen Colors CR50 Roll-On'!Table,8))*5,"")))))))))</f>
        <v/>
      </c>
      <c r="O31" s="73" t="str">
        <f>IF(Sheet1!$F$18="S/C/P/W/CLR",MAX(VLOOKUP(Sheet1!$I$39,'[1]Silk Screen Colors CR50 Roll-On'!Table,3),VLOOKUP(Sheet1!$I$39,'[1]Silk Screen Colors CR50 Roll-On'!Table,4),VLOOKUP(Sheet1!$I$39,'[1]Silk Screen Colors CR50 Roll-On'!Table,5),VLOOKUP(Sheet1!$I$39,'[1]Silk Screen Colors CR50 Roll-On'!Table,6),VLOOKUP(Sheet1!$I$39,'[1]Silk Screen Colors CR50 Roll-On'!Table,7),VLOOKUP(Sheet1!$I$39,'[1]Silk Screen Colors CR50 Roll-On'!Table,8))*5,IF(Sheet1!$F$18="S/C/POL/W/CLR",MAX(VLOOKUP(Sheet1!$I$39,'[1]Silk Screen Colors CR50 Roll-On'!Table,3),VLOOKUP(Sheet1!$I$39,'[1]Silk Screen Colors CR50 Roll-On'!Table,4),VLOOKUP(Sheet1!$I$39,'[1]Silk Screen Colors CR50 Roll-On'!Table,5),VLOOKUP(Sheet1!$I$39,'[1]Silk Screen Colors CR50 Roll-On'!Table,7),VLOOKUP(Sheet1!$I$39,'[1]Silk Screen Colors CR50 Roll-On'!Table,8))*5,IF(Sheet1!$F$18="S/C/PUL/W/CLR",MAX(VLOOKUP(Sheet1!$I$39,'[1]Silk Screen Colors CR50 Roll-On'!Table,3),VLOOKUP(Sheet1!$I$39,'[1]Silk Screen Colors CR50 Roll-On'!Table,4),VLOOKUP(Sheet1!$I$39,'[1]Silk Screen Colors CR50 Roll-On'!Table,6),VLOOKUP(Sheet1!$I$39,'[1]Silk Screen Colors CR50 Roll-On'!Table,7),VLOOKUP(Sheet1!$I$39,'[1]Silk Screen Colors CR50 Roll-On'!Table,8))*5,"")))</f>
        <v/>
      </c>
      <c r="P31" s="74" t="str">
        <f>IF(Sheet1!$F$18="G/S/C/P/W/CLR",MAX(VLOOKUP(Sheet1!$I$39,'[1]Silk Screen Colors CR50 Roll-On'!Table,2),VLOOKUP(Sheet1!$I$39,'[1]Silk Screen Colors CR50 Roll-On'!Table,3),VLOOKUP(Sheet1!$I$39,'[1]Silk Screen Colors CR50 Roll-On'!Table,4),VLOOKUP(Sheet1!$I$39,'[1]Silk Screen Colors CR50 Roll-On'!Table,5),VLOOKUP(Sheet1!$I$39,'[1]Silk Screen Colors CR50 Roll-On'!Table,6),VLOOKUP(Sheet1!$I$39,'[1]Silk Screen Colors CR50 Roll-On'!Table,7),VLOOKUP(Sheet1!$I$39,'[1]Silk Screen Colors CR50 Roll-On'!Table,8))*6,IF(Sheet1!$F$18="G/S/C/POL/W/CLR",MAX(VLOOKUP(Sheet1!$I$39,'[1]Silk Screen Colors CR50 Roll-On'!Table,2),VLOOKUP(Sheet1!$I$39,'[1]Silk Screen Colors CR50 Roll-On'!Table,3),VLOOKUP(Sheet1!$I$39,'[1]Silk Screen Colors CR50 Roll-On'!Table,4),VLOOKUP(Sheet1!$I$39,'[1]Silk Screen Colors CR50 Roll-On'!Table,5),VLOOKUP(Sheet1!$I$39,'[1]Silk Screen Colors CR50 Roll-On'!Table,7),VLOOKUP(Sheet1!$I$39,'[1]Silk Screen Colors CR50 Roll-On'!Table,8))*6,IF(Sheet1!$F$18="G/S/C/PUL/W/CLR",MAX(VLOOKUP(Sheet1!$I$39,'[1]Silk Screen Colors CR50 Roll-On'!Table,2),VLOOKUP(Sheet1!$I$39,'[1]Silk Screen Colors CR50 Roll-On'!Table,3),VLOOKUP(Sheet1!$I$39,'[1]Silk Screen Colors CR50 Roll-On'!Table,4),VLOOKUP(Sheet1!$I$39,'[1]Silk Screen Colors CR50 Roll-On'!Table,6),VLOOKUP(Sheet1!$I$39,'[1]Silk Screen Colors CR50 Roll-On'!Table,7),VLOOKUP(Sheet1!$I$39,'[1]Silk Screen Colors CR50 Roll-On'!Table,8))*6,"")))</f>
        <v/>
      </c>
      <c r="Q31" s="65" t="s">
        <v>125</v>
      </c>
      <c r="R31" s="65" t="s">
        <v>129</v>
      </c>
    </row>
    <row r="32" spans="1:18" ht="15">
      <c r="A32" s="52" t="s">
        <v>95</v>
      </c>
      <c r="B32" s="66" t="str">
        <f>IF(Sheet1!$J$18="G/S",MAX(VLOOKUP(Sheet1!$I$39,'[1]Silk Screen Colors CR50 Roll-On'!Table,2),VLOOKUP(Sheet1!$I$39,'[1]Silk Screen Colors CR50 Roll-On'!Table,3))*2,IF(Sheet1!$J$18="G/C",MAX(VLOOKUP(Sheet1!$I$39,'[1]Silk Screen Colors CR50 Roll-On'!Table,2),VLOOKUP(Sheet1!$I$39,'[1]Silk Screen Colors CR50 Roll-On'!Table,4))*2,IF(Sheet1!$J$18="G/P",MAX(VLOOKUP(Sheet1!$I$39,'[1]Silk Screen Colors CR50 Roll-On'!Table,2),VLOOKUP(Sheet1!$I$39,'[1]Silk Screen Colors CR50 Roll-On'!Table,5),VLOOKUP(Sheet1!$I$39,'[1]Silk Screen Colors CR50 Roll-On'!Table,6))*2,IF(Sheet1!$J$18="G/POL",MAX(VLOOKUP(Sheet1!$I$39,'[1]Silk Screen Colors CR50 Roll-On'!Table,2),VLOOKUP(Sheet1!$I$39,'[1]Silk Screen Colors CR50 Roll-On'!Table,5))*2,IF(Sheet1!$J$18="G/PUL",MAX(VLOOKUP(Sheet1!$I$39,'[1]Silk Screen Colors CR50 Roll-On'!Table,2),VLOOKUP(Sheet1!$I$39,'[1]Silk Screen Colors CR50 Roll-On'!Table,6))*2,IF(Sheet1!$J$18="G/W",MAX(VLOOKUP(Sheet1!$I$39,'[1]Silk Screen Colors CR50 Roll-On'!Table,2),VLOOKUP(Sheet1!$I$39,'[1]Silk Screen Colors CR50 Roll-On'!Table,7))*2,IF(Sheet1!$J$18="G/CLR",MAX(VLOOKUP(Sheet1!$I$39,'[1]Silk Screen Colors CR50 Roll-On'!Table,2),VLOOKUP(Sheet1!$I$39,'[1]Silk Screen Colors CR50 Roll-On'!Table,8))*2,"")))))))</f>
        <v/>
      </c>
      <c r="C32" s="66" t="str">
        <f>IF(Sheet1!$J$18="S/C",MAX(VLOOKUP(Sheet1!$I$39,'[1]Silk Screen Colors CR50 Roll-On'!Table,3),VLOOKUP(Sheet1!$I$39,'[1]Silk Screen Colors CR50 Roll-On'!Table,4))*2,IF(Sheet1!$J$18="S/P",MAX(VLOOKUP(Sheet1!$I$39,'[1]Silk Screen Colors CR50 Roll-On'!Table,3),VLOOKUP(Sheet1!$I$39,'[1]Silk Screen Colors CR50 Roll-On'!Table,5),VLOOKUP(Sheet1!$I$39,'[1]Silk Screen Colors CR50 Roll-On'!Table,6))*2,IF(Sheet1!$J$18="S/POL",MAX(VLOOKUP(Sheet1!$I$39,'[1]Silk Screen Colors CR50 Roll-On'!Table,3),VLOOKUP(Sheet1!$I$39,'[1]Silk Screen Colors CR50 Roll-On'!Table,5))*2,IF(Sheet1!$J$18="S/PUL",MAX(VLOOKUP(Sheet1!$I$39,'[1]Silk Screen Colors CR50 Roll-On'!Table,3),VLOOKUP(Sheet1!$I$39,'[1]Silk Screen Colors CR50 Roll-On'!Table,6))*2,IF(Sheet1!$J$18="S/W",MAX(VLOOKUP(Sheet1!$I$39,'[1]Silk Screen Colors CR50 Roll-On'!Table,3),VLOOKUP(Sheet1!$I$39,'[1]Silk Screen Colors CR50 Roll-On'!Table,7))*2,IF(Sheet1!$J$18="S/CLR",MAX(VLOOKUP(Sheet1!$I$39,'[1]Silk Screen Colors CR50 Roll-On'!Table,3),VLOOKUP(Sheet1!$I$39,'[1]Silk Screen Colors CR50 Roll-On'!Table,8))*2,""))))))</f>
        <v/>
      </c>
      <c r="D32" s="66" t="e">
        <f>IF(Sheet1!$J$18="C/P",MAX(VLOOKUP(Sheet1!$I$39,'[1]Silk Screen Colors CR50 Roll-On'!Table,4),VLOOKUP(Sheet1!$I$39,'[1]Silk Screen Colors CR50 Roll-On'!Table,5),VLOOKUP(Sheet1!$I$39,'[1]Silk Screen Colors CR50 Roll-On'!Table,6))*2,IF(Sheet1!$J$18="C/POL",MAX(VLOOKUP(Sheet1!$I$39,'[1]Silk Screen Colors CR50 Roll-On'!Table,4),VLOOKUP(Sheet1!$I$39,'[1]Silk Screen Colors CR50 Roll-On'!Table,5))*2,IF(Sheet1!$J$18="C/PUL",MAX(VLOOKUP(Sheet1!$I$39,'[1]Silk Screen Colors CR50 Roll-On'!Table,4),VLOOKUP(Sheet1!$I$39,'[1]Silk Screen Colors CR50 Roll-On'!Table,6))*2,IF(Sheet1!$J$18="C/W",MAX(VLOOKUP(Sheet1!$I$39,'[1]Silk Screen Colors CR50 Roll-On'!Table,4),VLOOKUP(Sheet1!$I$39,'[1]Silk Screen Colors CR50 Roll-On'!Table,7))*2,IF(Sheet1!$J$18="C/CLR",MAX(VLOOKUP(Sheet1!$I$39,'[1]Silk Screen Colors CR50 Roll-On'!Table,4),VLOOKUP(Sheet1!$I$39,'[1]Silk Screen Colors CR50 Roll-On'!Table,8))*2,"")))))</f>
        <v>#REF!</v>
      </c>
      <c r="E32" s="66" t="str">
        <f>IF(Sheet1!$J$18="P/W",MAX(VLOOKUP(Sheet1!$I$39,'[1]Silk Screen Colors CR50 Roll-On'!Table,5),VLOOKUP(Sheet1!$I$39,'[1]Silk Screen Colors CR50 Roll-On'!Table,6),VLOOKUP(Sheet1!$I$39,'[1]Silk Screen Colors CR50 Roll-On'!Table,7))*2,IF(Sheet1!$J$18="POL/W",MAX(VLOOKUP(Sheet1!$I$39,'[1]Silk Screen Colors CR50 Roll-On'!Table,5),VLOOKUP(Sheet1!$I$39,'[1]Silk Screen Colors CR50 Roll-On'!Table,7))*2,IF(Sheet1!$J$18="PUL/W",MAX(VLOOKUP(Sheet1!$I$39,'[1]Silk Screen Colors CR50 Roll-On'!Table,6),VLOOKUP(Sheet1!$I$39,'[1]Silk Screen Colors CR50 Roll-On'!Table,7))*2,IF(Sheet1!$J$18="P/CLR",MAX(VLOOKUP(Sheet1!$I$39,'[1]Silk Screen Colors CR50 Roll-On'!Table,5),VLOOKUP(Sheet1!$I$39,'[1]Silk Screen Colors CR50 Roll-On'!Table,6),VLOOKUP(Sheet1!$I$39,'[1]Silk Screen Colors CR50 Roll-On'!Table,8))*2,IF(Sheet1!$J$18="POL/CLR",MAX(VLOOKUP(Sheet1!$I$39,'[1]Silk Screen Colors CR50 Roll-On'!Table,5),VLOOKUP(Sheet1!$I$39,'[1]Silk Screen Colors CR50 Roll-On'!Table,8))*2,IF(Sheet1!$J$18="PUL/CLR",MAX(VLOOKUP(Sheet1!$I$39,'[1]Silk Screen Colors CR50 Roll-On'!Table,6),VLOOKUP(Sheet1!$I$39,'[1]Silk Screen Colors CR50 Roll-On'!Table,8))*2,""))))))</f>
        <v/>
      </c>
      <c r="F32" s="66" t="str">
        <f>IF(Sheet1!$J$18="W/CLR",MAX(VLOOKUP(Sheet1!$I$39,'[1]Silk Screen Colors CR50 Roll-On'!Table,7),VLOOKUP(Sheet1!$I$39,'[1]Silk Screen Colors CR50 Roll-On'!Table,8))*2,"")</f>
        <v/>
      </c>
      <c r="G32" s="67" t="str">
        <f>IF(Sheet1!$J$18="G/S/C",MAX(VLOOKUP(Sheet1!$I$39,'[1]Silk Screen Colors CR50 Roll-On'!Table,2),VLOOKUP(Sheet1!$I$39,'[1]Silk Screen Colors CR50 Roll-On'!Table,3),VLOOKUP(Sheet1!$I$39,'[1]Silk Screen Colors CR50 Roll-On'!Table,4))*3,IF(Sheet1!$J$18="G/S/P",MAX(VLOOKUP(Sheet1!$I$39,'[1]Silk Screen Colors CR50 Roll-On'!Table,2),VLOOKUP(Sheet1!$I$39,'[1]Silk Screen Colors CR50 Roll-On'!Table,3),VLOOKUP(Sheet1!$I$39,'[1]Silk Screen Colors CR50 Roll-On'!Table,5),VLOOKUP(Sheet1!$I$39,'[1]Silk Screen Colors CR50 Roll-On'!Table,6))*3,IF(Sheet1!$J$18="G/S/POL",MAX(VLOOKUP(Sheet1!$I$39,'[1]Silk Screen Colors CR50 Roll-On'!Table,2),VLOOKUP(Sheet1!$I$39,'[1]Silk Screen Colors CR50 Roll-On'!Table,3),VLOOKUP(Sheet1!$I$39,'[1]Silk Screen Colors CR50 Roll-On'!Table,5))*3,IF(Sheet1!$J$18="G/S/PUL",MAX(VLOOKUP(Sheet1!$I$39,'[1]Silk Screen Colors CR50 Roll-On'!Table,2),VLOOKUP(Sheet1!$I$39,'[1]Silk Screen Colors CR50 Roll-On'!Table,3),VLOOKUP(Sheet1!$I$39,'[1]Silk Screen Colors CR50 Roll-On'!Table,6))*3,IF(Sheet1!$J$18="G/S/W",MAX(VLOOKUP(Sheet1!$I$39,'[1]Silk Screen Colors CR50 Roll-On'!Table,2),VLOOKUP(Sheet1!$I$39,'[1]Silk Screen Colors CR50 Roll-On'!Table,3),VLOOKUP(Sheet1!$I$39,'[1]Silk Screen Colors CR50 Roll-On'!Table,7))*3,IF(Sheet1!$J$18="G/S/CLR",MAX(VLOOKUP(Sheet1!$I$39,'[1]Silk Screen Colors CR50 Roll-On'!Table,2),VLOOKUP(Sheet1!$I$39,'[1]Silk Screen Colors CR50 Roll-On'!Table,3),VLOOKUP(Sheet1!$I$39,'[1]Silk Screen Colors CR50 Roll-On'!Table,8))*3,IF(Sheet1!$J$18="G/C/P",MAX(VLOOKUP(Sheet1!$I$39,'[1]Silk Screen Colors CR50 Roll-On'!Table,2),VLOOKUP(Sheet1!$I$39,'[1]Silk Screen Colors CR50 Roll-On'!Table,4),VLOOKUP(Sheet1!$I$39,'[1]Silk Screen Colors CR50 Roll-On'!Table,5),VLOOKUP(Sheet1!$I$39,'[1]Silk Screen Colors CR50 Roll-On'!Table,6))*3,IF(Sheet1!$J$18="G/C/POL",MAX(VLOOKUP(Sheet1!$I$39,'[1]Silk Screen Colors CR50 Roll-On'!Table,2),VLOOKUP(Sheet1!$I$39,'[1]Silk Screen Colors CR50 Roll-On'!Table,4),VLOOKUP(Sheet1!$I$39,'[1]Silk Screen Colors CR50 Roll-On'!Table,5))*3,IF(Sheet1!$J$18="G/C/PUL",MAX(VLOOKUP(Sheet1!$I$39,'[1]Silk Screen Colors CR50 Roll-On'!Table,2),VLOOKUP(Sheet1!$I$39,'[1]Silk Screen Colors CR50 Roll-On'!Table,4),VLOOKUP(Sheet1!$I$39,'[1]Silk Screen Colors CR50 Roll-On'!Table,6))*3,IF(Sheet1!$J$18="G/C/W",MAX(VLOOKUP(Sheet1!$I$39,'[1]Silk Screen Colors CR50 Roll-On'!Table,2),VLOOKUP(Sheet1!$I$39,'[1]Silk Screen Colors CR50 Roll-On'!Table,4),VLOOKUP(Sheet1!$I$39,'[1]Silk Screen Colors CR50 Roll-On'!Table,7))*3,IF(Sheet1!$J$18="G/C/CLR",MAX(VLOOKUP(Sheet1!$I$39,'[1]Silk Screen Colors CR50 Roll-On'!Table,2),VLOOKUP(Sheet1!$I$39,'[1]Silk Screen Colors CR50 Roll-On'!Table,4),VLOOKUP(Sheet1!$I$39,'[1]Silk Screen Colors CR50 Roll-On'!Table,8))*3,IF(Sheet1!$J$18="G/P/W",MAX(VLOOKUP(Sheet1!$I$39,'[1]Silk Screen Colors CR50 Roll-On'!Table,2),VLOOKUP(Sheet1!$I$39,'[1]Silk Screen Colors CR50 Roll-On'!Table,5),VLOOKUP(Sheet1!$I$39,'[1]Silk Screen Colors CR50 Roll-On'!Table,6),VLOOKUP(Sheet1!$I$39,'[1]Silk Screen Colors CR50 Roll-On'!Table,7))*3,IF(Sheet1!$J$18="G/POL/W",MAX(VLOOKUP(Sheet1!$I$39,'[1]Silk Screen Colors CR50 Roll-On'!Table,2),VLOOKUP(Sheet1!$I$39,'[1]Silk Screen Colors CR50 Roll-On'!Table,5),VLOOKUP(Sheet1!$I$39,'[1]Silk Screen Colors CR50 Roll-On'!Table,7))*3,IF(Sheet1!$J$18="G/PUL/W",MAX(VLOOKUP(Sheet1!$I$39,'[1]Silk Screen Colors CR50 Roll-On'!Table,2),VLOOKUP(Sheet1!$I$39,'[1]Silk Screen Colors CR50 Roll-On'!Table,6),VLOOKUP(Sheet1!$I$39,'[1]Silk Screen Colors CR50 Roll-On'!Table,7))*3,IF(Sheet1!$J$18="G/P/CLR",MAX(VLOOKUP(Sheet1!$I$39,'[1]Silk Screen Colors CR50 Roll-On'!Table,2),VLOOKUP(Sheet1!$I$39,'[1]Silk Screen Colors CR50 Roll-On'!Table,5),VLOOKUP(Sheet1!$I$39,'[1]Silk Screen Colors CR50 Roll-On'!Table,6),VLOOKUP(Sheet1!$I$39,'[1]Silk Screen Colors CR50 Roll-On'!Table,8))*3,IF(Sheet1!$J$18="G/POL/CLR",MAX(VLOOKUP(Sheet1!$I$39,'[1]Silk Screen Colors CR50 Roll-On'!Table,2),VLOOKUP(Sheet1!$I$39,'[1]Silk Screen Colors CR50 Roll-On'!Table,5),VLOOKUP(Sheet1!$I$39,'[1]Silk Screen Colors CR50 Roll-On'!Table,8))*3,IF(Sheet1!$J$18="G/PUL/CLR",MAX(VLOOKUP(Sheet1!$I$39,'[1]Silk Screen Colors CR50 Roll-On'!Table,2),VLOOKUP(Sheet1!$I$39,'[1]Silk Screen Colors CR50 Roll-On'!Table,6),VLOOKUP(Sheet1!$I$39,'[1]Silk Screen Colors CR50 Roll-On'!Table,8))*3,IF(Sheet1!$J$18="G/W/CLR",MAX(VLOOKUP(Sheet1!$I$39,'[1]Silk Screen Colors CR50 Roll-On'!Table,2),VLOOKUP(Sheet1!$I$39,'[1]Silk Screen Colors CR50 Roll-On'!Table,7),VLOOKUP(Sheet1!$I$39,'[1]Silk Screen Colors CR50 Roll-On'!Table,8))*3,""))))))))))))))))))</f>
        <v/>
      </c>
      <c r="H32" s="68" t="str">
        <f>IF(Sheet1!$J$18="S/C/P",MAX(VLOOKUP(Sheet1!$I$39,'[1]Silk Screen Colors CR50 Roll-On'!Table,3),VLOOKUP(Sheet1!$I$39,'[1]Silk Screen Colors CR50 Roll-On'!Table,4),VLOOKUP(Sheet1!$I$39,'[1]Silk Screen Colors CR50 Roll-On'!Table,5),VLOOKUP(Sheet1!$I$39,'[1]Silk Screen Colors CR50 Roll-On'!Table,6))*3,IF(Sheet1!$J$18="S/C/POL",MAX(VLOOKUP(Sheet1!$I$39,'[1]Silk Screen Colors CR50 Roll-On'!Table,3),VLOOKUP(Sheet1!$I$39,'[1]Silk Screen Colors CR50 Roll-On'!Table,4),VLOOKUP(Sheet1!$I$39,'[1]Silk Screen Colors CR50 Roll-On'!Table,5))*3,IF(Sheet1!$J$18="S/C/PUL",MAX(VLOOKUP(Sheet1!$I$39,'[1]Silk Screen Colors CR50 Roll-On'!Table,3),VLOOKUP(Sheet1!$I$39,'[1]Silk Screen Colors CR50 Roll-On'!Table,4),VLOOKUP(Sheet1!$I$39,'[1]Silk Screen Colors CR50 Roll-On'!Table,6))*3,IF(Sheet1!$J$18="S/C/W",MAX(VLOOKUP(Sheet1!$I$39,'[1]Silk Screen Colors CR50 Roll-On'!Table,3),VLOOKUP(Sheet1!$I$39,'[1]Silk Screen Colors CR50 Roll-On'!Table,4),VLOOKUP(Sheet1!$I$39,'[1]Silk Screen Colors CR50 Roll-On'!Table,7))*3,IF(Sheet1!$J$18="S/C/CLR",MAX(VLOOKUP(Sheet1!$I$39,'[1]Silk Screen Colors CR50 Roll-On'!Table,3),VLOOKUP(Sheet1!$I$39,'[1]Silk Screen Colors CR50 Roll-On'!Table,4),VLOOKUP(Sheet1!$I$39,'[1]Silk Screen Colors CR50 Roll-On'!Table,8))*3,IF(Sheet1!$J$18="S/P/W",MAX(VLOOKUP(Sheet1!$I$39,'[1]Silk Screen Colors CR50 Roll-On'!Table,3),VLOOKUP(Sheet1!$I$39,'[1]Silk Screen Colors CR50 Roll-On'!Table,5),VLOOKUP(Sheet1!$I$39,'[1]Silk Screen Colors CR50 Roll-On'!Table,6),VLOOKUP(Sheet1!$I$39,'[1]Silk Screen Colors CR50 Roll-On'!Table,7))*3,IF(Sheet1!$J$18="S/POL/W",MAX(VLOOKUP(Sheet1!$I$39,'[1]Silk Screen Colors CR50 Roll-On'!Table,3),VLOOKUP(Sheet1!$I$39,'[1]Silk Screen Colors CR50 Roll-On'!Table,5),VLOOKUP(Sheet1!$I$39,'[1]Silk Screen Colors CR50 Roll-On'!Table,7))*3,IF(Sheet1!$J$18="S/PUL/W",MAX(VLOOKUP(Sheet1!$I$39,'[1]Silk Screen Colors CR50 Roll-On'!Table,3),VLOOKUP(Sheet1!$I$39,'[1]Silk Screen Colors CR50 Roll-On'!Table,6),VLOOKUP(Sheet1!$I$39,'[1]Silk Screen Colors CR50 Roll-On'!Table,7))*3,IF(Sheet1!$J$18="S/P/CLR",MAX(VLOOKUP(Sheet1!$I$39,'[1]Silk Screen Colors CR50 Roll-On'!Table,3),VLOOKUP(Sheet1!$I$39,'[1]Silk Screen Colors CR50 Roll-On'!Table,5),VLOOKUP(Sheet1!$I$39,'[1]Silk Screen Colors CR50 Roll-On'!Table,6),VLOOKUP(Sheet1!$I$39,'[1]Silk Screen Colors CR50 Roll-On'!Table,8))*3,IF(Sheet1!$J$18="S/POL/CLR",MAX(VLOOKUP(Sheet1!$I$39,'[1]Silk Screen Colors CR50 Roll-On'!Table,3),VLOOKUP(Sheet1!$I$39,'[1]Silk Screen Colors CR50 Roll-On'!Table,5),VLOOKUP(Sheet1!$I$39,'[1]Silk Screen Colors CR50 Roll-On'!Table,8))*3,IF(Sheet1!$J$18="S/PUL/CLR",MAX(VLOOKUP(Sheet1!$I$39,'[1]Silk Screen Colors CR50 Roll-On'!Table,3),VLOOKUP(Sheet1!$I$39,'[1]Silk Screen Colors CR50 Roll-On'!Table,6),VLOOKUP(Sheet1!$I$39,'[1]Silk Screen Colors CR50 Roll-On'!Table,8))*3,IF(Sheet1!$J$18="S/W/CLR",MAX(VLOOKUP(Sheet1!$I$39,'[1]Silk Screen Colors CR50 Roll-On'!Table,3),VLOOKUP(Sheet1!$I$39,'[1]Silk Screen Colors CR50 Roll-On'!Table,7),VLOOKUP(Sheet1!$I$39,'[1]Silk Screen Colors CR50 Roll-On'!Table,8))*3,""))))))))))))</f>
        <v/>
      </c>
      <c r="I32" s="69" t="str">
        <f>IF(Sheet1!$J$18="C/P/W",MAX(VLOOKUP(Sheet1!$I$39,'[1]Silk Screen Colors CR50 Roll-On'!Table,4),VLOOKUP(Sheet1!$I$39,'[1]Silk Screen Colors CR50 Roll-On'!Table,5),VLOOKUP(Sheet1!$I$39,'[1]Silk Screen Colors CR50 Roll-On'!Table,6),VLOOKUP(Sheet1!$I$39,'[1]Silk Screen Colors CR50 Roll-On'!Table,7))*3,IF(Sheet1!$J$18="C/POL/W",MAX(VLOOKUP(Sheet1!$I$39,'[1]Silk Screen Colors CR50 Roll-On'!Table,4),VLOOKUP(Sheet1!$I$39,'[1]Silk Screen Colors CR50 Roll-On'!Table,5),VLOOKUP(Sheet1!$I$39,'[1]Silk Screen Colors CR50 Roll-On'!Table,7))*3,IF(Sheet1!$J$18="C/PUL/W",MAX(VLOOKUP(Sheet1!$I$39,'[1]Silk Screen Colors CR50 Roll-On'!Table,4),VLOOKUP(Sheet1!$I$39,'[1]Silk Screen Colors CR50 Roll-On'!Table,6),VLOOKUP(Sheet1!$I$39,'[1]Silk Screen Colors CR50 Roll-On'!Table,7))*3,IF(Sheet1!$J$18="C/P/CLR",MAX(VLOOKUP(Sheet1!$I$39,'[1]Silk Screen Colors CR50 Roll-On'!Table,4),VLOOKUP(Sheet1!$I$39,'[1]Silk Screen Colors CR50 Roll-On'!Table,5),VLOOKUP(Sheet1!$I$39,'[1]Silk Screen Colors CR50 Roll-On'!Table,6),VLOOKUP(Sheet1!$I$39,'[1]Silk Screen Colors CR50 Roll-On'!Table,8))*3,IF(Sheet1!$J$18="C/POL/CLR",MAX(VLOOKUP(Sheet1!$I$39,'[1]Silk Screen Colors CR50 Roll-On'!Table,4),VLOOKUP(Sheet1!$I$39,'[1]Silk Screen Colors CR50 Roll-On'!Table,5),VLOOKUP(Sheet1!$I$39,'[1]Silk Screen Colors CR50 Roll-On'!Table,8))*3,IF(Sheet1!$J$18="C/PUL/CLR",MAX(VLOOKUP(Sheet1!$I$39,'[1]Silk Screen Colors CR50 Roll-On'!Table,4),VLOOKUP(Sheet1!$I$39,'[1]Silk Screen Colors CR50 Roll-On'!Table,6),VLOOKUP(Sheet1!$I$39,'[1]Silk Screen Colors CR50 Roll-On'!Table,8))*3,IF(Sheet1!$J$18="C/W/CLR",MAX(VLOOKUP(Sheet1!$I$39,'[1]Silk Screen Colors CR50 Roll-On'!Table,4),VLOOKUP(Sheet1!$I$39,'[1]Silk Screen Colors CR50 Roll-On'!Table,7),VLOOKUP(Sheet1!$I$39,'[1]Silk Screen Colors CR50 Roll-On'!Table,8))*3,"")))))))</f>
        <v/>
      </c>
      <c r="J32" s="69" t="str">
        <f>IF(Sheet1!$J$18="P/W/CLR",MAX(VLOOKUP(Sheet1!$I$39,'[1]Silk Screen Colors CR50 Roll-On'!Table,5),VLOOKUP(Sheet1!$I$39,'[1]Silk Screen Colors CR50 Roll-On'!Table,6),VLOOKUP(Sheet1!$I$39,'[1]Silk Screen Colors CR50 Roll-On'!Table,7),VLOOKUP(Sheet1!$I$39,'[1]Silk Screen Colors CR50 Roll-On'!Table,8))*3,IF(Sheet1!$J$18="POL/W/CLR",MAX(VLOOKUP(Sheet1!$I$39,'[1]Silk Screen Colors CR50 Roll-On'!Table,5),VLOOKUP(Sheet1!$I$39,'[1]Silk Screen Colors CR50 Roll-On'!Table,7),VLOOKUP(Sheet1!$I$39,'[1]Silk Screen Colors CR50 Roll-On'!Table,8))*3,IF(Sheet1!$J$18="PUL/W/CLR",MAX(VLOOKUP(Sheet1!$I$39,'[1]Silk Screen Colors CR50 Roll-On'!Table,6),VLOOKUP(Sheet1!$I$39,'[1]Silk Screen Colors CR50 Roll-On'!Table,7),VLOOKUP(Sheet1!$I$39,'[1]Silk Screen Colors CR50 Roll-On'!Table,8))*3,"")))</f>
        <v/>
      </c>
      <c r="K32" s="70" t="str">
        <f>IF(Sheet1!$J$18="G/S/C/P",MAX(VLOOKUP(Sheet1!$I$39,'[1]Silk Screen Colors CR50 Roll-On'!Table,2),VLOOKUP(Sheet1!$I$39,'[1]Silk Screen Colors CR50 Roll-On'!Table,3),VLOOKUP(Sheet1!$I$39,'[1]Silk Screen Colors CR50 Roll-On'!Table,4),VLOOKUP(Sheet1!$I$39,'[1]Silk Screen Colors CR50 Roll-On'!Table,5),VLOOKUP(Sheet1!$I$39,'[1]Silk Screen Colors CR50 Roll-On'!Table,6))*4,IF(Sheet1!$J$18="G/S/C/POL",MAX(VLOOKUP(Sheet1!$I$39,'[1]Silk Screen Colors CR50 Roll-On'!Table,2),VLOOKUP(Sheet1!$I$39,'[1]Silk Screen Colors CR50 Roll-On'!Table,3),VLOOKUP(Sheet1!$I$39,'[1]Silk Screen Colors CR50 Roll-On'!Table,4),VLOOKUP(Sheet1!$I$39,'[1]Silk Screen Colors CR50 Roll-On'!Table,5))*4,IF(Sheet1!$J$18="G/S/C/PUL",MAX(VLOOKUP(Sheet1!$I$39,'[1]Silk Screen Colors CR50 Roll-On'!Table,2),VLOOKUP(Sheet1!$I$39,'[1]Silk Screen Colors CR50 Roll-On'!Table,3),VLOOKUP(Sheet1!$I$39,'[1]Silk Screen Colors CR50 Roll-On'!Table,4),VLOOKUP(Sheet1!$I$39,'[1]Silk Screen Colors CR50 Roll-On'!Table,6))*4,IF(Sheet1!$J$18="G/S/C/W",MAX(VLOOKUP(Sheet1!$I$39,'[1]Silk Screen Colors CR50 Roll-On'!Table,2),VLOOKUP(Sheet1!$I$39,'[1]Silk Screen Colors CR50 Roll-On'!Table,3),VLOOKUP(Sheet1!$I$39,'[1]Silk Screen Colors CR50 Roll-On'!Table,4),VLOOKUP(Sheet1!$I$39,'[1]Silk Screen Colors CR50 Roll-On'!Table,7))*4,IF(Sheet1!$J$18="G/S/C/CLR",MAX(VLOOKUP(Sheet1!$I$39,'[1]Silk Screen Colors CR50 Roll-On'!Table,2),VLOOKUP(Sheet1!$I$39,'[1]Silk Screen Colors CR50 Roll-On'!Table,3),VLOOKUP(Sheet1!$I$39,'[1]Silk Screen Colors CR50 Roll-On'!Table,4),VLOOKUP(Sheet1!$I$39,'[1]Silk Screen Colors CR50 Roll-On'!Table,8))*4,IF(Sheet1!$J$18="G/C/P/W",MAX(VLOOKUP(Sheet1!$I$39,'[1]Silk Screen Colors CR50 Roll-On'!Table,2),VLOOKUP(Sheet1!$I$39,'[1]Silk Screen Colors CR50 Roll-On'!Table,4),VLOOKUP(Sheet1!$I$39,'[1]Silk Screen Colors CR50 Roll-On'!Table,5),VLOOKUP(Sheet1!$I$39,'[1]Silk Screen Colors CR50 Roll-On'!Table,6),VLOOKUP(Sheet1!$I$39,'[1]Silk Screen Colors CR50 Roll-On'!Table,7))*4,IF(Sheet1!$J$18="G/C/POL/W",MAX(VLOOKUP(Sheet1!$I$39,'[1]Silk Screen Colors CR50 Roll-On'!Table,2),VLOOKUP(Sheet1!$I$39,'[1]Silk Screen Colors CR50 Roll-On'!Table,4),VLOOKUP(Sheet1!$I$39,'[1]Silk Screen Colors CR50 Roll-On'!Table,5),VLOOKUP(Sheet1!$I$39,'[1]Silk Screen Colors CR50 Roll-On'!Table,7))*4,IF(Sheet1!$J$18="G/C/PUL/W",MAX(VLOOKUP(Sheet1!$I$39,'[1]Silk Screen Colors CR50 Roll-On'!Table,2),VLOOKUP(Sheet1!$I$39,'[1]Silk Screen Colors CR50 Roll-On'!Table,4),VLOOKUP(Sheet1!$I$39,'[1]Silk Screen Colors CR50 Roll-On'!Table,6),VLOOKUP(Sheet1!$I$39,'[1]Silk Screen Colors CR50 Roll-On'!Table,7))*4,IF(Sheet1!$J$18="G/C/P/CLR",MAX(VLOOKUP(Sheet1!$I$39,'[1]Silk Screen Colors CR50 Roll-On'!Table,2),VLOOKUP(Sheet1!$I$39,'[1]Silk Screen Colors CR50 Roll-On'!Table,4),VLOOKUP(Sheet1!$I$39,'[1]Silk Screen Colors CR50 Roll-On'!Table,5),VLOOKUP(Sheet1!$I$39,'[1]Silk Screen Colors CR50 Roll-On'!Table,6),VLOOKUP(Sheet1!$I$39,'[1]Silk Screen Colors CR50 Roll-On'!Table,8))*4,IF(Sheet1!$J$18="G/C/POL/CLR",MAX(VLOOKUP(Sheet1!$I$39,'[1]Silk Screen Colors CR50 Roll-On'!Table,2),VLOOKUP(Sheet1!$I$39,'[1]Silk Screen Colors CR50 Roll-On'!Table,4),VLOOKUP(Sheet1!$I$39,'[1]Silk Screen Colors CR50 Roll-On'!Table,5),VLOOKUP(Sheet1!$I$39,'[1]Silk Screen Colors CR50 Roll-On'!Table,8))*4,IF(Sheet1!$J$18="G/C/PUL/CLR",MAX(VLOOKUP(Sheet1!$I$39,'[1]Silk Screen Colors CR50 Roll-On'!Table,2),VLOOKUP(Sheet1!$I$39,'[1]Silk Screen Colors CR50 Roll-On'!Table,4),VLOOKUP(Sheet1!$I$39,'[1]Silk Screen Colors CR50 Roll-On'!Table,6),VLOOKUP(Sheet1!$I$39,'[1]Silk Screen Colors CR50 Roll-On'!Table,8))*4,IF(Sheet1!$J$18="G/C/W/CLR",MAX(VLOOKUP(Sheet1!$I$39,'[1]Silk Screen Colors CR50 Roll-On'!Table,2),VLOOKUP(Sheet1!$I$39,'[1]Silk Screen Colors CR50 Roll-On'!Table,4),VLOOKUP(Sheet1!$I$39,'[1]Silk Screen Colors CR50 Roll-On'!Table,7),VLOOKUP(Sheet1!$I$39,'[1]Silk Screen Colors CR50 Roll-On'!Table,8))*4,""))))))))))))</f>
        <v/>
      </c>
      <c r="L32" s="71" t="str">
        <f>IF(Sheet1!$J$18="S/C/P/W",MAX(VLOOKUP(Sheet1!$I$39,'[1]Silk Screen Colors CR50 Roll-On'!Table,3),VLOOKUP(Sheet1!$I$39,'[1]Silk Screen Colors CR50 Roll-On'!Table,4),VLOOKUP(Sheet1!$I$39,'[1]Silk Screen Colors CR50 Roll-On'!Table,5),VLOOKUP(Sheet1!$I$39,'[1]Silk Screen Colors CR50 Roll-On'!Table,6),VLOOKUP(Sheet1!$I$39,'[1]Silk Screen Colors CR50 Roll-On'!Table,7))*4,IF(Sheet1!$J$18="S/C/POL/W",MAX(VLOOKUP(Sheet1!$I$39,'[1]Silk Screen Colors CR50 Roll-On'!Table,3),VLOOKUP(Sheet1!$I$39,'[1]Silk Screen Colors CR50 Roll-On'!Table,4),VLOOKUP(Sheet1!$I$39,'[1]Silk Screen Colors CR50 Roll-On'!Table,5),VLOOKUP(Sheet1!$I$39,'[1]Silk Screen Colors CR50 Roll-On'!Table,7))*4,IF(Sheet1!$J$18="S/C/PUL/W",MAX(VLOOKUP(Sheet1!$I$39,'[1]Silk Screen Colors CR50 Roll-On'!Table,3),VLOOKUP(Sheet1!$I$39,'[1]Silk Screen Colors CR50 Roll-On'!Table,4),VLOOKUP(Sheet1!$I$39,'[1]Silk Screen Colors CR50 Roll-On'!Table,6),VLOOKUP(Sheet1!$I$39,'[1]Silk Screen Colors CR50 Roll-On'!Table,7))*4,IF(Sheet1!$J$18="S/C/P/CLR",MAX(VLOOKUP(Sheet1!$I$39,'[1]Silk Screen Colors CR50 Roll-On'!Table,3),VLOOKUP(Sheet1!$I$39,'[1]Silk Screen Colors CR50 Roll-On'!Table,4),VLOOKUP(Sheet1!$I$39,'[1]Silk Screen Colors CR50 Roll-On'!Table,5),VLOOKUP(Sheet1!$I$39,'[1]Silk Screen Colors CR50 Roll-On'!Table,6),VLOOKUP(Sheet1!$I$39,'[1]Silk Screen Colors CR50 Roll-On'!Table,8))*4,IF(Sheet1!$J$18="S/C/POL/CLR",MAX(VLOOKUP(Sheet1!$I$39,'[1]Silk Screen Colors CR50 Roll-On'!Table,3),VLOOKUP(Sheet1!$I$39,'[1]Silk Screen Colors CR50 Roll-On'!Table,4),VLOOKUP(Sheet1!$I$39,'[1]Silk Screen Colors CR50 Roll-On'!Table,5),VLOOKUP(Sheet1!$I$39,'[1]Silk Screen Colors CR50 Roll-On'!Table,8))*4,IF(Sheet1!$J$18="S/C/PUL/CLR",MAX(VLOOKUP(Sheet1!$I$39,'[1]Silk Screen Colors CR50 Roll-On'!Table,3),VLOOKUP(Sheet1!$I$39,'[1]Silk Screen Colors CR50 Roll-On'!Table,4),VLOOKUP(Sheet1!$I$39,'[1]Silk Screen Colors CR50 Roll-On'!Table,6),VLOOKUP(Sheet1!$I$39,'[1]Silk Screen Colors CR50 Roll-On'!Table,8))*4,IF(Sheet1!$J$18="S/P/W/CLR",MAX(VLOOKUP(Sheet1!$I$39,'[1]Silk Screen Colors CR50 Roll-On'!Table,3),VLOOKUP(Sheet1!$I$39,'[1]Silk Screen Colors CR50 Roll-On'!Table,5),VLOOKUP(Sheet1!$I$39,'[1]Silk Screen Colors CR50 Roll-On'!Table,6),VLOOKUP(Sheet1!$I$39,'[1]Silk Screen Colors CR50 Roll-On'!Table,7),VLOOKUP(Sheet1!$I$39,'[1]Silk Screen Colors CR50 Roll-On'!Table,8))*4,IF(Sheet1!$J$18="S/POL/W/CLR",MAX(VLOOKUP(Sheet1!$I$39,'[1]Silk Screen Colors CR50 Roll-On'!Table,3),VLOOKUP(Sheet1!$I$39,'[1]Silk Screen Colors CR50 Roll-On'!Table,5),VLOOKUP(Sheet1!$I$39,'[1]Silk Screen Colors CR50 Roll-On'!Table,7),VLOOKUP(Sheet1!$I$39,'[1]Silk Screen Colors CR50 Roll-On'!Table,8))*4,IF(Sheet1!$J$18="S/PUL/W/CLR",MAX(VLOOKUP(Sheet1!$I$39,'[1]Silk Screen Colors CR50 Roll-On'!Table,3),VLOOKUP(Sheet1!$I$39,'[1]Silk Screen Colors CR50 Roll-On'!Table,6),VLOOKUP(Sheet1!$I$39,'[1]Silk Screen Colors CR50 Roll-On'!Table,7),VLOOKUP(Sheet1!$I$39,'[1]Silk Screen Colors CR50 Roll-On'!Table,8))*4,"")))))))))</f>
        <v/>
      </c>
      <c r="M32" s="71" t="str">
        <f>IF(Sheet1!$J$18="C/P/W/CLR",MAX(VLOOKUP(Sheet1!$I$39,'[1]Silk Screen Colors CR50 Roll-On'!Table,4),VLOOKUP(Sheet1!$I$39,'[1]Silk Screen Colors CR50 Roll-On'!Table,5),VLOOKUP(Sheet1!$I$39,'[1]Silk Screen Colors CR50 Roll-On'!Table,6),VLOOKUP(Sheet1!$I$39,'[1]Silk Screen Colors CR50 Roll-On'!Table,7),VLOOKUP(Sheet1!$I$39,'[1]Silk Screen Colors CR50 Roll-On'!Table,8))*4,IF(Sheet1!$J$18="C/POL/W/CLR",MAX(VLOOKUP(Sheet1!$I$39,'[1]Silk Screen Colors CR50 Roll-On'!Table,4),VLOOKUP(Sheet1!$I$39,'[1]Silk Screen Colors CR50 Roll-On'!Table,5),VLOOKUP(Sheet1!$I$39,'[1]Silk Screen Colors CR50 Roll-On'!Table,7),VLOOKUP(Sheet1!$I$39,'[1]Silk Screen Colors CR50 Roll-On'!Table,8))*4,IF(Sheet1!$J$18="C/PUL/W/CLR",MAX(VLOOKUP(Sheet1!$I$39,'[1]Silk Screen Colors CR50 Roll-On'!Table,4),VLOOKUP(Sheet1!$I$39,'[1]Silk Screen Colors CR50 Roll-On'!Table,6),VLOOKUP(Sheet1!$I$39,'[1]Silk Screen Colors CR50 Roll-On'!Table,7),VLOOKUP(Sheet1!$I$39,'[1]Silk Screen Colors CR50 Roll-On'!Table,8))*4,"")))</f>
        <v/>
      </c>
      <c r="N32" s="72" t="str">
        <f>IF(Sheet1!$J$18="G/S/C/P/W",MAX(VLOOKUP(Sheet1!$I$39,'[1]Silk Screen Colors CR50 Roll-On'!Table,2),VLOOKUP(Sheet1!$I$39,'[1]Silk Screen Colors CR50 Roll-On'!Table,3),VLOOKUP(Sheet1!$I$39,'[1]Silk Screen Colors CR50 Roll-On'!Table,4),VLOOKUP(Sheet1!$I$39,'[1]Silk Screen Colors CR50 Roll-On'!Table,5),VLOOKUP(Sheet1!$I$39,'[1]Silk Screen Colors CR50 Roll-On'!Table,6),VLOOKUP(Sheet1!$I$39,'[1]Silk Screen Colors CR50 Roll-On'!Table,7))*5,IF(Sheet1!$J$18="G/S/C/POL/W",MAX(VLOOKUP(Sheet1!$I$39,'[1]Silk Screen Colors CR50 Roll-On'!Table,2),VLOOKUP(Sheet1!$I$39,'[1]Silk Screen Colors CR50 Roll-On'!Table,3),VLOOKUP(Sheet1!$I$39,'[1]Silk Screen Colors CR50 Roll-On'!Table,4),VLOOKUP(Sheet1!$I$39,'[1]Silk Screen Colors CR50 Roll-On'!Table,5),VLOOKUP(Sheet1!$I$39,'[1]Silk Screen Colors CR50 Roll-On'!Table,7))*5,IF(Sheet1!$J$18="G/S/C/PUL/W",MAX(VLOOKUP(Sheet1!$I$39,'[1]Silk Screen Colors CR50 Roll-On'!Table,2),VLOOKUP(Sheet1!$I$39,'[1]Silk Screen Colors CR50 Roll-On'!Table,3),VLOOKUP(Sheet1!$I$39,'[1]Silk Screen Colors CR50 Roll-On'!Table,4),VLOOKUP(Sheet1!$I$39,'[1]Silk Screen Colors CR50 Roll-On'!Table,6),VLOOKUP(Sheet1!$I$39,'[1]Silk Screen Colors CR50 Roll-On'!Table,7))*5,IF(Sheet1!$J$18="G/S/C/P/CLR",MAX(VLOOKUP(Sheet1!$I$39,'[1]Silk Screen Colors CR50 Roll-On'!Table,2),VLOOKUP(Sheet1!$I$39,'[1]Silk Screen Colors CR50 Roll-On'!Table,3),VLOOKUP(Sheet1!$I$39,'[1]Silk Screen Colors CR50 Roll-On'!Table,4),VLOOKUP(Sheet1!$I$39,'[1]Silk Screen Colors CR50 Roll-On'!Table,5),VLOOKUP(Sheet1!$I$39,'[1]Silk Screen Colors CR50 Roll-On'!Table,6),VLOOKUP(Sheet1!$I$39,'[1]Silk Screen Colors CR50 Roll-On'!Table,8))*5,IF(Sheet1!$J$18="G/S/C/POL/CLR",MAX(VLOOKUP(Sheet1!$I$39,'[1]Silk Screen Colors CR50 Roll-On'!Table,2),VLOOKUP(Sheet1!$I$39,'[1]Silk Screen Colors CR50 Roll-On'!Table,3),VLOOKUP(Sheet1!$I$39,'[1]Silk Screen Colors CR50 Roll-On'!Table,4),VLOOKUP(Sheet1!$I$39,'[1]Silk Screen Colors CR50 Roll-On'!Table,5),VLOOKUP(Sheet1!$I$39,'[1]Silk Screen Colors CR50 Roll-On'!Table,8))*5,IF(Sheet1!$J$18="G/S/C/PUL/CLR",MAX(VLOOKUP(Sheet1!$I$39,'[1]Silk Screen Colors CR50 Roll-On'!Table,2),VLOOKUP(Sheet1!$I$39,'[1]Silk Screen Colors CR50 Roll-On'!Table,3),VLOOKUP(Sheet1!$I$39,'[1]Silk Screen Colors CR50 Roll-On'!Table,4),VLOOKUP(Sheet1!$I$39,'[1]Silk Screen Colors CR50 Roll-On'!Table,6),VLOOKUP(Sheet1!$I$39,'[1]Silk Screen Colors CR50 Roll-On'!Table,8))*5,IF(Sheet1!$J$18="G/C/P/W/CLR",MAX(VLOOKUP(Sheet1!$I$39,'[1]Silk Screen Colors CR50 Roll-On'!Table,2),VLOOKUP(Sheet1!$I$39,'[1]Silk Screen Colors CR50 Roll-On'!Table,4),VLOOKUP(Sheet1!$I$39,'[1]Silk Screen Colors CR50 Roll-On'!Table,5),VLOOKUP(Sheet1!$I$39,'[1]Silk Screen Colors CR50 Roll-On'!Table,6),VLOOKUP(Sheet1!$I$39,'[1]Silk Screen Colors CR50 Roll-On'!Table,7),VLOOKUP(Sheet1!$I$39,'[1]Silk Screen Colors CR50 Roll-On'!Table,8))*5,IF(Sheet1!$J$18="G/C/POL/W/CLR",MAX(VLOOKUP(Sheet1!$I$39,'[1]Silk Screen Colors CR50 Roll-On'!Table,2),VLOOKUP(Sheet1!$I$39,'[1]Silk Screen Colors CR50 Roll-On'!Table,4),VLOOKUP(Sheet1!$I$39,'[1]Silk Screen Colors CR50 Roll-On'!Table,5),VLOOKUP(Sheet1!$I$39,'[1]Silk Screen Colors CR50 Roll-On'!Table,7),VLOOKUP(Sheet1!$I$39,'[1]Silk Screen Colors CR50 Roll-On'!Table,8))*5,IF(Sheet1!$J$18="G/C/PUL/W/CLR",MAX(VLOOKUP(Sheet1!$I$39,'[1]Silk Screen Colors CR50 Roll-On'!Table,2),VLOOKUP(Sheet1!$I$39,'[1]Silk Screen Colors CR50 Roll-On'!Table,4),VLOOKUP(Sheet1!$I$39,'[1]Silk Screen Colors CR50 Roll-On'!Table,6),VLOOKUP(Sheet1!$I$39,'[1]Silk Screen Colors CR50 Roll-On'!Table,7),VLOOKUP(Sheet1!$I$39,'[1]Silk Screen Colors CR50 Roll-On'!Table,8))*5,"")))))))))</f>
        <v/>
      </c>
      <c r="O32" s="73" t="str">
        <f>IF(Sheet1!$J$18="S/C/P/W/CLR",MAX(VLOOKUP(Sheet1!$I$39,'[1]Silk Screen Colors CR50 Roll-On'!Table,3),VLOOKUP(Sheet1!$I$39,'[1]Silk Screen Colors CR50 Roll-On'!Table,4),VLOOKUP(Sheet1!$I$39,'[1]Silk Screen Colors CR50 Roll-On'!Table,5),VLOOKUP(Sheet1!$I$39,'[1]Silk Screen Colors CR50 Roll-On'!Table,6),VLOOKUP(Sheet1!$I$39,'[1]Silk Screen Colors CR50 Roll-On'!Table,7),VLOOKUP(Sheet1!$I$39,'[1]Silk Screen Colors CR50 Roll-On'!Table,8))*5,IF(Sheet1!$J$18="S/C/POL/W/CLR",MAX(VLOOKUP(Sheet1!$I$39,'[1]Silk Screen Colors CR50 Roll-On'!Table,3),VLOOKUP(Sheet1!$I$39,'[1]Silk Screen Colors CR50 Roll-On'!Table,4),VLOOKUP(Sheet1!$I$39,'[1]Silk Screen Colors CR50 Roll-On'!Table,5),VLOOKUP(Sheet1!$I$39,'[1]Silk Screen Colors CR50 Roll-On'!Table,7),VLOOKUP(Sheet1!$I$39,'[1]Silk Screen Colors CR50 Roll-On'!Table,8))*5,IF(Sheet1!$J$18="S/C/PUL/W/CLR",MAX(VLOOKUP(Sheet1!$I$39,'[1]Silk Screen Colors CR50 Roll-On'!Table,3),VLOOKUP(Sheet1!$I$39,'[1]Silk Screen Colors CR50 Roll-On'!Table,4),VLOOKUP(Sheet1!$I$39,'[1]Silk Screen Colors CR50 Roll-On'!Table,6),VLOOKUP(Sheet1!$I$39,'[1]Silk Screen Colors CR50 Roll-On'!Table,7),VLOOKUP(Sheet1!$I$39,'[1]Silk Screen Colors CR50 Roll-On'!Table,8))*5,"")))</f>
        <v/>
      </c>
      <c r="P32" s="74" t="str">
        <f>IF(Sheet1!$J$18="G/S/C/P/W/CLR",MAX(VLOOKUP(Sheet1!$I$39,'[1]Silk Screen Colors CR50 Roll-On'!Table,2),VLOOKUP(Sheet1!$I$39,'[1]Silk Screen Colors CR50 Roll-On'!Table,3),VLOOKUP(Sheet1!$I$39,'[1]Silk Screen Colors CR50 Roll-On'!Table,4),VLOOKUP(Sheet1!$I$39,'[1]Silk Screen Colors CR50 Roll-On'!Table,5),VLOOKUP(Sheet1!$I$39,'[1]Silk Screen Colors CR50 Roll-On'!Table,6),VLOOKUP(Sheet1!$I$39,'[1]Silk Screen Colors CR50 Roll-On'!Table,7),VLOOKUP(Sheet1!$I$39,'[1]Silk Screen Colors CR50 Roll-On'!Table,8))*6,IF(Sheet1!$J$18="G/S/C/POL/W/CLR",MAX(VLOOKUP(Sheet1!$I$39,'[1]Silk Screen Colors CR50 Roll-On'!Table,2),VLOOKUP(Sheet1!$I$39,'[1]Silk Screen Colors CR50 Roll-On'!Table,3),VLOOKUP(Sheet1!$I$39,'[1]Silk Screen Colors CR50 Roll-On'!Table,4),VLOOKUP(Sheet1!$I$39,'[1]Silk Screen Colors CR50 Roll-On'!Table,5),VLOOKUP(Sheet1!$I$39,'[1]Silk Screen Colors CR50 Roll-On'!Table,7),VLOOKUP(Sheet1!$I$39,'[1]Silk Screen Colors CR50 Roll-On'!Table,8))*6,IF(Sheet1!$J$18="G/S/C/PUL/W/CLR",MAX(VLOOKUP(Sheet1!$I$39,'[1]Silk Screen Colors CR50 Roll-On'!Table,2),VLOOKUP(Sheet1!$I$39,'[1]Silk Screen Colors CR50 Roll-On'!Table,3),VLOOKUP(Sheet1!$I$39,'[1]Silk Screen Colors CR50 Roll-On'!Table,4),VLOOKUP(Sheet1!$I$39,'[1]Silk Screen Colors CR50 Roll-On'!Table,6),VLOOKUP(Sheet1!$I$39,'[1]Silk Screen Colors CR50 Roll-On'!Table,7),VLOOKUP(Sheet1!$I$39,'[1]Silk Screen Colors CR50 Roll-On'!Table,8))*6,"")))</f>
        <v/>
      </c>
      <c r="Q32" s="65" t="s">
        <v>126</v>
      </c>
      <c r="R32" s="65" t="s">
        <v>129</v>
      </c>
    </row>
    <row r="33" spans="1:1">
      <c r="A33" s="52" t="s">
        <v>96</v>
      </c>
    </row>
    <row r="34" spans="1:1">
      <c r="A34" s="52" t="s">
        <v>97</v>
      </c>
    </row>
    <row r="35" spans="1:1">
      <c r="A35" s="52" t="s">
        <v>98</v>
      </c>
    </row>
    <row r="36" spans="1:1">
      <c r="A36" s="52" t="s">
        <v>137</v>
      </c>
    </row>
    <row r="37" spans="1:1">
      <c r="A37" s="52" t="s">
        <v>99</v>
      </c>
    </row>
    <row r="38" spans="1:1">
      <c r="A38" s="52" t="s">
        <v>100</v>
      </c>
    </row>
    <row r="39" spans="1:1">
      <c r="A39" s="52" t="s">
        <v>101</v>
      </c>
    </row>
    <row r="40" spans="1:1">
      <c r="A40" s="52" t="s">
        <v>138</v>
      </c>
    </row>
    <row r="41" spans="1:1">
      <c r="A41" s="52" t="s">
        <v>139</v>
      </c>
    </row>
    <row r="42" spans="1:1">
      <c r="A42" s="52" t="s">
        <v>140</v>
      </c>
    </row>
    <row r="43" spans="1:1">
      <c r="A43" s="52" t="s">
        <v>141</v>
      </c>
    </row>
    <row r="44" spans="1:1">
      <c r="A44" s="52" t="s">
        <v>102</v>
      </c>
    </row>
    <row r="45" spans="1:1">
      <c r="A45" s="52" t="s">
        <v>103</v>
      </c>
    </row>
    <row r="46" spans="1:1">
      <c r="A46" s="52" t="s">
        <v>104</v>
      </c>
    </row>
    <row r="47" spans="1:1">
      <c r="A47" s="52" t="s">
        <v>105</v>
      </c>
    </row>
    <row r="48" spans="1:1">
      <c r="A48" s="52" t="s">
        <v>142</v>
      </c>
    </row>
    <row r="49" spans="1:1">
      <c r="A49" s="52" t="s">
        <v>106</v>
      </c>
    </row>
    <row r="50" spans="1:1">
      <c r="A50" s="52" t="s">
        <v>107</v>
      </c>
    </row>
    <row r="51" spans="1:1">
      <c r="A51" s="52" t="s">
        <v>108</v>
      </c>
    </row>
    <row r="52" spans="1:1">
      <c r="A52" s="52" t="s">
        <v>143</v>
      </c>
    </row>
    <row r="53" spans="1:1">
      <c r="A53" s="52" t="s">
        <v>144</v>
      </c>
    </row>
    <row r="54" spans="1:1">
      <c r="A54" s="52" t="s">
        <v>145</v>
      </c>
    </row>
    <row r="55" spans="1:1">
      <c r="A55" s="52" t="s">
        <v>146</v>
      </c>
    </row>
    <row r="56" spans="1:1">
      <c r="A56" s="52" t="s">
        <v>109</v>
      </c>
    </row>
    <row r="57" spans="1:1">
      <c r="A57" s="52" t="s">
        <v>110</v>
      </c>
    </row>
    <row r="58" spans="1:1">
      <c r="A58" s="52" t="s">
        <v>111</v>
      </c>
    </row>
    <row r="59" spans="1:1">
      <c r="A59" s="52" t="s">
        <v>147</v>
      </c>
    </row>
    <row r="60" spans="1:1">
      <c r="A60" s="52" t="s">
        <v>148</v>
      </c>
    </row>
    <row r="61" spans="1:1">
      <c r="A61" s="52" t="s">
        <v>149</v>
      </c>
    </row>
    <row r="62" spans="1:1">
      <c r="A62" s="52" t="s">
        <v>150</v>
      </c>
    </row>
    <row r="63" spans="1:1">
      <c r="A63" s="52" t="s">
        <v>156</v>
      </c>
    </row>
    <row r="64" spans="1:1">
      <c r="A64" s="52" t="s">
        <v>157</v>
      </c>
    </row>
    <row r="65" spans="1:1">
      <c r="A65" s="52" t="s">
        <v>158</v>
      </c>
    </row>
    <row r="66" spans="1:1">
      <c r="A66" s="54" t="s">
        <v>112</v>
      </c>
    </row>
    <row r="67" spans="1:1">
      <c r="A67" s="54" t="s">
        <v>113</v>
      </c>
    </row>
    <row r="68" spans="1:1">
      <c r="A68" s="54" t="s">
        <v>114</v>
      </c>
    </row>
    <row r="69" spans="1:1">
      <c r="A69" s="54" t="s">
        <v>115</v>
      </c>
    </row>
    <row r="70" spans="1:1">
      <c r="A70" s="54" t="s">
        <v>159</v>
      </c>
    </row>
    <row r="71" spans="1:1">
      <c r="A71" s="54" t="s">
        <v>116</v>
      </c>
    </row>
    <row r="72" spans="1:1">
      <c r="A72" s="54" t="s">
        <v>117</v>
      </c>
    </row>
    <row r="73" spans="1:1">
      <c r="A73" s="54" t="s">
        <v>118</v>
      </c>
    </row>
    <row r="74" spans="1:1">
      <c r="A74" s="54" t="s">
        <v>160</v>
      </c>
    </row>
    <row r="75" spans="1:1">
      <c r="A75" s="54" t="s">
        <v>161</v>
      </c>
    </row>
    <row r="76" spans="1:1">
      <c r="A76" s="54" t="s">
        <v>162</v>
      </c>
    </row>
    <row r="77" spans="1:1">
      <c r="A77" s="54" t="s">
        <v>163</v>
      </c>
    </row>
    <row r="78" spans="1:1">
      <c r="A78" s="54" t="s">
        <v>119</v>
      </c>
    </row>
    <row r="79" spans="1:1">
      <c r="A79" s="54" t="s">
        <v>120</v>
      </c>
    </row>
    <row r="80" spans="1:1">
      <c r="A80" s="54" t="s">
        <v>121</v>
      </c>
    </row>
    <row r="81" spans="1:1">
      <c r="A81" s="54" t="s">
        <v>164</v>
      </c>
    </row>
    <row r="82" spans="1:1">
      <c r="A82" s="54" t="s">
        <v>165</v>
      </c>
    </row>
    <row r="83" spans="1:1">
      <c r="A83" s="54" t="s">
        <v>166</v>
      </c>
    </row>
    <row r="84" spans="1:1">
      <c r="A84" s="54" t="s">
        <v>167</v>
      </c>
    </row>
    <row r="85" spans="1:1">
      <c r="A85" s="54" t="s">
        <v>168</v>
      </c>
    </row>
    <row r="86" spans="1:1">
      <c r="A86" s="54" t="s">
        <v>169</v>
      </c>
    </row>
    <row r="87" spans="1:1">
      <c r="A87" s="54" t="s">
        <v>170</v>
      </c>
    </row>
    <row r="88" spans="1:1">
      <c r="A88" s="54" t="s">
        <v>171</v>
      </c>
    </row>
    <row r="89" spans="1:1">
      <c r="A89" s="54" t="s">
        <v>172</v>
      </c>
    </row>
    <row r="90" spans="1:1">
      <c r="A90" s="56" t="s">
        <v>122</v>
      </c>
    </row>
    <row r="91" spans="1:1">
      <c r="A91" s="56" t="s">
        <v>123</v>
      </c>
    </row>
    <row r="92" spans="1:1">
      <c r="A92" s="56" t="s">
        <v>124</v>
      </c>
    </row>
    <row r="93" spans="1:1">
      <c r="A93" s="56" t="s">
        <v>173</v>
      </c>
    </row>
    <row r="94" spans="1:1">
      <c r="A94" s="56" t="s">
        <v>174</v>
      </c>
    </row>
    <row r="95" spans="1:1">
      <c r="A95" s="56" t="s">
        <v>175</v>
      </c>
    </row>
    <row r="96" spans="1:1">
      <c r="A96" s="56" t="s">
        <v>179</v>
      </c>
    </row>
    <row r="97" spans="1:1">
      <c r="A97" s="56" t="s">
        <v>180</v>
      </c>
    </row>
    <row r="98" spans="1:1">
      <c r="A98" s="56" t="s">
        <v>181</v>
      </c>
    </row>
    <row r="99" spans="1:1">
      <c r="A99" s="56" t="s">
        <v>176</v>
      </c>
    </row>
    <row r="100" spans="1:1">
      <c r="A100" s="56" t="s">
        <v>177</v>
      </c>
    </row>
    <row r="101" spans="1:1">
      <c r="A101" s="56" t="s">
        <v>178</v>
      </c>
    </row>
    <row r="102" spans="1:1">
      <c r="A102" s="58" t="s">
        <v>182</v>
      </c>
    </row>
    <row r="103" spans="1:1">
      <c r="A103" s="58" t="s">
        <v>183</v>
      </c>
    </row>
    <row r="104" spans="1:1">
      <c r="A104" s="58" t="s">
        <v>184</v>
      </c>
    </row>
  </sheetData>
  <sheetProtection password="CF43" sheet="1" objects="1" scenarios="1" selectLockedCells="1"/>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4"/>
  <sheetViews>
    <sheetView workbookViewId="0">
      <selection activeCell="A9" sqref="A9"/>
    </sheetView>
  </sheetViews>
  <sheetFormatPr defaultRowHeight="12.75"/>
  <cols>
    <col min="1" max="1" width="33.5703125" style="59" bestFit="1" customWidth="1"/>
    <col min="2" max="2" width="11" style="59" bestFit="1" customWidth="1"/>
    <col min="3" max="6" width="11" style="59" customWidth="1"/>
    <col min="7" max="7" width="11" style="59" bestFit="1" customWidth="1"/>
    <col min="8" max="10" width="9.140625" style="59"/>
    <col min="11" max="11" width="11" style="59" bestFit="1" customWidth="1"/>
    <col min="12" max="13" width="9.140625" style="59"/>
    <col min="14" max="14" width="21" style="59" bestFit="1" customWidth="1"/>
    <col min="15" max="15" width="7.5703125" style="59" bestFit="1" customWidth="1"/>
    <col min="16" max="16" width="21" style="59" bestFit="1" customWidth="1"/>
    <col min="17" max="16384" width="9.140625" style="59"/>
  </cols>
  <sheetData>
    <row r="1" spans="1:21">
      <c r="A1" s="65" t="s">
        <v>210</v>
      </c>
      <c r="B1" s="65"/>
      <c r="C1" s="65"/>
      <c r="D1" s="65"/>
      <c r="E1" s="65"/>
      <c r="F1" s="65"/>
      <c r="G1" s="65"/>
      <c r="K1" s="65"/>
      <c r="N1" s="65"/>
      <c r="P1" s="65"/>
    </row>
    <row r="2" spans="1:21">
      <c r="A2" s="65" t="s">
        <v>211</v>
      </c>
      <c r="B2" s="110"/>
      <c r="C2" s="110"/>
      <c r="D2" s="110"/>
      <c r="E2" s="110"/>
      <c r="F2" s="110"/>
      <c r="G2" s="110"/>
      <c r="H2" s="110"/>
      <c r="I2" s="110"/>
      <c r="J2" s="110"/>
      <c r="K2" s="110"/>
      <c r="L2" s="110"/>
      <c r="M2" s="110"/>
      <c r="N2" s="110"/>
      <c r="O2" s="110"/>
      <c r="P2" s="110"/>
      <c r="Q2" s="65"/>
      <c r="R2" s="65"/>
      <c r="S2" s="65"/>
      <c r="T2" s="65"/>
      <c r="U2" s="65"/>
    </row>
    <row r="3" spans="1:21" ht="15">
      <c r="A3" s="65" t="s">
        <v>212</v>
      </c>
      <c r="B3" s="111"/>
      <c r="C3" s="111"/>
      <c r="D3" s="111"/>
      <c r="E3" s="111"/>
      <c r="F3" s="111"/>
      <c r="G3" s="111"/>
      <c r="H3" s="112"/>
      <c r="I3" s="113"/>
      <c r="J3" s="113"/>
      <c r="K3" s="111"/>
      <c r="L3" s="113"/>
      <c r="M3" s="113"/>
      <c r="N3" s="111"/>
      <c r="O3" s="113"/>
      <c r="P3" s="113"/>
      <c r="Q3" s="65"/>
      <c r="R3" s="65"/>
    </row>
    <row r="4" spans="1:21" ht="15">
      <c r="A4" s="65" t="s">
        <v>213</v>
      </c>
      <c r="B4" s="111"/>
      <c r="C4" s="111"/>
      <c r="D4" s="111"/>
      <c r="E4" s="111"/>
      <c r="F4" s="111"/>
      <c r="G4" s="111"/>
      <c r="H4" s="112"/>
      <c r="I4" s="113"/>
      <c r="J4" s="113"/>
      <c r="K4" s="111"/>
      <c r="L4" s="113"/>
      <c r="M4" s="113"/>
      <c r="N4" s="111"/>
      <c r="O4" s="113"/>
      <c r="P4" s="113"/>
      <c r="Q4" s="65"/>
      <c r="R4" s="65"/>
    </row>
    <row r="5" spans="1:21" ht="15">
      <c r="A5" s="65" t="s">
        <v>214</v>
      </c>
      <c r="B5" s="111"/>
      <c r="C5" s="111"/>
      <c r="D5" s="111"/>
      <c r="E5" s="111"/>
      <c r="F5" s="111"/>
      <c r="G5" s="111"/>
      <c r="H5" s="112"/>
      <c r="I5" s="113"/>
      <c r="J5" s="113"/>
      <c r="K5" s="111"/>
      <c r="L5" s="113"/>
      <c r="M5" s="113"/>
      <c r="N5" s="111"/>
      <c r="O5" s="113"/>
      <c r="P5" s="113"/>
      <c r="Q5" s="65"/>
      <c r="R5" s="65"/>
    </row>
    <row r="6" spans="1:21" ht="15">
      <c r="A6" s="65" t="s">
        <v>215</v>
      </c>
      <c r="B6" s="111"/>
      <c r="C6" s="111"/>
      <c r="D6" s="111"/>
      <c r="E6" s="111"/>
      <c r="F6" s="111"/>
      <c r="G6" s="111"/>
      <c r="H6" s="112"/>
      <c r="I6" s="113"/>
      <c r="J6" s="113"/>
      <c r="K6" s="111"/>
      <c r="L6" s="113"/>
      <c r="M6" s="113"/>
      <c r="N6" s="111"/>
      <c r="O6" s="113"/>
      <c r="P6" s="113"/>
      <c r="Q6" s="65"/>
      <c r="R6" s="65"/>
    </row>
    <row r="7" spans="1:21" ht="15">
      <c r="A7" s="65" t="s">
        <v>216</v>
      </c>
      <c r="B7" s="111"/>
      <c r="C7" s="111"/>
      <c r="D7" s="111"/>
      <c r="E7" s="111"/>
      <c r="F7" s="111"/>
      <c r="G7" s="111"/>
      <c r="H7" s="112"/>
      <c r="I7" s="113"/>
      <c r="J7" s="113"/>
      <c r="K7" s="111"/>
      <c r="L7" s="113"/>
      <c r="M7" s="113"/>
      <c r="N7" s="111"/>
      <c r="O7" s="113"/>
      <c r="P7" s="113"/>
      <c r="Q7" s="65"/>
      <c r="R7" s="65"/>
    </row>
    <row r="8" spans="1:21" ht="15">
      <c r="A8" s="65" t="s">
        <v>217</v>
      </c>
      <c r="B8" s="111"/>
      <c r="C8" s="111"/>
      <c r="D8" s="111"/>
      <c r="E8" s="111"/>
      <c r="F8" s="111"/>
      <c r="G8" s="111"/>
      <c r="H8" s="112"/>
      <c r="I8" s="113"/>
      <c r="J8" s="113"/>
      <c r="K8" s="111"/>
      <c r="L8" s="113"/>
      <c r="M8" s="113"/>
      <c r="N8" s="111"/>
      <c r="O8" s="113"/>
      <c r="P8" s="113"/>
      <c r="Q8" s="65"/>
      <c r="R8" s="65"/>
    </row>
    <row r="9" spans="1:21">
      <c r="A9" s="65"/>
      <c r="B9" s="65"/>
      <c r="C9" s="65"/>
      <c r="D9" s="65"/>
      <c r="E9" s="65"/>
      <c r="F9" s="65"/>
      <c r="G9" s="65"/>
      <c r="K9" s="65"/>
      <c r="N9" s="65"/>
      <c r="P9" s="65"/>
    </row>
    <row r="10" spans="1:21">
      <c r="A10" s="65"/>
      <c r="B10" s="110"/>
      <c r="C10" s="110"/>
      <c r="D10" s="110"/>
      <c r="E10" s="110"/>
      <c r="F10" s="110"/>
      <c r="G10" s="110"/>
      <c r="H10" s="110"/>
      <c r="I10" s="110"/>
      <c r="J10" s="110"/>
      <c r="K10" s="110"/>
      <c r="L10" s="110"/>
      <c r="M10" s="110"/>
      <c r="N10" s="110"/>
      <c r="O10" s="110"/>
      <c r="P10" s="110"/>
      <c r="Q10" s="65"/>
      <c r="R10" s="65"/>
    </row>
    <row r="11" spans="1:21" ht="15">
      <c r="A11" s="65"/>
      <c r="B11" s="111"/>
      <c r="C11" s="111"/>
      <c r="D11" s="111"/>
      <c r="E11" s="111"/>
      <c r="F11" s="111"/>
      <c r="G11" s="111"/>
      <c r="H11" s="112"/>
      <c r="I11" s="113"/>
      <c r="J11" s="113"/>
      <c r="K11" s="111"/>
      <c r="L11" s="113"/>
      <c r="M11" s="113"/>
      <c r="N11" s="111"/>
      <c r="O11" s="113"/>
      <c r="P11" s="113"/>
      <c r="Q11" s="65"/>
      <c r="R11" s="65"/>
    </row>
    <row r="12" spans="1:21" ht="15">
      <c r="A12" s="65"/>
      <c r="B12" s="111"/>
      <c r="C12" s="111"/>
      <c r="D12" s="111"/>
      <c r="E12" s="111"/>
      <c r="F12" s="111"/>
      <c r="G12" s="111"/>
      <c r="H12" s="112"/>
      <c r="I12" s="113"/>
      <c r="J12" s="113"/>
      <c r="K12" s="111"/>
      <c r="L12" s="113"/>
      <c r="M12" s="113"/>
      <c r="N12" s="111"/>
      <c r="O12" s="113"/>
      <c r="P12" s="113"/>
      <c r="Q12" s="65"/>
      <c r="R12" s="65"/>
    </row>
    <row r="13" spans="1:21" ht="15">
      <c r="A13" s="65"/>
      <c r="B13" s="111"/>
      <c r="C13" s="111"/>
      <c r="D13" s="111"/>
      <c r="E13" s="111"/>
      <c r="F13" s="111"/>
      <c r="G13" s="111"/>
      <c r="H13" s="112"/>
      <c r="I13" s="113"/>
      <c r="J13" s="113"/>
      <c r="K13" s="111"/>
      <c r="L13" s="113"/>
      <c r="M13" s="113"/>
      <c r="N13" s="111"/>
      <c r="O13" s="113"/>
      <c r="P13" s="113"/>
      <c r="Q13" s="65"/>
      <c r="R13" s="65"/>
    </row>
    <row r="14" spans="1:21" ht="15">
      <c r="A14" s="65"/>
      <c r="B14" s="111"/>
      <c r="C14" s="111"/>
      <c r="D14" s="111"/>
      <c r="E14" s="111"/>
      <c r="F14" s="111"/>
      <c r="G14" s="111"/>
      <c r="H14" s="112"/>
      <c r="I14" s="113"/>
      <c r="J14" s="113"/>
      <c r="K14" s="111"/>
      <c r="L14" s="113"/>
      <c r="M14" s="113"/>
      <c r="N14" s="111"/>
      <c r="O14" s="113"/>
      <c r="P14" s="113"/>
      <c r="Q14" s="65"/>
      <c r="R14" s="65"/>
    </row>
    <row r="15" spans="1:21" ht="15">
      <c r="A15" s="65"/>
      <c r="B15" s="111"/>
      <c r="C15" s="111"/>
      <c r="D15" s="111"/>
      <c r="E15" s="111"/>
      <c r="F15" s="111"/>
      <c r="G15" s="111"/>
      <c r="H15" s="112"/>
      <c r="I15" s="113"/>
      <c r="J15" s="113"/>
      <c r="K15" s="111"/>
      <c r="L15" s="113"/>
      <c r="M15" s="113"/>
      <c r="N15" s="111"/>
      <c r="O15" s="113"/>
      <c r="P15" s="113"/>
      <c r="Q15" s="65"/>
      <c r="R15" s="65"/>
    </row>
    <row r="16" spans="1:21" ht="15">
      <c r="A16" s="65"/>
      <c r="B16" s="111"/>
      <c r="C16" s="111"/>
      <c r="D16" s="111"/>
      <c r="E16" s="111"/>
      <c r="F16" s="111"/>
      <c r="G16" s="111"/>
      <c r="H16" s="112"/>
      <c r="I16" s="113"/>
      <c r="J16" s="113"/>
      <c r="K16" s="111"/>
      <c r="L16" s="113"/>
      <c r="M16" s="113"/>
      <c r="N16" s="111"/>
      <c r="O16" s="113"/>
      <c r="P16" s="113"/>
      <c r="Q16" s="65"/>
      <c r="R16" s="65"/>
    </row>
    <row r="17" spans="1:18">
      <c r="A17" s="65"/>
      <c r="B17" s="65"/>
      <c r="C17" s="65"/>
      <c r="D17" s="65"/>
      <c r="E17" s="65"/>
      <c r="F17" s="65"/>
      <c r="G17" s="65"/>
      <c r="K17" s="65"/>
      <c r="N17" s="65"/>
      <c r="P17" s="65"/>
    </row>
    <row r="18" spans="1:18">
      <c r="A18" s="65"/>
      <c r="B18" s="110"/>
      <c r="C18" s="110"/>
      <c r="D18" s="110"/>
      <c r="E18" s="110"/>
      <c r="F18" s="110"/>
      <c r="G18" s="110"/>
      <c r="H18" s="110"/>
      <c r="I18" s="110"/>
      <c r="J18" s="110"/>
      <c r="K18" s="110"/>
      <c r="L18" s="110"/>
      <c r="M18" s="110"/>
      <c r="N18" s="110"/>
      <c r="O18" s="110"/>
      <c r="P18" s="110"/>
      <c r="Q18" s="65"/>
      <c r="R18" s="65"/>
    </row>
    <row r="19" spans="1:18" ht="15">
      <c r="A19" s="65"/>
      <c r="B19" s="111"/>
      <c r="C19" s="111"/>
      <c r="D19" s="111"/>
      <c r="E19" s="111"/>
      <c r="F19" s="111"/>
      <c r="G19" s="111"/>
      <c r="H19" s="112"/>
      <c r="I19" s="113"/>
      <c r="J19" s="113"/>
      <c r="K19" s="111"/>
      <c r="L19" s="113"/>
      <c r="M19" s="113"/>
      <c r="N19" s="111"/>
      <c r="O19" s="113"/>
      <c r="P19" s="113"/>
      <c r="Q19" s="65"/>
      <c r="R19" s="65"/>
    </row>
    <row r="20" spans="1:18" ht="15">
      <c r="A20" s="65"/>
      <c r="B20" s="111"/>
      <c r="C20" s="111"/>
      <c r="D20" s="111"/>
      <c r="E20" s="111"/>
      <c r="F20" s="111"/>
      <c r="G20" s="111"/>
      <c r="H20" s="112"/>
      <c r="I20" s="113"/>
      <c r="J20" s="113"/>
      <c r="K20" s="111"/>
      <c r="L20" s="113"/>
      <c r="M20" s="113"/>
      <c r="N20" s="111"/>
      <c r="O20" s="113"/>
      <c r="P20" s="113"/>
      <c r="Q20" s="65"/>
      <c r="R20" s="65"/>
    </row>
    <row r="21" spans="1:18" ht="15">
      <c r="A21" s="65"/>
      <c r="B21" s="111"/>
      <c r="C21" s="111"/>
      <c r="D21" s="111"/>
      <c r="E21" s="111"/>
      <c r="F21" s="111"/>
      <c r="G21" s="111"/>
      <c r="H21" s="112"/>
      <c r="I21" s="113"/>
      <c r="J21" s="113"/>
      <c r="K21" s="111"/>
      <c r="L21" s="113"/>
      <c r="M21" s="113"/>
      <c r="N21" s="111"/>
      <c r="O21" s="113"/>
      <c r="P21" s="113"/>
      <c r="Q21" s="65"/>
      <c r="R21" s="65"/>
    </row>
    <row r="22" spans="1:18" ht="15">
      <c r="A22" s="65"/>
      <c r="B22" s="111"/>
      <c r="C22" s="111"/>
      <c r="D22" s="111"/>
      <c r="E22" s="111"/>
      <c r="F22" s="111"/>
      <c r="G22" s="111"/>
      <c r="H22" s="112"/>
      <c r="I22" s="113"/>
      <c r="J22" s="113"/>
      <c r="K22" s="111"/>
      <c r="L22" s="113"/>
      <c r="M22" s="113"/>
      <c r="N22" s="111"/>
      <c r="O22" s="113"/>
      <c r="P22" s="113"/>
      <c r="Q22" s="65"/>
      <c r="R22" s="65"/>
    </row>
    <row r="23" spans="1:18" ht="15">
      <c r="A23" s="65"/>
      <c r="B23" s="111"/>
      <c r="C23" s="111"/>
      <c r="D23" s="111"/>
      <c r="E23" s="111"/>
      <c r="F23" s="111"/>
      <c r="G23" s="111"/>
      <c r="H23" s="112"/>
      <c r="I23" s="113"/>
      <c r="J23" s="113"/>
      <c r="K23" s="111"/>
      <c r="L23" s="113"/>
      <c r="M23" s="113"/>
      <c r="N23" s="111"/>
      <c r="O23" s="113"/>
      <c r="P23" s="113"/>
      <c r="Q23" s="65"/>
      <c r="R23" s="65"/>
    </row>
    <row r="24" spans="1:18" ht="15">
      <c r="A24" s="65"/>
      <c r="B24" s="111"/>
      <c r="C24" s="111"/>
      <c r="D24" s="111"/>
      <c r="E24" s="111"/>
      <c r="F24" s="111"/>
      <c r="G24" s="111"/>
      <c r="H24" s="112"/>
      <c r="I24" s="113"/>
      <c r="J24" s="113"/>
      <c r="K24" s="111"/>
      <c r="L24" s="113"/>
      <c r="M24" s="113"/>
      <c r="N24" s="111"/>
      <c r="O24" s="113"/>
      <c r="P24" s="113"/>
      <c r="Q24" s="65"/>
      <c r="R24" s="65"/>
    </row>
    <row r="25" spans="1:18">
      <c r="A25" s="65"/>
      <c r="B25" s="65"/>
      <c r="C25" s="65"/>
      <c r="D25" s="65"/>
      <c r="E25" s="65"/>
      <c r="F25" s="65"/>
      <c r="G25" s="65"/>
      <c r="K25" s="65"/>
      <c r="N25" s="65"/>
      <c r="P25" s="65"/>
    </row>
    <row r="26" spans="1:18">
      <c r="A26" s="65"/>
      <c r="B26" s="110"/>
      <c r="C26" s="110"/>
      <c r="D26" s="110"/>
      <c r="E26" s="110"/>
      <c r="F26" s="110"/>
      <c r="G26" s="110"/>
      <c r="H26" s="110"/>
      <c r="I26" s="110"/>
      <c r="J26" s="110"/>
      <c r="K26" s="110"/>
      <c r="L26" s="110"/>
      <c r="M26" s="110"/>
      <c r="N26" s="110"/>
      <c r="O26" s="110"/>
      <c r="P26" s="110"/>
      <c r="Q26" s="65"/>
      <c r="R26" s="65"/>
    </row>
    <row r="27" spans="1:18" ht="15">
      <c r="A27" s="65"/>
      <c r="B27" s="111"/>
      <c r="C27" s="111"/>
      <c r="D27" s="111"/>
      <c r="E27" s="111"/>
      <c r="F27" s="111"/>
      <c r="G27" s="111"/>
      <c r="H27" s="112"/>
      <c r="I27" s="113"/>
      <c r="J27" s="113"/>
      <c r="K27" s="111"/>
      <c r="L27" s="113"/>
      <c r="M27" s="113"/>
      <c r="N27" s="111"/>
      <c r="O27" s="113"/>
      <c r="P27" s="113"/>
      <c r="Q27" s="65"/>
      <c r="R27" s="65"/>
    </row>
    <row r="28" spans="1:18" ht="15">
      <c r="A28" s="65"/>
      <c r="B28" s="111"/>
      <c r="C28" s="111"/>
      <c r="D28" s="111"/>
      <c r="E28" s="111"/>
      <c r="F28" s="111"/>
      <c r="G28" s="111"/>
      <c r="H28" s="112"/>
      <c r="I28" s="113"/>
      <c r="J28" s="113"/>
      <c r="K28" s="111"/>
      <c r="L28" s="113"/>
      <c r="M28" s="113"/>
      <c r="N28" s="111"/>
      <c r="O28" s="113"/>
      <c r="P28" s="113"/>
      <c r="Q28" s="65"/>
      <c r="R28" s="65"/>
    </row>
    <row r="29" spans="1:18" ht="15">
      <c r="A29" s="65"/>
      <c r="B29" s="111"/>
      <c r="C29" s="111"/>
      <c r="D29" s="111"/>
      <c r="E29" s="111"/>
      <c r="F29" s="111"/>
      <c r="G29" s="111"/>
      <c r="H29" s="112"/>
      <c r="I29" s="113"/>
      <c r="J29" s="113"/>
      <c r="K29" s="111"/>
      <c r="L29" s="113"/>
      <c r="M29" s="113"/>
      <c r="N29" s="111"/>
      <c r="O29" s="113"/>
      <c r="P29" s="113"/>
      <c r="Q29" s="65"/>
      <c r="R29" s="65"/>
    </row>
    <row r="30" spans="1:18" ht="15">
      <c r="A30" s="65"/>
      <c r="B30" s="111"/>
      <c r="C30" s="111"/>
      <c r="D30" s="111"/>
      <c r="E30" s="111"/>
      <c r="F30" s="111"/>
      <c r="G30" s="111"/>
      <c r="H30" s="112"/>
      <c r="I30" s="113"/>
      <c r="J30" s="113"/>
      <c r="K30" s="111"/>
      <c r="L30" s="113"/>
      <c r="M30" s="113"/>
      <c r="N30" s="111"/>
      <c r="O30" s="113"/>
      <c r="P30" s="113"/>
      <c r="Q30" s="65"/>
      <c r="R30" s="65"/>
    </row>
    <row r="31" spans="1:18" ht="15">
      <c r="A31" s="65"/>
      <c r="B31" s="111"/>
      <c r="C31" s="111"/>
      <c r="D31" s="111"/>
      <c r="E31" s="111"/>
      <c r="F31" s="111"/>
      <c r="G31" s="111"/>
      <c r="H31" s="112"/>
      <c r="I31" s="113"/>
      <c r="J31" s="113"/>
      <c r="K31" s="111"/>
      <c r="L31" s="113"/>
      <c r="M31" s="113"/>
      <c r="N31" s="111"/>
      <c r="O31" s="113"/>
      <c r="P31" s="113"/>
      <c r="Q31" s="65"/>
      <c r="R31" s="65"/>
    </row>
    <row r="32" spans="1:18" ht="15">
      <c r="A32" s="65"/>
      <c r="B32" s="111"/>
      <c r="C32" s="111"/>
      <c r="D32" s="111"/>
      <c r="E32" s="111"/>
      <c r="F32" s="111"/>
      <c r="G32" s="111"/>
      <c r="H32" s="112"/>
      <c r="I32" s="113"/>
      <c r="J32" s="113"/>
      <c r="K32" s="111"/>
      <c r="L32" s="113"/>
      <c r="M32" s="113"/>
      <c r="N32" s="111"/>
      <c r="O32" s="113"/>
      <c r="P32" s="113"/>
      <c r="Q32" s="65"/>
      <c r="R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row r="51" spans="1:1">
      <c r="A51" s="65"/>
    </row>
    <row r="52" spans="1:1">
      <c r="A52" s="65"/>
    </row>
    <row r="53" spans="1:1">
      <c r="A53" s="65"/>
    </row>
    <row r="54" spans="1:1">
      <c r="A54" s="65"/>
    </row>
    <row r="55" spans="1:1">
      <c r="A55" s="65"/>
    </row>
    <row r="56" spans="1:1">
      <c r="A56" s="65"/>
    </row>
    <row r="57" spans="1:1">
      <c r="A57" s="65"/>
    </row>
    <row r="58" spans="1:1">
      <c r="A58" s="65"/>
    </row>
    <row r="59" spans="1:1">
      <c r="A59" s="65"/>
    </row>
    <row r="60" spans="1:1">
      <c r="A60" s="65"/>
    </row>
    <row r="61" spans="1:1">
      <c r="A61" s="65"/>
    </row>
    <row r="62" spans="1:1">
      <c r="A62" s="65"/>
    </row>
    <row r="63" spans="1:1">
      <c r="A63" s="65"/>
    </row>
    <row r="64" spans="1:1">
      <c r="A64" s="65"/>
    </row>
    <row r="65" spans="1:1">
      <c r="A65" s="65"/>
    </row>
    <row r="66" spans="1:1">
      <c r="A66" s="65"/>
    </row>
    <row r="67" spans="1:1">
      <c r="A67" s="65"/>
    </row>
    <row r="68" spans="1:1">
      <c r="A68" s="65"/>
    </row>
    <row r="69" spans="1:1">
      <c r="A69" s="65"/>
    </row>
    <row r="70" spans="1:1">
      <c r="A70" s="65"/>
    </row>
    <row r="71" spans="1:1">
      <c r="A71" s="65"/>
    </row>
    <row r="72" spans="1:1">
      <c r="A72" s="65"/>
    </row>
    <row r="73" spans="1:1">
      <c r="A73" s="65"/>
    </row>
    <row r="74" spans="1:1">
      <c r="A74" s="65"/>
    </row>
    <row r="75" spans="1:1">
      <c r="A75" s="65"/>
    </row>
    <row r="76" spans="1:1">
      <c r="A76" s="65"/>
    </row>
    <row r="77" spans="1:1">
      <c r="A77" s="65"/>
    </row>
    <row r="78" spans="1:1">
      <c r="A78" s="65"/>
    </row>
    <row r="79" spans="1:1">
      <c r="A79" s="65"/>
    </row>
    <row r="80" spans="1:1">
      <c r="A80" s="65"/>
    </row>
    <row r="81" spans="1:1">
      <c r="A81" s="65"/>
    </row>
    <row r="82" spans="1:1">
      <c r="A82" s="65"/>
    </row>
    <row r="83" spans="1:1">
      <c r="A83" s="65"/>
    </row>
    <row r="84" spans="1:1">
      <c r="A84" s="65"/>
    </row>
    <row r="85" spans="1:1">
      <c r="A85" s="65"/>
    </row>
    <row r="86" spans="1:1">
      <c r="A86" s="65"/>
    </row>
    <row r="87" spans="1:1">
      <c r="A87" s="65"/>
    </row>
    <row r="88" spans="1:1">
      <c r="A88" s="65"/>
    </row>
    <row r="89" spans="1:1">
      <c r="A89" s="65"/>
    </row>
    <row r="90" spans="1:1">
      <c r="A90" s="65"/>
    </row>
    <row r="91" spans="1:1">
      <c r="A91" s="65"/>
    </row>
    <row r="92" spans="1:1">
      <c r="A92" s="65"/>
    </row>
    <row r="93" spans="1:1">
      <c r="A93" s="65"/>
    </row>
    <row r="94" spans="1:1">
      <c r="A94" s="65"/>
    </row>
    <row r="95" spans="1:1">
      <c r="A95" s="65"/>
    </row>
    <row r="96" spans="1:1">
      <c r="A96" s="65"/>
    </row>
    <row r="97" spans="1:1">
      <c r="A97" s="65"/>
    </row>
    <row r="98" spans="1:1">
      <c r="A98" s="65"/>
    </row>
    <row r="99" spans="1:1">
      <c r="A99" s="65"/>
    </row>
    <row r="100" spans="1:1">
      <c r="A100" s="65"/>
    </row>
    <row r="101" spans="1:1">
      <c r="A101" s="65"/>
    </row>
    <row r="102" spans="1:1">
      <c r="A102" s="65"/>
    </row>
    <row r="103" spans="1:1">
      <c r="A103" s="65"/>
    </row>
    <row r="104" spans="1:1">
      <c r="A104" s="65"/>
    </row>
  </sheetData>
  <sheetProtection password="CF43" sheet="1" objects="1" scenarios="1" selectLockedCells="1"/>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A5" sqref="A5"/>
    </sheetView>
  </sheetViews>
  <sheetFormatPr defaultRowHeight="12.75"/>
  <cols>
    <col min="1" max="1" width="16.28515625" bestFit="1" customWidth="1"/>
  </cols>
  <sheetData>
    <row r="1" spans="1:1">
      <c r="A1" s="132" t="s">
        <v>218</v>
      </c>
    </row>
    <row r="2" spans="1:1">
      <c r="A2" s="132" t="s">
        <v>219</v>
      </c>
    </row>
    <row r="3" spans="1:1">
      <c r="A3" s="132" t="s">
        <v>220</v>
      </c>
    </row>
    <row r="4" spans="1:1">
      <c r="A4" s="132" t="s">
        <v>221</v>
      </c>
    </row>
  </sheetData>
  <sheetProtection password="CF43"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Sheet1</vt:lpstr>
      <vt:lpstr>Silk Screen</vt:lpstr>
      <vt:lpstr>Alt Sizes</vt:lpstr>
      <vt:lpstr>Salespersons</vt:lpstr>
      <vt:lpstr>CardKeytag</vt:lpstr>
      <vt:lpstr>Sheet1!Print_Area</vt:lpstr>
      <vt:lpstr>Q</vt:lpstr>
      <vt:lpstr>SilkScreenCustom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Prabhu Jagarat</cp:lastModifiedBy>
  <cp:lastPrinted>2019-05-22T22:09:01Z</cp:lastPrinted>
  <dcterms:created xsi:type="dcterms:W3CDTF">2002-06-13T23:24:21Z</dcterms:created>
  <dcterms:modified xsi:type="dcterms:W3CDTF">2023-08-09T13:57:09Z</dcterms:modified>
</cp:coreProperties>
</file>