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officedocument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Compatibility="false" showObjects="all"/>
  <workbookProtection lockWindows="false"/>
  <bookViews>
    <workbookView activeTab="1" firstSheet="0" showHorizontalScroll="true" showSheetTabs="true" showVerticalScroll="true" tabRatio="937" windowHeight="8192" windowWidth="16384" xWindow="0" yWindow="0"/>
  </bookViews>
  <sheets>
    <sheet name="300" r:id="rId2" sheetId="1" state="visible"/>
    <sheet name="1000" r:id="rId3" sheetId="2" state="visible"/>
    <sheet name="001" r:id="rId4" sheetId="3" state="visible"/>
    <sheet name="221" r:id="rId5" sheetId="4" state="visible"/>
    <sheet name="311" r:id="rId6" sheetId="5" state="visible"/>
    <sheet name="321" r:id="rId7" sheetId="6" state="visible"/>
    <sheet name="641" r:id="rId8" sheetId="7" state="visible"/>
    <sheet name="711" r:id="rId9" sheetId="8" state="visible"/>
    <sheet name="746" r:id="rId10" sheetId="9" state="visible"/>
    <sheet name="761" r:id="rId11" sheetId="10" state="visible"/>
    <sheet name="771" r:id="rId12" sheetId="11" state="visible"/>
    <sheet name="762" r:id="rId13" sheetId="12" state="visible"/>
    <sheet name="763" r:id="rId14" sheetId="13" state="visible"/>
    <sheet name="764" r:id="rId15" sheetId="14" state="visible"/>
    <sheet name="811" r:id="rId16" sheetId="15" state="visible"/>
    <sheet name="141" r:id="rId17" sheetId="16" state="visible"/>
    <sheet name="201" r:id="rId18" sheetId="17" state="visible"/>
    <sheet name="202" r:id="rId19" sheetId="18" state="visible"/>
    <sheet name="312" r:id="rId20" sheetId="19" state="visible"/>
    <sheet name="322" r:id="rId21" sheetId="20" state="visible"/>
    <sheet name="451" r:id="rId22" sheetId="21" state="visible"/>
    <sheet name="501" r:id="rId23" sheetId="22" state="visible"/>
    <sheet name="642" r:id="rId24" sheetId="23" state="visible"/>
    <sheet name="651" r:id="rId25" sheetId="24" state="visible"/>
    <sheet name="933" r:id="rId26" sheetId="25" state="visible"/>
    <sheet name="951" r:id="rId27" sheetId="26" state="visible"/>
    <sheet name="996" r:id="rId28" sheetId="27" state="visible"/>
    <sheet name="980" r:id="rId29" sheetId="28" state="visible"/>
    <sheet name="i" r:id="rId30" sheetId="29" state="visible"/>
  </sheets>
  <definedNames>
    <definedName function="false" hidden="false" localSheetId="0" name="_xlnm.Print_Area" vbProcedure="false">'300'!$A$1:$F$119</definedName>
  </definedNames>
  <calcPr iterate="false" iterateCount="100" iterateDelta="0.001" refMode="A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<sst xmlns="http://schemas.openxmlformats.org/spreadsheetml/2006/main" count="913" uniqueCount="450">
  <si>
    <t xml:space="preserve">Micro-Finance Bank Code</t>
  </si>
  <si>
    <t xml:space="preserve">Micro-Finance Bank Name</t>
  </si>
  <si>
    <t xml:space="preserve">NEPTUNE MICROFINANCE BANK LIMITED</t>
  </si>
  <si>
    <t xml:space="preserve">Return Code : </t>
  </si>
  <si>
    <t xml:space="preserve">Form MMFBR 300</t>
  </si>
  <si>
    <t xml:space="preserve">Return Name</t>
  </si>
  <si>
    <t xml:space="preserve">Monthly Statement of Assets and Liabilities </t>
  </si>
  <si>
    <t xml:space="preserve">Reporting Date:</t>
  </si>
  <si>
    <t xml:space="preserve">State Name</t>
  </si>
  <si>
    <t xml:space="preserve">LAGOS</t>
  </si>
  <si>
    <t xml:space="preserve">State Code</t>
  </si>
  <si>
    <t xml:space="preserve">Local Government Name</t>
  </si>
  <si>
    <t xml:space="preserve">Ikeja</t>
  </si>
  <si>
    <t xml:space="preserve">Local Government Code</t>
  </si>
  <si>
    <t xml:space="preserve">Code</t>
  </si>
  <si>
    <t xml:space="preserve">                                            Item Description</t>
  </si>
  <si>
    <r>
      <rPr>
        <b val="true"/>
        <sz val="10"/>
        <rFont val="Arial"/>
        <family val="2"/>
      </rPr>
      <t xml:space="preserve">Amount  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’000</t>
    </r>
  </si>
  <si>
    <t xml:space="preserve">ASSETS</t>
  </si>
  <si>
    <t xml:space="preserve">CASH:</t>
  </si>
  <si>
    <t xml:space="preserve">Notes</t>
  </si>
  <si>
    <t xml:space="preserve">Coins</t>
  </si>
  <si>
    <t xml:space="preserve">Total Cash</t>
  </si>
  <si>
    <t xml:space="preserve">DUE FROM:</t>
  </si>
  <si>
    <t xml:space="preserve">Banks in Nigeria:</t>
  </si>
  <si>
    <t xml:space="preserve">Balances with Banks (Specify, MMFBR 221)</t>
  </si>
  <si>
    <t xml:space="preserve">Placements</t>
  </si>
  <si>
    <t xml:space="preserve">Secured with Treasury Bills (Specify, MMFBR 311)</t>
  </si>
  <si>
    <t xml:space="preserve">Unsecured (Specify, MMFBR 321)</t>
  </si>
  <si>
    <t xml:space="preserve">Total Placement with Banks/Discount Houses</t>
  </si>
  <si>
    <t xml:space="preserve">Total Due From</t>
  </si>
  <si>
    <t xml:space="preserve">SHORT TERM INVESTMENTS:</t>
  </si>
  <si>
    <t xml:space="preserve">Treasury Bills</t>
  </si>
  <si>
    <t xml:space="preserve">LONG-TERM INVESTMENTS:</t>
  </si>
  <si>
    <t xml:space="preserve">Quoted Companies</t>
  </si>
  <si>
    <t xml:space="preserve">Unquoted Companies</t>
  </si>
  <si>
    <t xml:space="preserve">Subsidiary Companies</t>
  </si>
  <si>
    <t xml:space="preserve">Others (Specify, MMFBR 641)</t>
  </si>
  <si>
    <t xml:space="preserve">Total Long-Term Investments</t>
  </si>
  <si>
    <t xml:space="preserve">LOANS AND ADVANCES/LEASES</t>
  </si>
  <si>
    <t xml:space="preserve">Micro Loans (Specify, MMFBR 711)</t>
  </si>
  <si>
    <t xml:space="preserve">Small and Medium Enterprises Loans</t>
  </si>
  <si>
    <t xml:space="preserve">Bills Discounted</t>
  </si>
  <si>
    <t xml:space="preserve">Hire Purchase</t>
  </si>
  <si>
    <t xml:space="preserve">Advances Under Micro-Leases</t>
  </si>
  <si>
    <t xml:space="preserve">Other Loans (Specify, MMFBR 746)</t>
  </si>
  <si>
    <t xml:space="preserve">Staff Loans</t>
  </si>
  <si>
    <t xml:space="preserve">Total Loans and Advances/Leases</t>
  </si>
  <si>
    <t xml:space="preserve">Specific Loan/Lease Loss Provision (Specify, MMFBR 771)</t>
  </si>
  <si>
    <t xml:space="preserve">General Loan/Lease Loss Provision</t>
  </si>
  <si>
    <t xml:space="preserve">Total Loan/Lease Loss Provision</t>
  </si>
  <si>
    <t xml:space="preserve">Net Loans and Advances</t>
  </si>
  <si>
    <t xml:space="preserve">OTHER ASSETS:</t>
  </si>
  <si>
    <t xml:space="preserve">Total Other Assets (Specify, MMFBR 811)</t>
  </si>
  <si>
    <t xml:space="preserve">Provision for Losses on Other Assets</t>
  </si>
  <si>
    <t xml:space="preserve">Other Assets (Net)</t>
  </si>
  <si>
    <t xml:space="preserve">FIXED ASSETS</t>
  </si>
  <si>
    <t xml:space="preserve">Freehold Land and Building</t>
  </si>
  <si>
    <t xml:space="preserve">Leasehold Land and Building</t>
  </si>
  <si>
    <t xml:space="preserve">Plant and Machinery</t>
  </si>
  <si>
    <t xml:space="preserve">Furniture and Fixtures</t>
  </si>
  <si>
    <t xml:space="preserve">Motor Vehicles</t>
  </si>
  <si>
    <t xml:space="preserve">Office Equipment</t>
  </si>
  <si>
    <t xml:space="preserve">Total Fixed Assets</t>
  </si>
  <si>
    <t xml:space="preserve">Less Accumulated Depreciation</t>
  </si>
  <si>
    <t xml:space="preserve">Net Fixed Assets</t>
  </si>
  <si>
    <t xml:space="preserve">TOTAL ASSETS</t>
  </si>
  <si>
    <t xml:space="preserve">LIABILITIES</t>
  </si>
  <si>
    <t xml:space="preserve">DEPOSITS:</t>
  </si>
  <si>
    <t xml:space="preserve">Demand Deposits</t>
  </si>
  <si>
    <t xml:space="preserve">Mandatory Deposits</t>
  </si>
  <si>
    <t xml:space="preserve">Voluntary Savings Deposits</t>
  </si>
  <si>
    <t xml:space="preserve">Time/Term Deposits</t>
  </si>
  <si>
    <t xml:space="preserve">Other Deposits (Specify, MMFBR 141)</t>
  </si>
  <si>
    <t xml:space="preserve">Total Deposits</t>
  </si>
  <si>
    <t xml:space="preserve">TAKINGS FROM:</t>
  </si>
  <si>
    <t xml:space="preserve">Banks in Nigeria (Specify, MMFBR 312)</t>
  </si>
  <si>
    <t xml:space="preserve">Other Institutions (Specify, MMFBR 322)</t>
  </si>
  <si>
    <t xml:space="preserve">Total Takings</t>
  </si>
  <si>
    <t xml:space="preserve">Re-financing Facilities (Specify, MMFBR 451)</t>
  </si>
  <si>
    <t xml:space="preserve">Other Liabilities (Specify 501)</t>
  </si>
  <si>
    <t xml:space="preserve">BORROWINGS (On-lending):</t>
  </si>
  <si>
    <t xml:space="preserve">Federal Government</t>
  </si>
  <si>
    <t xml:space="preserve">State Government</t>
  </si>
  <si>
    <t xml:space="preserve">Local Government</t>
  </si>
  <si>
    <t xml:space="preserve">Foreign Agencies (Specify, MMFBR642)</t>
  </si>
  <si>
    <t xml:space="preserve">Others (Specify, MMFBR 651)</t>
  </si>
  <si>
    <t xml:space="preserve">Total Borrowings</t>
  </si>
  <si>
    <t xml:space="preserve">DEBENTURE/LOAN STOCK:</t>
  </si>
  <si>
    <t xml:space="preserve">Redeemable Debenture</t>
  </si>
  <si>
    <t xml:space="preserve">Irredeemable Debenture</t>
  </si>
  <si>
    <t xml:space="preserve">Total Debentures/Loans Stock</t>
  </si>
  <si>
    <t xml:space="preserve">CAPITAL</t>
  </si>
  <si>
    <t xml:space="preserve">Authorised Share Capital</t>
  </si>
  <si>
    <t xml:space="preserve">Issued &amp; Fully Paid-up Capital:</t>
  </si>
  <si>
    <t xml:space="preserve">Ordinary Shares</t>
  </si>
  <si>
    <t xml:space="preserve">Preference Shares</t>
  </si>
  <si>
    <t xml:space="preserve">Total Capital</t>
  </si>
  <si>
    <t xml:space="preserve">RESERVES:</t>
  </si>
  <si>
    <t xml:space="preserve">Statutory Reserve</t>
  </si>
  <si>
    <t xml:space="preserve">Share Premium</t>
  </si>
  <si>
    <t xml:space="preserve">General Reserve</t>
  </si>
  <si>
    <t xml:space="preserve">Deferred Grants/Donations Reserves (Specify, MMFBR 933)</t>
  </si>
  <si>
    <t xml:space="preserve">Bonus Reserves</t>
  </si>
  <si>
    <t xml:space="preserve">Revaluation Reserves</t>
  </si>
  <si>
    <t xml:space="preserve">Other Reserves (Specify, MMFBR 951)</t>
  </si>
  <si>
    <t xml:space="preserve">Retained Profit/(Loss) </t>
  </si>
  <si>
    <t xml:space="preserve">Unaudited Loss to date</t>
  </si>
  <si>
    <t xml:space="preserve">Total Reserves</t>
  </si>
  <si>
    <t xml:space="preserve">TOTAL CAPITAL &amp; RESERVES</t>
  </si>
  <si>
    <t xml:space="preserve">TOTAL LIABILITIES</t>
  </si>
  <si>
    <t xml:space="preserve">Off-Balance Sheet Engagements (Specify, MMFBR 996)</t>
  </si>
  <si>
    <t xml:space="preserve">AUTHORISED SIGNATORY</t>
  </si>
  <si>
    <t xml:space="preserve">Name of MD/CEO   </t>
  </si>
  <si>
    <t xml:space="preserve">MR PATRICK  ASHIBUOGWU</t>
  </si>
  <si>
    <t xml:space="preserve">Name of Compliance Officer   </t>
  </si>
  <si>
    <t xml:space="preserve">AFOLABI  SEGUN</t>
  </si>
  <si>
    <t xml:space="preserve">TEL./GSM NO.                          </t>
  </si>
  <si>
    <t xml:space="preserve">Bank's E-Mail</t>
  </si>
  <si>
    <t xml:space="preserve">stellasmfbltd@gmail.com</t>
  </si>
  <si>
    <t xml:space="preserve">Form MMFBR 1000</t>
  </si>
  <si>
    <t xml:space="preserve">Monthly Statements of Profit and Loss Account</t>
  </si>
  <si>
    <t xml:space="preserve">      </t>
  </si>
  <si>
    <t xml:space="preserve">CODE</t>
  </si>
  <si>
    <t xml:space="preserve">Item Description</t>
  </si>
  <si>
    <t xml:space="preserve">Interest Income</t>
  </si>
  <si>
    <t xml:space="preserve">Less : Interest Expenses </t>
  </si>
  <si>
    <t xml:space="preserve">Net Interest Income </t>
  </si>
  <si>
    <t xml:space="preserve">Other Income: </t>
  </si>
  <si>
    <t xml:space="preserve"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</si>
  <si>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</si>
  <si>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</si>
  <si>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</si>
  <si>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</si>
  <si>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 xml:space="preserve">Net Income</t>
  </si>
  <si>
    <t xml:space="preserve">Operating Expenses: </t>
  </si>
  <si>
    <t xml:space="preserve">Staff Cost </t>
  </si>
  <si>
    <t xml:space="preserve"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</si>
  <si>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</si>
  <si>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</si>
  <si>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</si>
  <si>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</si>
  <si>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</si>
  <si>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</si>
  <si>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</si>
  <si>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</si>
  <si>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</si>
  <si>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</si>
  <si>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</si>
  <si>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 xml:space="preserve">Profit/(Loss) On EOI After Tax</t>
  </si>
  <si>
    <t xml:space="preserve">Profit/(Loss) After Tax &amp; EOI </t>
  </si>
  <si>
    <t xml:space="preserve">……………………………………</t>
  </si>
  <si>
    <t xml:space="preserve">…………………………………………….</t>
  </si>
  <si>
    <t xml:space="preserve">NAME:</t>
  </si>
  <si>
    <t xml:space="preserve">………………………………………………………………………………</t>
  </si>
  <si>
    <t xml:space="preserve">Tel No.</t>
  </si>
  <si>
    <t xml:space="preserve">…………………………………..</t>
  </si>
  <si>
    <t xml:space="preserve">MMFBR M001</t>
  </si>
  <si>
    <t xml:space="preserve">Memorandum Items</t>
  </si>
  <si>
    <t xml:space="preserve">CODES</t>
  </si>
  <si>
    <t xml:space="preserve">Current Month</t>
  </si>
  <si>
    <t xml:space="preserve">Cummulative to Date</t>
  </si>
  <si>
    <t xml:space="preserve">Number</t>
  </si>
  <si>
    <r>
      <rPr>
        <sz val="10"/>
        <rFont val="Arial"/>
        <family val="2"/>
      </rPr>
      <t xml:space="preserve">Value (</t>
    </r>
    <r>
      <rPr>
        <strike val="true"/>
        <sz val="10"/>
        <rFont val="Arial"/>
        <family val="2"/>
      </rPr>
      <t xml:space="preserve">N'</t>
    </r>
    <r>
      <rPr>
        <sz val="10"/>
        <rFont val="Arial"/>
        <family val="2"/>
      </rPr>
      <t xml:space="preserve">000)</t>
    </r>
  </si>
  <si>
    <t xml:space="preserve">Total New Loans Disbursed</t>
  </si>
  <si>
    <t xml:space="preserve">Borrowers:</t>
  </si>
  <si>
    <t xml:space="preserve">Female</t>
  </si>
  <si>
    <t xml:space="preserve">Male</t>
  </si>
  <si>
    <t xml:space="preserve">Clients Drop-outs:</t>
  </si>
  <si>
    <t xml:space="preserve">Depositors:</t>
  </si>
  <si>
    <t xml:space="preserve"> </t>
  </si>
  <si>
    <t xml:space="preserve">MALE</t>
  </si>
  <si>
    <t xml:space="preserve">FEMALE</t>
  </si>
  <si>
    <t xml:space="preserve">Senior Staff</t>
  </si>
  <si>
    <t xml:space="preserve">Junior Staff</t>
  </si>
  <si>
    <t xml:space="preserve">Total Staff</t>
  </si>
  <si>
    <t xml:space="preserve">Number of Loan officers</t>
  </si>
  <si>
    <t xml:space="preserve">Staff Resigned, Terminated, Dismissed etc in the Month (Specify)</t>
  </si>
  <si>
    <t xml:space="preserve">New Recruitments in the Month (Specify)</t>
  </si>
  <si>
    <t xml:space="preserve">Date of Last CBN/NDIC Examination</t>
  </si>
  <si>
    <t xml:space="preserve">Recommended Provision as at Last Examination</t>
  </si>
  <si>
    <t xml:space="preserve">Financial Year End</t>
  </si>
  <si>
    <t xml:space="preserve">31st December</t>
  </si>
  <si>
    <t xml:space="preserve">Number of Branches in Operation:</t>
  </si>
  <si>
    <t xml:space="preserve">Existing:</t>
  </si>
  <si>
    <t xml:space="preserve">New</t>
  </si>
  <si>
    <t xml:space="preserve">Closed</t>
  </si>
  <si>
    <t xml:space="preserve">Number of Cash Centres</t>
  </si>
  <si>
    <t xml:space="preserve">Number of Meeting Points</t>
  </si>
  <si>
    <t xml:space="preserve">Form MMFBR 221</t>
  </si>
  <si>
    <t xml:space="preserve">Schedule of Balances Due from other Banks in Nigeria</t>
  </si>
  <si>
    <t xml:space="preserve">BANK
CODE</t>
  </si>
  <si>
    <t xml:space="preserve">NAME OF BANK</t>
  </si>
  <si>
    <r>
      <rPr>
        <b val="true"/>
        <sz val="10"/>
        <rFont val="Arial"/>
        <family val="2"/>
      </rPr>
      <t xml:space="preserve">AMOUNT
</t>
    </r>
    <r>
      <rPr>
        <b val="true"/>
        <strike val="true"/>
        <sz val="10"/>
        <rFont val="Arial"/>
        <family val="2"/>
      </rPr>
      <t xml:space="preserve">N’</t>
    </r>
    <r>
      <rPr>
        <b val="true"/>
        <sz val="10"/>
        <rFont val="Arial"/>
        <family val="2"/>
      </rPr>
      <t xml:space="preserve"> 000</t>
    </r>
  </si>
  <si>
    <t xml:space="preserve">DIAMOND BANK PLC ACCT 2</t>
  </si>
  <si>
    <t xml:space="preserve">DIAMOND BANK PLC ACCT </t>
  </si>
  <si>
    <t xml:space="preserve">ZENITH BANK</t>
  </si>
  <si>
    <t xml:space="preserve">TOTAL</t>
  </si>
  <si>
    <t xml:space="preserve"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</si>
  <si>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</si>
  <si>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</si>
  <si>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 xml:space="preserve">Form MMFBR 311</t>
  </si>
  <si>
    <t xml:space="preserve">Schedule of Secured Placements with Banks/Discount Houses </t>
  </si>
  <si>
    <t xml:space="preserve">BANK   CODE</t>
  </si>
  <si>
    <t xml:space="preserve">TENOR</t>
  </si>
  <si>
    <t xml:space="preserve">MATURITY DATE</t>
  </si>
  <si>
    <r>
      <rPr>
        <b val="true"/>
        <sz val="10"/>
        <rFont val="Arial"/>
        <family val="2"/>
      </rPr>
      <t xml:space="preserve">AMOUNT 
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</si>
  <si>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t xml:space="preserve">Total Amount </t>
  </si>
  <si>
    <t xml:space="preserve">………………………………………………</t>
  </si>
  <si>
    <t xml:space="preserve">……………………………………………………………………………….</t>
  </si>
  <si>
    <t xml:space="preserve">Form MMFBR 321</t>
  </si>
  <si>
    <t xml:space="preserve">Schedule of Unsecured Placements with Banks/Discount Houses </t>
  </si>
  <si>
    <t xml:space="preserve">BANK’S CODE</t>
  </si>
  <si>
    <r>
      <rPr>
        <b val="true"/>
        <sz val="10"/>
        <rFont val="Arial"/>
        <family val="2"/>
      </rPr>
      <t xml:space="preserve">AMOUNT
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</si>
  <si>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t xml:space="preserve">……………………………………………..</t>
  </si>
  <si>
    <t xml:space="preserve">…………………………………………………</t>
  </si>
  <si>
    <t xml:space="preserve">Form MMFBR 641</t>
  </si>
  <si>
    <t xml:space="preserve">Schedule of Other Long-term Investments</t>
  </si>
  <si>
    <t xml:space="preserve">S/N</t>
  </si>
  <si>
    <t xml:space="preserve">NATURE OF INVESTMENTS</t>
  </si>
  <si>
    <r>
      <rPr>
        <b val="true"/>
        <sz val="10"/>
        <rFont val="Arial"/>
        <family val="2"/>
      </rPr>
      <t xml:space="preserve">AMOUNT                                 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’ 000</t>
    </r>
  </si>
  <si>
    <t xml:space="preserve">…………………………………………..</t>
  </si>
  <si>
    <t xml:space="preserve">……………………………………………………</t>
  </si>
  <si>
    <t xml:space="preserve">Form MMFBR 711</t>
  </si>
  <si>
    <t xml:space="preserve">Schedule of Micro Loans by Lending Models</t>
  </si>
  <si>
    <t xml:space="preserve">LENDING MODEL</t>
  </si>
  <si>
    <t xml:space="preserve">NUMBER</t>
  </si>
  <si>
    <t xml:space="preserve">%</t>
  </si>
  <si>
    <t xml:space="preserve">Individuals</t>
  </si>
  <si>
    <t xml:space="preserve">Solidarity Group</t>
  </si>
  <si>
    <t xml:space="preserve">Neighborhood and Small Group Revolving Funds</t>
  </si>
  <si>
    <t xml:space="preserve">Village Banking</t>
  </si>
  <si>
    <t xml:space="preserve">Wholesale lending</t>
  </si>
  <si>
    <t xml:space="preserve">Credit Unions</t>
  </si>
  <si>
    <t xml:space="preserve">Staff</t>
  </si>
  <si>
    <t xml:space="preserve">Others - Specify</t>
  </si>
  <si>
    <t xml:space="preserve">Total</t>
  </si>
  <si>
    <t xml:space="preserve">…………………………………………</t>
  </si>
  <si>
    <t xml:space="preserve">Form MMFBR 746</t>
  </si>
  <si>
    <t xml:space="preserve">Breakdown of Other Loans</t>
  </si>
  <si>
    <t xml:space="preserve">…………………………………………………….</t>
  </si>
  <si>
    <t xml:space="preserve">Total Amount    N'000</t>
  </si>
  <si>
    <t xml:space="preserve">Names of Beneficiary</t>
  </si>
  <si>
    <t xml:space="preserve">Date Facility Granted</t>
  </si>
  <si>
    <t xml:space="preserve">Tenor</t>
  </si>
  <si>
    <r>
      <rPr>
        <b val="true"/>
        <sz val="10"/>
        <rFont val="Arial"/>
        <family val="2"/>
      </rPr>
      <t xml:space="preserve">Amount Approved
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</si>
  <si>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r>
      <rPr>
        <b val="true"/>
        <sz val="10"/>
        <rFont val="Arial"/>
        <family val="2"/>
      </rPr>
      <t xml:space="preserve">Outstanding Balance
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</si>
  <si>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t xml:space="preserve">Status of Facility</t>
  </si>
  <si>
    <t xml:space="preserve">Form MMFBR 761</t>
  </si>
  <si>
    <t xml:space="preserve">Summary of Loan Classification</t>
  </si>
  <si>
    <t xml:space="preserve">AMOUNT  (N'000)</t>
  </si>
  <si>
    <t xml:space="preserve">Performing</t>
  </si>
  <si>
    <t xml:space="preserve">Non-Performing (Portfolio-At-Risk)</t>
  </si>
  <si>
    <t xml:space="preserve">Pass &amp; Watch</t>
  </si>
  <si>
    <t xml:space="preserve">Substandard</t>
  </si>
  <si>
    <t xml:space="preserve">Doubtful</t>
  </si>
  <si>
    <t xml:space="preserve">Lost</t>
  </si>
  <si>
    <t xml:space="preserve">Total Porfolio-At-Risk</t>
  </si>
  <si>
    <t xml:space="preserve">Interest In Suspense</t>
  </si>
  <si>
    <t xml:space="preserve">Form MMFBR 771</t>
  </si>
  <si>
    <t xml:space="preserve">Summary of Non Performing Loans</t>
  </si>
  <si>
    <t xml:space="preserve">Total Amount   N'000</t>
  </si>
  <si>
    <t xml:space="preserve">S/No.</t>
  </si>
  <si>
    <t xml:space="preserve">Customer Code</t>
  </si>
  <si>
    <t xml:space="preserve">Customer's Name</t>
  </si>
  <si>
    <t xml:space="preserve">Past Due Date</t>
  </si>
  <si>
    <t xml:space="preserve">Last date of Repayment</t>
  </si>
  <si>
    <t xml:space="preserve">Amount Granted     N'000</t>
  </si>
  <si>
    <r>
      <rPr>
        <b val="true"/>
        <sz val="10"/>
        <rFont val="Arial"/>
        <family val="2"/>
      </rPr>
      <t xml:space="preserve">Principal Payment Due &amp; Unpaid
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</si>
  <si>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r>
      <rPr>
        <b val="true"/>
        <sz val="10"/>
        <rFont val="Arial"/>
        <family val="2"/>
      </rPr>
      <t xml:space="preserve">Accrued Interest unpaid     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</si>
  <si>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r>
      <rPr>
        <b val="true"/>
        <sz val="10"/>
        <rFont val="Arial"/>
        <family val="2"/>
      </rPr>
      <t xml:space="preserve">Total non performing credits
 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</si>
  <si>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t xml:space="preserve">Bank’s classification</t>
  </si>
  <si>
    <r>
      <rPr>
        <b val="true"/>
        <sz val="10"/>
        <rFont val="Arial"/>
        <family val="2"/>
      </rPr>
      <t xml:space="preserve">Bank's Provision                  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</si>
  <si>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t xml:space="preserve">Remarks</t>
  </si>
  <si>
    <t xml:space="preserve">10a.</t>
  </si>
  <si>
    <t xml:space="preserve">10b.</t>
  </si>
  <si>
    <t xml:space="preserve">10c.</t>
  </si>
  <si>
    <t xml:space="preserve">10d.</t>
  </si>
  <si>
    <r>
      <rPr>
        <b val="true"/>
        <sz val="10"/>
        <rFont val="Arial"/>
        <family val="2"/>
      </rPr>
      <t xml:space="preserve">1 - 30 days Pass &amp; Watch 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</si>
  <si>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r>
      <rPr>
        <b val="true"/>
        <sz val="10"/>
        <rFont val="Arial"/>
        <family val="2"/>
      </rPr>
      <t xml:space="preserve">31-60 days Sub-Standard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</si>
  <si>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r>
      <rPr>
        <b val="true"/>
        <sz val="10"/>
        <rFont val="Arial"/>
        <family val="2"/>
      </rPr>
      <t xml:space="preserve">61-90 days Doubtful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</si>
  <si>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r>
      <rPr>
        <b val="true"/>
        <sz val="10"/>
        <rFont val="Arial"/>
        <family val="2"/>
      </rPr>
      <t xml:space="preserve"> 91 or More Lost                                            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</si>
  <si>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t xml:space="preserve">Form MMFBR 762</t>
  </si>
  <si>
    <t xml:space="preserve">Sectoral Analysis of Loans and Advances</t>
  </si>
  <si>
    <t xml:space="preserve">SECTOR</t>
  </si>
  <si>
    <t xml:space="preserve">NUMBER OF LOANS</t>
  </si>
  <si>
    <r>
      <rPr>
        <b val="true"/>
        <sz val="10"/>
        <rFont val="Arial"/>
        <family val="2"/>
      </rPr>
      <t xml:space="preserve">AMOUNT (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'000)</t>
    </r>
  </si>
  <si>
    <t xml:space="preserve">Agriculture &amp; Forestry</t>
  </si>
  <si>
    <t xml:space="preserve">Mining &amp; Quarry</t>
  </si>
  <si>
    <t xml:space="preserve">Manufacturing &amp; Food Processing</t>
  </si>
  <si>
    <t xml:space="preserve">Trade &amp; Commerce</t>
  </si>
  <si>
    <t xml:space="preserve">Transport &amp; Communication</t>
  </si>
  <si>
    <t xml:space="preserve">Real Estate &amp; Construction</t>
  </si>
  <si>
    <t xml:space="preserve">Rent/Housing</t>
  </si>
  <si>
    <t xml:space="preserve">Consumer/Personal</t>
  </si>
  <si>
    <t xml:space="preserve">Health</t>
  </si>
  <si>
    <t xml:space="preserve">Education</t>
  </si>
  <si>
    <t xml:space="preserve">Tourism &amp; Hospitality</t>
  </si>
  <si>
    <t xml:space="preserve">Purchase of Shares</t>
  </si>
  <si>
    <t xml:space="preserve">Others (Specify)</t>
  </si>
  <si>
    <t xml:space="preserve">Schedule of Loans Structure and Maturity Profile</t>
  </si>
  <si>
    <t xml:space="preserve">Form MMFBR 763 </t>
  </si>
  <si>
    <t xml:space="preserve">TYPE OF LOANS</t>
  </si>
  <si>
    <r>
      <rPr>
        <b val="true"/>
        <sz val="10"/>
        <rFont val="Arial"/>
        <family val="2"/>
      </rPr>
      <t xml:space="preserve">1 - 30 Days     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</si>
  <si>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r>
      <rPr>
        <b val="true"/>
        <sz val="10"/>
        <rFont val="Arial"/>
        <family val="2"/>
      </rPr>
      <t xml:space="preserve">31 - 60 Days           </t>
    </r>
    <r>
      <rPr>
        <b val="true"/>
        <strike val="true"/>
        <sz val="10"/>
        <rFont val="Arial"/>
        <family val="2"/>
      </rPr>
      <t xml:space="preserve"> N</t>
    </r>
    <r>
      <rPr>
        <b val="true"/>
        <sz val="10"/>
        <rFont val="Arial"/>
        <family val="2"/>
      </rPr>
      <t xml:space="preserve">'000</t>
    </r>
  </si>
  <si>
    <r>
      <rPr>
        <b val="true"/>
        <sz val="10"/>
        <rFont val="Arial"/>
        <family val="2"/>
      </rPr>
      <t xml:space="preserve">61 – 90 Days  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</si>
  <si>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r>
      <rPr>
        <b val="true"/>
        <sz val="10"/>
        <rFont val="Arial"/>
        <family val="2"/>
      </rPr>
      <t xml:space="preserve">91 – 180 Days      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</si>
  <si>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r>
      <rPr>
        <b val="true"/>
        <sz val="10"/>
        <rFont val="Arial"/>
        <family val="2"/>
      </rPr>
      <t xml:space="preserve">181 – 360 Days      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</si>
  <si>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r>
      <rPr>
        <b val="true"/>
        <sz val="10"/>
        <rFont val="Arial"/>
        <family val="2"/>
      </rPr>
      <t xml:space="preserve">Above 360 Days   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</si>
  <si>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r>
      <rPr>
        <b val="true"/>
        <sz val="10"/>
        <rFont val="Arial"/>
        <family val="2"/>
      </rPr>
      <t xml:space="preserve">TOTAL        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</si>
  <si>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t xml:space="preserve">MICRO-LOANS</t>
  </si>
  <si>
    <t xml:space="preserve">Number of accounts</t>
  </si>
  <si>
    <t xml:space="preserve">Amount (N)</t>
  </si>
  <si>
    <t xml:space="preserve">SMALL &amp; MEDIUM ENTERPRISES LOANS</t>
  </si>
  <si>
    <r>
      <rPr>
        <sz val="10"/>
        <rFont val="Arial"/>
        <family val="2"/>
      </rPr>
      <t xml:space="preserve">Amount (</t>
    </r>
    <r>
      <rPr>
        <strike val="true"/>
        <sz val="10"/>
        <rFont val="Arial"/>
        <family val="2"/>
      </rPr>
      <t xml:space="preserve">N</t>
    </r>
    <r>
      <rPr>
        <sz val="10"/>
        <rFont val="Arial"/>
        <family val="2"/>
      </rPr>
      <t xml:space="preserve">)</t>
    </r>
  </si>
  <si>
    <t xml:space="preserve">HIRE PURCHASE</t>
  </si>
  <si>
    <t xml:space="preserve">MICRO-LEASES</t>
  </si>
  <si>
    <t xml:space="preserve">OTHER LOANS (SPECIFY)</t>
  </si>
  <si>
    <t xml:space="preserve">STAFF LOANS</t>
  </si>
  <si>
    <t xml:space="preserve">Form MMFBR 764</t>
  </si>
  <si>
    <t xml:space="preserve">Schedule of Interest Rates</t>
  </si>
  <si>
    <t xml:space="preserve">TYPE OF ACCOUNT</t>
  </si>
  <si>
    <t xml:space="preserve">0 – 30 Days (%)</t>
  </si>
  <si>
    <t xml:space="preserve">31 – 60 Days(%)</t>
  </si>
  <si>
    <t xml:space="preserve">61 – 90 days(%)</t>
  </si>
  <si>
    <t xml:space="preserve">91 – 180 days(%)</t>
  </si>
  <si>
    <t xml:space="preserve">180 – 360 Days(%)</t>
  </si>
  <si>
    <t xml:space="preserve">Over 360 days(%)</t>
  </si>
  <si>
    <t xml:space="preserve">Loans and Advances</t>
  </si>
  <si>
    <t xml:space="preserve">3-5%</t>
  </si>
  <si>
    <t xml:space="preserve">Micro-Leases</t>
  </si>
  <si>
    <t xml:space="preserve">Savings Deposits</t>
  </si>
  <si>
    <t xml:space="preserve">Target Deposits</t>
  </si>
  <si>
    <t xml:space="preserve">Form MMFBR 811</t>
  </si>
  <si>
    <t xml:space="preserve">Schedule of Other Assets</t>
  </si>
  <si>
    <t xml:space="preserve">ITEM</t>
  </si>
  <si>
    <t xml:space="preserve">PERFORMING 
N’ 000</t>
  </si>
  <si>
    <t xml:space="preserve">NON-PERFORMING
N’ 000</t>
  </si>
  <si>
    <t xml:space="preserve">TOTAL
N’ 000</t>
  </si>
  <si>
    <t xml:space="preserve">Note: Please provide a breakdown of any item that is equal to or greater than 10% of Total Other Assets.</t>
  </si>
  <si>
    <t xml:space="preserve">………………………………………….</t>
  </si>
  <si>
    <t xml:space="preserve">……………………………………………………………</t>
  </si>
  <si>
    <t xml:space="preserve">Form MMFBR 141</t>
  </si>
  <si>
    <t xml:space="preserve">Schedule of Other Deposits</t>
  </si>
  <si>
    <t xml:space="preserve">TYPE OF DEPOSIT</t>
  </si>
  <si>
    <r>
      <rPr>
        <sz val="10"/>
        <rFont val="Arial"/>
        <family val="2"/>
      </rPr>
      <t xml:space="preserve">TOTAL
</t>
    </r>
    <r>
      <rPr>
        <strike val="true"/>
        <sz val="10"/>
        <rFont val="Arial"/>
        <family val="2"/>
      </rPr>
      <t xml:space="preserve"> N</t>
    </r>
    <r>
      <rPr>
        <sz val="10"/>
        <rFont val="Arial"/>
        <family val="2"/>
      </rPr>
      <t xml:space="preserve">'000</t>
    </r>
  </si>
  <si>
    <t xml:space="preserve">………………………………………</t>
  </si>
  <si>
    <t xml:space="preserve">………………………………………………………………</t>
  </si>
  <si>
    <t xml:space="preserve">Form MMFBR 201</t>
  </si>
  <si>
    <t xml:space="preserve">Schedule of Deposit Structure and Maturity Profile</t>
  </si>
  <si>
    <t xml:space="preserve">TYPE OF DEPOSITS</t>
  </si>
  <si>
    <t xml:space="preserve">DEMAND DEPOSITS</t>
  </si>
  <si>
    <t xml:space="preserve">MANDATORY SAVINGS</t>
  </si>
  <si>
    <t xml:space="preserve">VOLUNTARY SAVINGS</t>
  </si>
  <si>
    <t xml:space="preserve">TERM/TIME DEPOSITS</t>
  </si>
  <si>
    <t xml:space="preserve">SPECIAL DEPOSITS</t>
  </si>
  <si>
    <t xml:space="preserve">OTHER DEPOSITS (SPECIFY)</t>
  </si>
  <si>
    <t xml:space="preserve">Form MMFBR 202</t>
  </si>
  <si>
    <t xml:space="preserve">Schedule of Insured Deposit</t>
  </si>
  <si>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1 - 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100,000</t>
    </r>
  </si>
  <si>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 100,001 &amp; Above</t>
    </r>
  </si>
  <si>
    <r>
      <rPr>
        <b val="true"/>
        <sz val="10"/>
        <rFont val="Arial"/>
        <family val="2"/>
      </rPr>
      <t xml:space="preserve">TOTAL
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</si>
  <si>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t xml:space="preserve">DEMAND DEPOSIT</t>
  </si>
  <si>
    <t xml:space="preserve">SAVINGS DEPOSIT</t>
  </si>
  <si>
    <t xml:space="preserve">TERM/TIME DEPOSIT</t>
  </si>
  <si>
    <t xml:space="preserve">SPECIAL/OTHER  DEPOSITS</t>
  </si>
  <si>
    <t xml:space="preserve">Form MMFBR 312</t>
  </si>
  <si>
    <t xml:space="preserve">Schedules of Takings From Banks in Nigeria</t>
  </si>
  <si>
    <t xml:space="preserve">Bank's Code</t>
  </si>
  <si>
    <t xml:space="preserve">Name of Banks</t>
  </si>
  <si>
    <t xml:space="preserve">Rate</t>
  </si>
  <si>
    <t xml:space="preserve">Effective Date</t>
  </si>
  <si>
    <t xml:space="preserve">Maturity Date</t>
  </si>
  <si>
    <r>
      <rPr>
        <b val="true"/>
        <sz val="10"/>
        <rFont val="Arial"/>
        <family val="2"/>
      </rPr>
      <t xml:space="preserve">Amount
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</si>
  <si>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t xml:space="preserve">Form MMFBR 322</t>
  </si>
  <si>
    <t xml:space="preserve">Breakdown of Takings From Other Institutions</t>
  </si>
  <si>
    <t xml:space="preserve">Bank Code</t>
  </si>
  <si>
    <t xml:space="preserve">Name of Institution</t>
  </si>
  <si>
    <t xml:space="preserve">………………………………………………………………………………….</t>
  </si>
  <si>
    <t xml:space="preserve">…………………………………………………………….</t>
  </si>
  <si>
    <t xml:space="preserve">Form MMFBR 451</t>
  </si>
  <si>
    <t xml:space="preserve">Schedule of Re-financing Facilities</t>
  </si>
  <si>
    <t xml:space="preserve">Bank  Code</t>
  </si>
  <si>
    <t xml:space="preserve">Form MMFBR 501</t>
  </si>
  <si>
    <t xml:space="preserve">Schedule of Other Liabilities</t>
  </si>
  <si>
    <r>
      <rPr>
        <b val="true"/>
        <sz val="10"/>
        <rFont val="Arial"/>
        <family val="2"/>
      </rPr>
      <t xml:space="preserve">Amount
</t>
    </r>
    <r>
      <rPr>
        <b val="true"/>
        <strike val="true"/>
        <sz val="10"/>
        <rFont val="Arial"/>
        <family val="2"/>
      </rPr>
      <t xml:space="preserve">N'</t>
    </r>
    <r>
      <rPr>
        <b val="true"/>
        <sz val="10"/>
        <rFont val="Arial"/>
        <family val="2"/>
      </rPr>
      <t xml:space="preserve">000</t>
    </r>
  </si>
  <si>
    <t xml:space="preserve">Uncleared Effects / Transit items</t>
  </si>
  <si>
    <t xml:space="preserve">Un-audited Profit to Date</t>
  </si>
  <si>
    <t xml:space="preserve">Interest-in-Suspense</t>
  </si>
  <si>
    <t xml:space="preserve">Provision for Taxation</t>
  </si>
  <si>
    <t xml:space="preserve">Note: Please provide a breakdown of any item that is equal to or greater than 10% of Total Other Liabilities.</t>
  </si>
  <si>
    <t xml:space="preserve">………………………………………………..</t>
  </si>
  <si>
    <t xml:space="preserve">Form MMFBR 642</t>
  </si>
  <si>
    <t xml:space="preserve">Schedule of Borrowings from Foreign Agencies</t>
  </si>
  <si>
    <t xml:space="preserve">Name of Lending Institution</t>
  </si>
  <si>
    <t xml:space="preserve">Country</t>
  </si>
  <si>
    <r>
      <rPr>
        <b val="true"/>
        <sz val="10"/>
        <rFont val="Arial"/>
        <family val="2"/>
      </rPr>
      <t xml:space="preserve">Amount Granted 
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</si>
  <si>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t xml:space="preserve">…………………………………………………..</t>
  </si>
  <si>
    <t xml:space="preserve">…………………………………………………………</t>
  </si>
  <si>
    <t xml:space="preserve">Form MMFBR 651</t>
  </si>
  <si>
    <t xml:space="preserve">Schedule of Borrowings from Other Agencies</t>
  </si>
  <si>
    <r>
      <rPr>
        <b val="true"/>
        <sz val="10"/>
        <rFont val="Arial"/>
        <family val="2"/>
      </rPr>
      <t xml:space="preserve">Amount Granted
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</si>
  <si>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t xml:space="preserve">Form MMFBR 933</t>
  </si>
  <si>
    <t xml:space="preserve">Schedule of Deferred Grants &amp; Donation Reserves</t>
  </si>
  <si>
    <t xml:space="preserve">Purpose</t>
  </si>
  <si>
    <t xml:space="preserve">Total Amount          N'000</t>
  </si>
  <si>
    <r>
      <rPr>
        <b val="true"/>
        <sz val="10"/>
        <rFont val="Arial"/>
        <family val="2"/>
      </rPr>
      <t xml:space="preserve">Outstanding Deferred Grants/Donations  Amount
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</si>
  <si>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r>
      <rPr>
        <b val="true"/>
        <sz val="10"/>
        <rFont val="Arial"/>
        <family val="2"/>
      </rPr>
      <t xml:space="preserve">Amount Transferred to General Reserves
</t>
    </r>
    <r>
      <rPr>
        <b val="true"/>
        <strike val="true"/>
        <sz val="10"/>
        <rFont val="Arial"/>
        <family val="2"/>
      </rPr>
      <t xml:space="preserve">N</t>
    </r>
    <r>
      <rPr>
        <b val="true"/>
        <sz val="10"/>
        <rFont val="Arial"/>
        <family val="2"/>
      </rPr>
      <t xml:space="preserve">'000</t>
    </r>
  </si>
  <si>
    <t xml:space="preserve">………………………………………………………………………..</t>
  </si>
  <si>
    <t xml:space="preserve">Form MMFBR 951</t>
  </si>
  <si>
    <t xml:space="preserve">Schedule of Other Reserves</t>
  </si>
  <si>
    <t xml:space="preserve">………………………………………..</t>
  </si>
  <si>
    <t xml:space="preserve">Form MMFBR 996</t>
  </si>
  <si>
    <t xml:space="preserve">Schedule of Off Balance Sheet Engagements</t>
  </si>
  <si>
    <t xml:space="preserve">ITEM DESCRIPTION</t>
  </si>
  <si>
    <r>
      <rPr>
        <sz val="10"/>
        <rFont val="Arial"/>
        <family val="2"/>
      </rPr>
      <t xml:space="preserve">AMOUNT
</t>
    </r>
    <r>
      <rPr>
        <strike val="true"/>
        <sz val="10"/>
        <rFont val="Arial"/>
        <family val="2"/>
      </rPr>
      <t xml:space="preserve">N</t>
    </r>
    <r>
      <rPr>
        <sz val="10"/>
        <rFont val="Arial"/>
        <family val="2"/>
      </rPr>
      <t xml:space="preserve">'000</t>
    </r>
  </si>
  <si>
    <t xml:space="preserve">Form MMFBR 980</t>
  </si>
  <si>
    <t xml:space="preserve">Gap Analysis</t>
  </si>
  <si>
    <t xml:space="preserve">ITEMS</t>
  </si>
  <si>
    <t xml:space="preserve">1 
1 – 30 Days</t>
  </si>
  <si>
    <t xml:space="preserve">2
31 – 60 Days</t>
  </si>
  <si>
    <t xml:space="preserve">3
61 – 90 Days</t>
  </si>
  <si>
    <t xml:space="preserve">4
91 – 180 Days</t>
  </si>
  <si>
    <t xml:space="preserve">5
180 – 360 Days</t>
  </si>
  <si>
    <t xml:space="preserve">6
&gt; 360 Days</t>
  </si>
  <si>
    <t xml:space="preserve">7
Total</t>
  </si>
  <si>
    <t xml:space="preserve">Loans</t>
  </si>
  <si>
    <t xml:space="preserve"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</si>
  <si>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</si>
  <si>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</si>
  <si>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</si>
  <si>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</si>
  <si>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</si>
  <si>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 xml:space="preserve">Equity (C)</t>
  </si>
  <si>
    <t xml:space="preserve">Net Periodic Gap  A - (B+C)</t>
  </si>
  <si>
    <t xml:space="preserve">Cumulative Gap </t>
  </si>
  <si>
    <t xml:space="preserve">Note :- </t>
  </si>
  <si>
    <t xml:space="preserve">i.               Net Periodic Gap = A minus B minus C</t>
  </si>
  <si>
    <r>
      <rPr>
        <sz val="10"/>
        <rFont val="Arial"/>
        <family val="2"/>
      </rPr>
      <t xml:space="preserve"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 xml:space="preserve">Cumulative Gap Column 1 = Net Periodic Gap in Column 1</t>
    </r>
  </si>
  <si>
    <r>
      <rPr>
        <sz val="10"/>
        <rFont val="Arial"/>
        <family val="2"/>
      </rPr>
      <t xml:space="preserve"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2 = Net Periodic Gap in (Column 1 + Column 2)</t>
    </r>
  </si>
  <si>
    <r>
      <rPr>
        <sz val="10"/>
        <rFont val="Arial"/>
        <family val="2"/>
      </rPr>
      <t xml:space="preserve"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</si>
  <si>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 xml:space="preserve"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 xml:space="preserve">Cumulative Gap in Column 4 = Cumulative Gap in Column 3 + Net Periodic Gap in Column 4 etc.</t>
    </r>
  </si>
  <si>
    <t xml:space="preserve">ANTI-MONEY LAUNDERING AND KNOW YOUR CUSTOMER RETURNS</t>
  </si>
  <si>
    <t xml:space="preserve">YES</t>
  </si>
  <si>
    <t xml:space="preserve">NO</t>
  </si>
  <si>
    <t xml:space="preserve">Have you rendered Anti-money Laundering and Know Your Customer Returns to the appropriate agencies? </t>
  </si>
  <si>
    <t xml:space="preserve">In the event of a query, Other Financial Institutions Department may contact: (block letters please)</t>
  </si>
  <si>
    <t xml:space="preserve">√</t>
  </si>
  <si>
    <t xml:space="preserve">X</t>
  </si>
  <si>
    <t>Telle Bank</t>
  </si>
  <si>
    <t>James Bank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</si>
</sst>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dd/mm/yyyy;@"/>
    <numFmt numFmtId="166" formatCode="0"/>
    <numFmt numFmtId="167" formatCode="_-* #,##0.00_р_._-;\-* #,##0.00_р_._-;_-* \-??_р_._-;_-@_-"/>
    <numFmt numFmtId="168" formatCode="_-* #,##0_-;\-* #,##0_-;_-* \-??_-;_-@_-"/>
    <numFmt numFmtId="169" formatCode="_-* #,##0.00_-;\-* #,##0.00_-;_-* \-??_-;_-@_-"/>
    <numFmt numFmtId="170" formatCode="_(* #,##0_);_(* \(#,##0\);_(* \-??_);_(@_)"/>
    <numFmt numFmtId="171" formatCode="General"/>
    <numFmt numFmtId="172" formatCode="dd/mm/yy"/>
    <numFmt numFmtId="173" formatCode="@"/>
    <numFmt numFmtId="174" formatCode="#,##0"/>
    <numFmt numFmtId="175" formatCode="[$-409]d\-mmm\-yy"/>
    <numFmt numFmtId="176" formatCode="[$-409]m/d/yyyy"/>
    <numFmt numFmtId="177" formatCode="d/mm/yyyy;@"/>
    <numFmt numFmtId="178" formatCode="0.00%"/>
    <numFmt numFmtId="179" formatCode="_-* #,##0_р_._-;\-* #,##0_р_._-;_-* \-??_р_._-;_-@_-"/>
    <numFmt numFmtId="180" formatCode="#,##0.00"/>
    <numFmt numFmtId="181" formatCode="#,##0.000"/>
    <numFmt numFmtId="182" formatCode="0%"/>
  </numFmts>
  <fonts count="2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 val="true"/>
      <u val="single"/>
      <sz val="10"/>
      <name val="Arial"/>
      <family val="2"/>
    </font>
    <font>
      <b val="true"/>
      <sz val="10"/>
      <name val="Arial"/>
      <family val="2"/>
    </font>
    <font>
      <b val="true"/>
      <strike val="true"/>
      <sz val="10"/>
      <name val="Arial"/>
      <family val="2"/>
    </font>
    <font>
      <b val="true"/>
      <u val="single"/>
      <sz val="12"/>
      <name val="Arial"/>
      <family val="2"/>
    </font>
    <font>
      <u val="single"/>
      <sz val="12"/>
      <name val="Arial"/>
      <family val="2"/>
    </font>
    <font>
      <sz val="10"/>
      <name val="Arial"/>
      <family val="2"/>
      <charset val="204"/>
    </font>
    <font>
      <b val="true"/>
      <sz val="10"/>
      <color rgb="FF000000"/>
      <name val="Arial"/>
      <family val="2"/>
    </font>
    <font>
      <strike val="true"/>
      <sz val="10"/>
      <name val="Arial"/>
      <family val="2"/>
    </font>
    <font>
      <b val="true"/>
      <i val="true"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 val="true"/>
      <sz val="11"/>
      <name val="Arial"/>
      <family val="2"/>
    </font>
    <font>
      <i val="true"/>
      <sz val="10"/>
      <name val="Arial"/>
      <family val="2"/>
    </font>
    <font>
      <b val="true"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b val="true"/>
      <sz val="10"/>
      <color rgb="FF000000"/>
      <name val="Calibri"/>
      <family val="2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 diagonalDown="false" diagonalUp="false">
      <left/>
      <right/>
      <top/>
      <bottom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 style="thin"/>
      <right style="thin"/>
      <top style="medium"/>
      <bottom style="medium"/>
      <diagonal/>
    </border>
    <border diagonalDown="false" diagonalUp="false">
      <left style="medium"/>
      <right style="hair"/>
      <top style="medium"/>
      <bottom style="hair"/>
      <diagonal/>
    </border>
    <border diagonalDown="false" diagonalUp="false">
      <left style="hair"/>
      <right/>
      <top style="medium"/>
      <bottom style="hair"/>
      <diagonal/>
    </border>
    <border diagonalDown="false" diagonalUp="false">
      <left/>
      <right style="hair"/>
      <top style="medium"/>
      <bottom style="hair"/>
      <diagonal/>
    </border>
    <border diagonalDown="false" diagonalUp="false">
      <left style="hair"/>
      <right style="hair"/>
      <top style="medium"/>
      <bottom style="hair"/>
      <diagonal/>
    </border>
    <border diagonalDown="false" diagonalUp="false">
      <left style="hair"/>
      <right style="medium"/>
      <top style="medium"/>
      <bottom style="hair"/>
      <diagonal/>
    </border>
    <border diagonalDown="false" diagonalUp="false">
      <left style="medium"/>
      <right style="hair"/>
      <top style="hair"/>
      <bottom style="hair"/>
      <diagonal/>
    </border>
    <border diagonalDown="false" diagonalUp="false">
      <left style="hair"/>
      <right/>
      <top style="hair"/>
      <bottom style="hair"/>
      <diagonal/>
    </border>
    <border diagonalDown="false" diagonalUp="false">
      <left/>
      <right style="hair"/>
      <top style="hair"/>
      <bottom style="hair"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hair"/>
      <right style="medium"/>
      <top style="hair"/>
      <bottom style="hair"/>
      <diagonal/>
    </border>
    <border diagonalDown="false" diagonalUp="false">
      <left style="medium"/>
      <right style="hair"/>
      <top style="hair"/>
      <bottom style="medium"/>
      <diagonal/>
    </border>
    <border diagonalDown="false" diagonalUp="false">
      <left style="hair"/>
      <right style="hair"/>
      <top style="hair"/>
      <bottom style="medium"/>
      <diagonal/>
    </border>
    <border diagonalDown="false" diagonalUp="false">
      <left style="hair"/>
      <right style="medium"/>
      <top style="hair"/>
      <bottom style="medium"/>
      <diagonal/>
    </border>
    <border diagonalDown="false" diagonalUp="false">
      <left style="medium"/>
      <right/>
      <top style="medium"/>
      <bottom style="hair"/>
      <diagonal/>
    </border>
    <border diagonalDown="false" diagonalUp="false">
      <left/>
      <right/>
      <top style="medium"/>
      <bottom style="hair"/>
      <diagonal/>
    </border>
    <border diagonalDown="false" diagonalUp="false">
      <left/>
      <right style="medium"/>
      <top style="medium"/>
      <bottom style="hair"/>
      <diagonal/>
    </border>
    <border diagonalDown="false" diagonalUp="false">
      <left style="medium"/>
      <right style="thin"/>
      <top style="medium"/>
      <bottom style="medium"/>
      <diagonal/>
    </border>
    <border diagonalDown="false" diagonalUp="false">
      <left style="thin"/>
      <right/>
      <top style="medium"/>
      <bottom style="medium"/>
      <diagonal/>
    </border>
    <border diagonalDown="false" diagonalUp="false">
      <left/>
      <right style="thin"/>
      <top style="medium"/>
      <bottom style="medium"/>
      <diagonal/>
    </border>
    <border diagonalDown="false" diagonalUp="false">
      <left style="medium"/>
      <right style="hair"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hair"/>
      <right style="hair"/>
      <top/>
      <bottom style="hair"/>
      <diagonal/>
    </border>
    <border diagonalDown="false" diagonalUp="false">
      <left style="hair"/>
      <right style="medium"/>
      <top/>
      <bottom style="hair"/>
      <diagonal/>
    </border>
    <border diagonalDown="false" diagonalUp="false">
      <left style="medium"/>
      <right style="hair"/>
      <top style="hair"/>
      <bottom/>
      <diagonal/>
    </border>
    <border diagonalDown="false" diagonalUp="false">
      <left style="hair"/>
      <right style="hair"/>
      <top style="hair"/>
      <bottom/>
      <diagonal/>
    </border>
    <border diagonalDown="false" diagonalUp="false">
      <left style="hair"/>
      <right style="medium"/>
      <top style="hair"/>
      <bottom/>
      <diagonal/>
    </border>
    <border diagonalDown="false" diagonalUp="false">
      <left/>
      <right/>
      <top style="medium"/>
      <bottom style="medium"/>
      <diagonal/>
    </border>
    <border diagonalDown="false" diagonalUp="false">
      <left style="thin"/>
      <right style="medium"/>
      <top style="medium"/>
      <bottom style="medium"/>
      <diagonal/>
    </border>
    <border diagonalDown="false" diagonalUp="false">
      <left style="medium"/>
      <right/>
      <top style="medium"/>
      <bottom/>
      <diagonal/>
    </border>
    <border diagonalDown="false" diagonalUp="false">
      <left style="thin"/>
      <right/>
      <top style="medium"/>
      <bottom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thin"/>
      <right style="medium"/>
      <top style="medium"/>
      <bottom style="thin"/>
      <diagonal/>
    </border>
    <border diagonalDown="false" diagonalUp="false">
      <left style="medium"/>
      <right/>
      <top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medium"/>
      <right/>
      <top/>
      <bottom style="hair"/>
      <diagonal/>
    </border>
    <border diagonalDown="false" diagonalUp="false">
      <left style="thin"/>
      <right/>
      <top/>
      <bottom style="hair"/>
      <diagonal/>
    </border>
    <border diagonalDown="false" diagonalUp="false">
      <left style="thin"/>
      <right style="thin"/>
      <top style="thin"/>
      <bottom style="hair"/>
      <diagonal/>
    </border>
    <border diagonalDown="false" diagonalUp="false">
      <left style="thin"/>
      <right style="medium"/>
      <top style="thin"/>
      <bottom style="hair"/>
      <diagonal/>
    </border>
    <border diagonalDown="false" diagonalUp="false">
      <left style="medium"/>
      <right/>
      <top style="hair"/>
      <bottom style="hair"/>
      <diagonal/>
    </border>
    <border diagonalDown="false" diagonalUp="false">
      <left style="thin"/>
      <right/>
      <top style="hair"/>
      <bottom style="hair"/>
      <diagonal/>
    </border>
    <border diagonalDown="false" diagonalUp="false">
      <left style="thin"/>
      <right style="thin"/>
      <top style="hair"/>
      <bottom style="hair"/>
      <diagonal/>
    </border>
    <border diagonalDown="false" diagonalUp="false">
      <left style="thin"/>
      <right style="medium"/>
      <top style="hair"/>
      <bottom style="hair"/>
      <diagonal/>
    </border>
    <border diagonalDown="false" diagonalUp="false">
      <left style="medium"/>
      <right/>
      <top/>
      <bottom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 style="medium"/>
      <top/>
      <bottom/>
      <diagonal/>
    </border>
    <border diagonalDown="false" diagonalUp="false">
      <left style="medium"/>
      <right/>
      <top style="hair"/>
      <bottom style="medium"/>
      <diagonal/>
    </border>
    <border diagonalDown="false" diagonalUp="false">
      <left style="thin"/>
      <right/>
      <top style="hair"/>
      <bottom style="medium"/>
      <diagonal/>
    </border>
    <border diagonalDown="false" diagonalUp="false">
      <left style="thin"/>
      <right style="thin"/>
      <top style="hair"/>
      <bottom style="medium"/>
      <diagonal/>
    </border>
    <border diagonalDown="false" diagonalUp="false">
      <left style="thin"/>
      <right style="medium"/>
      <top style="hair"/>
      <bottom style="medium"/>
      <diagonal/>
    </border>
    <border diagonalDown="false" diagonalUp="false">
      <left/>
      <right/>
      <top style="medium"/>
      <bottom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/>
      <right style="medium"/>
      <top style="hair"/>
      <bottom style="hair"/>
      <diagonal/>
    </border>
    <border diagonalDown="false" diagonalUp="false">
      <left style="medium"/>
      <right style="thin"/>
      <top style="medium"/>
      <bottom/>
      <diagonal/>
    </border>
    <border diagonalDown="false" diagonalUp="false">
      <left style="thin"/>
      <right style="thin"/>
      <top style="medium"/>
      <bottom/>
      <diagonal/>
    </border>
    <border diagonalDown="false" diagonalUp="false">
      <left style="medium"/>
      <right style="thin"/>
      <top/>
      <bottom style="medium"/>
      <diagonal/>
    </border>
    <border diagonalDown="false" diagonalUp="false">
      <left style="thin"/>
      <right style="thin"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 style="thin"/>
      <top/>
      <bottom style="medium"/>
      <diagonal/>
    </border>
    <border diagonalDown="false" diagonalUp="false">
      <left style="thin"/>
      <right style="medium"/>
      <top/>
      <bottom style="medium"/>
      <diagonal/>
    </border>
    <border diagonalDown="false" diagonalUp="false">
      <left style="medium"/>
      <right style="medium"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167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2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 xfId="0">
      <alignment horizontal="left" indent="0" shrinkToFit="false" textRotation="0" vertical="bottom" wrapText="false"/>
      <protection hidden="false" locked="false"/>
    </xf>
    <xf applyAlignment="true" applyBorder="false" applyFont="true" applyProtection="true" borderId="0" fillId="0" fontId="4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0" fillId="0" fontId="6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tru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true" borderId="0" fillId="0" fontId="5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0" fillId="0" fontId="6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5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5" numFmtId="165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tru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 xfId="0">
      <alignment horizontal="general" indent="0" shrinkToFit="false" textRotation="0" vertical="top" wrapText="true"/>
      <protection hidden="false" locked="true"/>
    </xf>
    <xf applyAlignment="true" applyBorder="false" applyFont="true" applyProtection="true" borderId="0" fillId="0" fontId="7" numFmtId="166" xfId="0">
      <alignment horizontal="general" indent="0" shrinkToFit="false" textRotation="0" vertical="top" wrapText="false"/>
      <protection hidden="false" locked="false"/>
    </xf>
    <xf applyAlignment="true" applyBorder="false" applyFont="true" applyProtection="true" borderId="0" fillId="0" fontId="7" numFmtId="166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" fillId="2" fontId="8" numFmtId="166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2" fillId="2" fontId="8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true" borderId="2" fillId="2" fontId="8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2" fillId="2" fontId="8" numFmtId="164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3" fillId="0" fontId="6" numFmtId="166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4" fillId="0" fontId="1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5" fillId="0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6" fillId="2" fontId="5" numFmtId="168" xfId="15">
      <alignment horizontal="right" indent="0" shrinkToFit="false" textRotation="0" vertical="top" wrapText="true"/>
      <protection hidden="false" locked="false"/>
    </xf>
    <xf applyAlignment="true" applyBorder="true" applyFont="true" applyProtection="true" borderId="7" fillId="2" fontId="5" numFmtId="168" xfId="15">
      <alignment horizontal="right" indent="0" shrinkToFit="false" textRotation="0" vertical="top" wrapText="true"/>
      <protection hidden="false" locked="false"/>
    </xf>
    <xf applyAlignment="true" applyBorder="true" applyFont="true" applyProtection="true" borderId="8" fillId="0" fontId="6" numFmtId="166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9" fillId="0" fontId="7" numFmtId="164" xfId="0">
      <alignment horizontal="left" indent="2" shrinkToFit="false" textRotation="0" vertical="bottom" wrapText="false"/>
      <protection hidden="false" locked="true"/>
    </xf>
    <xf applyAlignment="false" applyBorder="true" applyFont="true" applyProtection="true" borderId="10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3" fontId="5" numFmtId="167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2" fillId="3" fontId="5" numFmtId="167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8" fillId="0" fontId="6" numFmtId="166" xfId="15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9" fillId="0" fontId="6" numFmtId="169" xfId="15">
      <alignment horizontal="left" indent="4" shrinkToFit="false" textRotation="0" vertical="bottom" wrapText="false"/>
      <protection hidden="false" locked="true"/>
    </xf>
    <xf applyAlignment="true" applyBorder="true" applyFont="true" applyProtection="true" borderId="10" fillId="0" fontId="6" numFmtId="169" xfId="15">
      <alignment horizontal="left" indent="2" shrinkToFit="false" textRotation="0" vertical="bottom" wrapText="false"/>
      <protection hidden="false" locked="true"/>
    </xf>
    <xf applyAlignment="true" applyBorder="true" applyFont="true" applyProtection="true" borderId="11" fillId="2" fontId="5" numFmtId="168" xfId="15">
      <alignment horizontal="right" indent="0" shrinkToFit="false" textRotation="0" vertical="top" wrapText="true"/>
      <protection hidden="false" locked="false"/>
    </xf>
    <xf applyAlignment="true" applyBorder="true" applyFont="true" applyProtection="true" borderId="11" fillId="3" fontId="5" numFmtId="168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2" fillId="3" fontId="5" numFmtId="168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9" fillId="0" fontId="8" numFmtId="169" xfId="15">
      <alignment horizontal="left" indent="2" shrinkToFit="false" textRotation="0" vertical="bottom" wrapText="false"/>
      <protection hidden="false" locked="true"/>
    </xf>
    <xf applyAlignment="true" applyBorder="true" applyFont="true" applyProtection="true" borderId="10" fillId="0" fontId="8" numFmtId="169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4" fontId="5" numFmtId="168" xfId="15">
      <alignment horizontal="center" indent="0" shrinkToFit="false" textRotation="0" vertical="top" wrapText="true"/>
      <protection hidden="false" locked="true"/>
    </xf>
    <xf applyAlignment="true" applyBorder="true" applyFont="true" applyProtection="true" borderId="12" fillId="4" fontId="8" numFmtId="168" xfId="15">
      <alignment horizontal="center" indent="0" shrinkToFit="false" textRotation="0" vertical="top" wrapText="true"/>
      <protection hidden="false" locked="true"/>
    </xf>
    <xf applyAlignment="true" applyBorder="true" applyFont="true" applyProtection="true" borderId="9" fillId="0" fontId="7" numFmtId="169" xfId="15">
      <alignment horizontal="left" indent="2" shrinkToFit="false" textRotation="0" vertical="bottom" wrapText="false"/>
      <protection hidden="false" locked="true"/>
    </xf>
    <xf applyAlignment="true" applyBorder="true" applyFont="true" applyProtection="true" borderId="10" fillId="0" fontId="7" numFmtId="169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0" fontId="8" numFmtId="169" xfId="15">
      <alignment horizontal="left" indent="3" shrinkToFit="false" textRotation="0" vertical="bottom" wrapText="false"/>
      <protection hidden="false" locked="true"/>
    </xf>
    <xf applyAlignment="true" applyBorder="true" applyFont="true" applyProtection="true" borderId="11" fillId="0" fontId="8" numFmtId="169" xfId="15">
      <alignment horizontal="left" indent="1" shrinkToFit="false" textRotation="0" vertical="bottom" wrapText="false"/>
      <protection hidden="false" locked="true"/>
    </xf>
    <xf applyAlignment="true" applyBorder="true" applyFont="true" applyProtection="true" borderId="11" fillId="0" fontId="5" numFmtId="169" xfId="15">
      <alignment horizontal="left" indent="5" shrinkToFit="false" textRotation="0" vertical="bottom" wrapText="false"/>
      <protection hidden="false" locked="true"/>
    </xf>
    <xf applyAlignment="true" applyBorder="true" applyFont="true" applyProtection="true" borderId="11" fillId="0" fontId="5" numFmtId="169" xfId="15">
      <alignment horizontal="left" indent="3" shrinkToFit="false" textRotation="0" vertical="bottom" wrapText="false"/>
      <protection hidden="false" locked="true"/>
    </xf>
    <xf applyAlignment="true" applyBorder="true" applyFont="true" applyProtection="true" borderId="11" fillId="4" fontId="5" numFmtId="168" xfId="15">
      <alignment horizontal="right" indent="0" shrinkToFit="false" textRotation="0" vertical="top" wrapText="true"/>
      <protection hidden="false" locked="true"/>
    </xf>
    <xf applyAlignment="true" applyBorder="true" applyFont="true" applyProtection="true" borderId="8" fillId="0" fontId="5" numFmtId="166" xfId="15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9" fillId="0" fontId="8" numFmtId="169" xfId="15">
      <alignment horizontal="left" indent="3" shrinkToFit="false" textRotation="0" vertical="bottom" wrapText="false"/>
      <protection hidden="false" locked="true"/>
    </xf>
    <xf applyAlignment="true" applyBorder="true" applyFont="true" applyProtection="true" borderId="10" fillId="0" fontId="8" numFmtId="169" xfId="15">
      <alignment horizontal="left" indent="3" shrinkToFit="false" textRotation="0" vertical="bottom" wrapText="false"/>
      <protection hidden="false" locked="true"/>
    </xf>
    <xf applyAlignment="true" applyBorder="true" applyFont="true" applyProtection="true" borderId="11" fillId="0" fontId="8" numFmtId="169" xfId="15">
      <alignment horizontal="left" indent="2" shrinkToFit="false" textRotation="0" vertical="bottom" wrapText="false"/>
      <protection hidden="false" locked="true"/>
    </xf>
    <xf applyAlignment="true" applyBorder="true" applyFont="true" applyProtection="true" borderId="11" fillId="0" fontId="8" numFmtId="169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4" fontId="8" numFmtId="168" xfId="15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1" fillId="0" fontId="7" numFmtId="169" xfId="15">
      <alignment horizontal="left" indent="2" shrinkToFit="false" textRotation="0" vertical="bottom" wrapText="false"/>
      <protection hidden="false" locked="true"/>
    </xf>
    <xf applyAlignment="true" applyBorder="true" applyFont="true" applyProtection="true" borderId="11" fillId="0" fontId="7" numFmtId="169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0" fontId="6" numFmtId="169" xfId="15">
      <alignment horizontal="left" indent="4" shrinkToFit="false" textRotation="0" vertical="bottom" wrapText="false"/>
      <protection hidden="false" locked="true"/>
    </xf>
    <xf applyAlignment="true" applyBorder="true" applyFont="true" applyProtection="true" borderId="11" fillId="0" fontId="6" numFmtId="169" xfId="15">
      <alignment horizontal="left" indent="2" shrinkToFit="false" textRotation="0" vertical="bottom" wrapText="false"/>
      <protection hidden="false" locked="true"/>
    </xf>
    <xf applyAlignment="true" applyBorder="true" applyFont="true" applyProtection="true" borderId="11" fillId="0" fontId="5" numFmtId="169" xfId="15">
      <alignment horizontal="left" indent="4" shrinkToFit="false" textRotation="0" vertical="bottom" wrapText="false"/>
      <protection hidden="false" locked="true"/>
    </xf>
    <xf applyAlignment="true" applyBorder="true" applyFont="true" applyProtection="true" borderId="11" fillId="0" fontId="5" numFmtId="169" xfId="15">
      <alignment horizontal="left" indent="2" shrinkToFit="false" textRotation="0" vertical="bottom" wrapText="false"/>
      <protection hidden="false" locked="true"/>
    </xf>
    <xf applyAlignment="true" applyBorder="true" applyFont="true" applyProtection="true" borderId="11" fillId="0" fontId="5" numFmtId="169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0" fontId="5" numFmtId="166" xfId="15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4" fillId="0" fontId="7" numFmtId="169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4" fillId="3" fontId="5" numFmtId="168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5" fillId="4" fontId="8" numFmtId="168" xfId="15">
      <alignment horizontal="center" indent="0" shrinkToFit="false" textRotation="0" vertical="top" wrapText="true"/>
      <protection hidden="false" locked="true"/>
    </xf>
    <xf applyAlignment="true" applyBorder="true" applyFont="true" applyProtection="true" borderId="0" fillId="0" fontId="6" numFmtId="166" xfId="15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0" fillId="2" fontId="5" numFmtId="168" xfId="15">
      <alignment horizontal="right" indent="0" shrinkToFit="false" textRotation="0" vertical="top" wrapText="true"/>
      <protection hidden="false" locked="false"/>
    </xf>
    <xf applyAlignment="true" applyBorder="true" applyFont="true" applyProtection="true" borderId="16" fillId="0" fontId="6" numFmtId="166" xfId="15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7" fillId="0" fontId="11" numFmtId="169" xfId="15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7" fillId="0" fontId="7" numFmtId="169" xfId="15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7" fillId="2" fontId="8" numFmtId="164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18" fillId="2" fontId="8" numFmtId="164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11" fillId="2" fontId="5" numFmtId="168" xfId="15">
      <alignment horizontal="right" indent="0" shrinkToFit="false" textRotation="0" vertical="top" wrapText="false"/>
      <protection hidden="false" locked="fals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0" fontId="7" numFmtId="169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0" fontId="8" numFmtId="169" xfId="15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0" fillId="0" fontId="8" numFmtId="169" xfId="15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0" fontId="7" numFmtId="169" xfId="15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0" fillId="0" fontId="7" numFmtId="169" xfId="15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1" fillId="2" fontId="5" numFmtId="170" xfId="15">
      <alignment horizontal="right" indent="0" shrinkToFit="false" textRotation="0" vertical="top" wrapText="true"/>
      <protection hidden="false" locked="false"/>
    </xf>
    <xf applyAlignment="true" applyBorder="true" applyFont="true" applyProtection="true" borderId="11" fillId="4" fontId="5" numFmtId="170" xfId="15">
      <alignment horizontal="right" indent="0" shrinkToFit="false" textRotation="0" vertical="top" wrapText="true"/>
      <protection hidden="false" locked="true"/>
    </xf>
    <xf applyAlignment="true" applyBorder="true" applyFont="true" applyProtection="true" borderId="11" fillId="0" fontId="8" numFmtId="169" xfId="15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1" fillId="4" fontId="5" numFmtId="170" xfId="15">
      <alignment horizontal="center" indent="0" shrinkToFit="false" textRotation="0" vertical="top" wrapText="true"/>
      <protection hidden="false" locked="true"/>
    </xf>
    <xf applyAlignment="true" applyBorder="true" applyFont="true" applyProtection="true" borderId="12" fillId="4" fontId="8" numFmtId="170" xfId="15">
      <alignment horizontal="center" indent="0" shrinkToFit="false" textRotation="0" vertical="top" wrapText="true"/>
      <protection hidden="false" locked="true"/>
    </xf>
    <xf applyAlignment="true" applyBorder="true" applyFont="true" applyProtection="true" borderId="14" fillId="0" fontId="8" numFmtId="169" xfId="15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5" fillId="4" fontId="8" numFmtId="168" xfId="15">
      <alignment horizontal="center" indent="0" shrinkToFit="false" textRotation="0" vertical="top" wrapText="true"/>
      <protection hidden="false" locked="false"/>
    </xf>
    <xf applyAlignment="false" applyBorder="false" applyFont="true" applyProtection="false" borderId="0" fillId="0" fontId="4" numFmtId="169" xfId="0">
      <alignment horizontal="general" indent="0" shrinkToFit="false" textRotation="0" vertical="bottom" wrapText="false"/>
      <protection hidden="false" locked="true"/>
    </xf>
    <xf applyAlignment="true" applyBorder="false" applyFont="true" applyProtection="true" borderId="0" fillId="0" fontId="12" numFmtId="166" xfId="0">
      <alignment horizontal="general" indent="0" shrinkToFit="false" textRotation="0" vertical="top" wrapText="false"/>
      <protection hidden="false" locked="false"/>
    </xf>
    <xf applyAlignment="true" applyBorder="false" applyFont="true" applyProtection="true" borderId="0" fillId="0" fontId="8" numFmtId="171" xfId="0">
      <alignment horizontal="left" indent="0" shrinkToFit="false" textRotation="0" vertical="top" wrapText="false"/>
      <protection hidden="false" locked="false"/>
    </xf>
    <xf applyAlignment="true" applyBorder="false" applyFont="true" applyProtection="true" borderId="0" fillId="0" fontId="5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0" fillId="0" fontId="8" numFmtId="171" xfId="0">
      <alignment horizontal="center" indent="0" shrinkToFit="false" textRotation="0" vertical="top" wrapText="false"/>
      <protection hidden="false" locked="false"/>
    </xf>
    <xf applyAlignment="true" applyBorder="false" applyFont="true" applyProtection="true" borderId="0" fillId="0" fontId="5" numFmtId="164" xfId="0">
      <alignment horizontal="left" indent="3" shrinkToFit="false" textRotation="0" vertical="top" wrapText="false"/>
      <protection hidden="false" locked="false"/>
    </xf>
    <xf applyAlignment="true" applyBorder="true" applyFont="true" applyProtection="true" borderId="0" fillId="0" fontId="5" numFmtId="164" xfId="0">
      <alignment horizontal="center" indent="0" shrinkToFit="false" textRotation="0" vertical="top" wrapText="false"/>
      <protection hidden="false" locked="false"/>
    </xf>
    <xf applyAlignment="true" applyBorder="false" applyFont="true" applyProtection="true" borderId="0" fillId="0" fontId="5" numFmtId="166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0" fillId="0" fontId="5" numFmtId="164" xfId="0">
      <alignment horizontal="left" indent="0" shrinkToFit="false" textRotation="0" vertical="top" wrapText="false"/>
      <protection hidden="false" locked="false"/>
    </xf>
    <xf applyAlignment="true" applyBorder="false" applyFont="true" applyProtection="true" borderId="0" fillId="0" fontId="5" numFmtId="164" xfId="0">
      <alignment horizontal="left" indent="0" shrinkToFit="false" textRotation="0" vertical="top" wrapText="false"/>
      <protection hidden="false" locked="false"/>
    </xf>
    <xf applyAlignment="true" applyBorder="false" applyFont="true" applyProtection="true" borderId="0" fillId="0" fontId="5" numFmtId="166" xfId="0">
      <alignment horizontal="left" indent="0" shrinkToFit="false" textRotation="0" vertical="top" wrapText="true"/>
      <protection hidden="false" locked="true"/>
    </xf>
    <xf applyAlignment="true" applyBorder="false" applyFont="true" applyProtection="true" borderId="0" fillId="0" fontId="0" numFmtId="164" xfId="0">
      <alignment horizontal="general" indent="0" shrinkToFit="false" textRotation="0" vertical="top" wrapText="false"/>
      <protection hidden="false" locked="false"/>
    </xf>
    <xf applyAlignment="true" applyBorder="false" applyFont="true" applyProtection="true" borderId="0" fillId="0" fontId="5" numFmtId="164" xfId="0">
      <alignment horizontal="center" indent="0" shrinkToFit="false" textRotation="0" vertical="top" wrapText="false"/>
      <protection hidden="false" locked="false"/>
    </xf>
    <xf applyAlignment="true" applyBorder="false" applyFont="true" applyProtection="true" borderId="0" fillId="0" fontId="5" numFmtId="164" xfId="0">
      <alignment horizontal="left" indent="0" shrinkToFit="false" textRotation="0" vertical="top" wrapText="true"/>
      <protection hidden="false" locked="true"/>
    </xf>
    <xf applyAlignment="false" applyBorder="false" applyFont="true" applyProtection="true" borderId="0" fillId="0" fontId="4" numFmtId="164" xfId="0">
      <alignment horizontal="general" indent="0" shrinkToFit="false" textRotation="0" vertical="bottom" wrapText="false"/>
      <protection hidden="false" locked="false"/>
    </xf>
    <xf applyAlignment="true" applyBorder="false" applyFont="true" applyProtection="true" borderId="0" fillId="0" fontId="5" numFmtId="164" xfId="0">
      <alignment horizontal="general" indent="0" shrinkToFit="false" textRotation="0" vertical="top" wrapText="false"/>
      <protection hidden="false" locked="false"/>
    </xf>
    <xf applyAlignment="true" applyBorder="false" applyFont="true" applyProtection="true" borderId="0" fillId="0" fontId="4" numFmtId="164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true" borderId="0" fillId="0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6" numFmtId="167" xfId="15">
      <alignment horizontal="right" indent="0" shrinkToFit="false" textRotation="0" vertical="bottom" wrapText="false"/>
      <protection hidden="false" locked="true"/>
    </xf>
    <xf applyAlignment="false" applyBorder="true" applyFont="true" applyProtection="tru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71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7" xfId="15">
      <alignment horizontal="right" indent="0" shrinkToFit="false" textRotation="0" vertical="top" wrapText="false"/>
      <protection hidden="false" locked="false"/>
    </xf>
    <xf applyAlignment="true" applyBorder="true" applyFont="true" applyProtection="true" borderId="0" fillId="0" fontId="5" numFmtId="165" xfId="0">
      <alignment horizontal="left" indent="0" shrinkToFit="false" textRotation="0" vertical="top" wrapText="false"/>
      <protection hidden="false" locked="true"/>
    </xf>
    <xf applyAlignment="true" applyBorder="false" applyFont="true" applyProtection="true" borderId="0" fillId="0" fontId="6" numFmtId="171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8" numFmtId="166" xfId="15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5" numFmtId="169" xfId="15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5" numFmtId="166" xfId="15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8" numFmtId="169" xfId="15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5" numFmtId="169" xfId="15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9" fillId="0" fontId="8" numFmtId="166" xfId="15">
      <alignment horizontal="center" indent="0" shrinkToFit="false" textRotation="0" vertical="top" wrapText="true"/>
      <protection hidden="false" locked="true"/>
    </xf>
    <xf applyAlignment="true" applyBorder="true" applyFont="true" applyProtection="true" borderId="20" fillId="0" fontId="8" numFmtId="169" xfId="15">
      <alignment horizontal="center" indent="0" shrinkToFit="false" textRotation="0" vertical="top" wrapText="true"/>
      <protection hidden="false" locked="true"/>
    </xf>
    <xf applyAlignment="true" applyBorder="true" applyFont="true" applyProtection="true" borderId="21" fillId="0" fontId="8" numFmtId="169" xfId="15">
      <alignment horizontal="center" indent="0" shrinkToFit="false" textRotation="0" vertical="top" wrapText="true"/>
      <protection hidden="false" locked="true"/>
    </xf>
    <xf applyAlignment="true" applyBorder="true" applyFont="true" applyProtection="true" borderId="22" fillId="0" fontId="5" numFmtId="166" xfId="15">
      <alignment horizontal="center" indent="0" shrinkToFit="false" textRotation="0" vertical="top" wrapText="false"/>
      <protection hidden="false" locked="true"/>
    </xf>
    <xf applyAlignment="true" applyBorder="true" applyFont="true" applyProtection="true" borderId="4" fillId="0" fontId="6" numFmtId="164" xfId="0">
      <alignment horizontal="left" indent="2" shrinkToFit="false" textRotation="0" vertical="bottom" wrapText="false"/>
      <protection hidden="false" locked="true"/>
    </xf>
    <xf applyAlignment="true" applyBorder="true" applyFont="true" applyProtection="true" borderId="23" fillId="0" fontId="6" numFmtId="164" xfId="0">
      <alignment horizontal="left" indent="2" shrinkToFit="false" textRotation="0" vertical="bottom" wrapText="false"/>
      <protection hidden="false" locked="true"/>
    </xf>
    <xf applyAlignment="true" applyBorder="true" applyFont="true" applyProtection="true" borderId="24" fillId="2" fontId="5" numFmtId="168" xfId="15">
      <alignment horizontal="right" indent="0" shrinkToFit="false" textRotation="0" vertical="top" wrapText="true"/>
      <protection hidden="false" locked="false"/>
    </xf>
    <xf applyAlignment="true" applyBorder="true" applyFont="true" applyProtection="true" borderId="24" fillId="3" fontId="5" numFmtId="168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25" fillId="3" fontId="5" numFmtId="168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8" fillId="0" fontId="5" numFmtId="166" xfId="15">
      <alignment horizontal="center" indent="0" shrinkToFit="false" textRotation="0" vertical="top" wrapText="false"/>
      <protection hidden="false" locked="true"/>
    </xf>
    <xf applyAlignment="true" applyBorder="true" applyFont="true" applyProtection="true" borderId="11" fillId="0" fontId="6" numFmtId="164" xfId="0">
      <alignment horizontal="left" indent="2" shrinkToFit="false" textRotation="0" vertical="bottom" wrapText="false"/>
      <protection hidden="false" locked="true"/>
    </xf>
    <xf applyAlignment="false" applyBorder="true" applyFont="true" applyProtection="true" borderId="11" fillId="0" fontId="13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true" borderId="9" fillId="0" fontId="13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true" borderId="10" fillId="0" fontId="13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0" fontId="6" numFmtId="164" xfId="0">
      <alignment horizontal="left" indent="2" shrinkToFit="false" textRotation="0" vertical="bottom" wrapText="false"/>
      <protection hidden="false" locked="true"/>
    </xf>
    <xf applyAlignment="true" applyBorder="true" applyFont="true" applyProtection="true" borderId="10" fillId="0" fontId="6" numFmtId="164" xfId="0">
      <alignment horizontal="left" indent="2" shrinkToFit="false" textRotation="0" vertical="bottom" wrapText="false"/>
      <protection hidden="false" locked="true"/>
    </xf>
    <xf applyAlignment="false" applyBorder="true" applyFont="true" applyProtection="true" borderId="11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4" fontId="8" numFmtId="168" xfId="15">
      <alignment horizontal="right" indent="0" shrinkToFit="false" textRotation="0" vertical="top" wrapText="true"/>
      <protection hidden="false" locked="true"/>
    </xf>
    <xf applyAlignment="true" applyBorder="true" applyFont="true" applyProtection="true" borderId="9" fillId="0" fontId="6" numFmtId="164" xfId="0">
      <alignment horizontal="left" indent="2" shrinkToFit="false" textRotation="0" vertical="top" wrapText="true"/>
      <protection hidden="false" locked="true"/>
    </xf>
    <xf applyAlignment="true" applyBorder="true" applyFont="true" applyProtection="true" borderId="10" fillId="0" fontId="6" numFmtId="164" xfId="0">
      <alignment horizontal="left" indent="2" shrinkToFit="false" textRotation="0" vertical="top" wrapText="true"/>
      <protection hidden="false" locked="true"/>
    </xf>
    <xf applyAlignment="true" applyBorder="true" applyFont="true" applyProtection="true" borderId="11" fillId="0" fontId="6" numFmtId="164" xfId="0">
      <alignment horizontal="left" indent="2" shrinkToFit="false" textRotation="0" vertical="top" wrapText="false"/>
      <protection hidden="false" locked="true"/>
    </xf>
    <xf applyAlignment="true" applyBorder="true" applyFont="true" applyProtection="true" borderId="11" fillId="0" fontId="6" numFmtId="164" xfId="0">
      <alignment horizontal="left" indent="2" shrinkToFit="false" textRotation="0" vertical="top" wrapText="true"/>
      <protection hidden="false" locked="true"/>
    </xf>
    <xf applyAlignment="true" applyBorder="true" applyFont="true" applyProtection="true" borderId="11" fillId="0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9" fillId="0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1" fillId="0" fontId="13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1" fillId="0" fontId="13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12" fillId="4" fontId="5" numFmtId="168" xfId="15">
      <alignment horizontal="right" indent="0" shrinkToFit="false" textRotation="0" vertical="top" wrapText="true"/>
      <protection hidden="false" locked="true"/>
    </xf>
    <xf applyAlignment="true" applyBorder="true" applyFont="true" applyProtection="true" borderId="9" fillId="0" fontId="13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0" fillId="0" fontId="13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26" fillId="0" fontId="5" numFmtId="166" xfId="15">
      <alignment horizontal="center" indent="0" shrinkToFit="false" textRotation="0" vertical="top" wrapText="false"/>
      <protection hidden="false" locked="true"/>
    </xf>
    <xf applyAlignment="true" applyBorder="true" applyFont="true" applyProtection="true" borderId="27" fillId="0" fontId="13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27" fillId="0" fontId="13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27" fillId="3" fontId="5" numFmtId="168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27" fillId="4" fontId="5" numFmtId="168" xfId="15">
      <alignment horizontal="right" indent="0" shrinkToFit="false" textRotation="0" vertical="top" wrapText="true"/>
      <protection hidden="false" locked="true"/>
    </xf>
    <xf applyAlignment="true" applyBorder="true" applyFont="true" applyProtection="true" borderId="28" fillId="4" fontId="5" numFmtId="168" xfId="15">
      <alignment horizontal="right" indent="0" shrinkToFit="false" textRotation="0" vertical="top" wrapText="true"/>
      <protection hidden="false" locked="true"/>
    </xf>
    <xf applyAlignment="true" applyBorder="true" applyFont="true" applyProtection="true" borderId="19" fillId="0" fontId="5" numFmtId="166" xfId="15">
      <alignment horizontal="center" indent="0" shrinkToFit="false" textRotation="0" vertical="top" wrapText="false"/>
      <protection hidden="false" locked="true"/>
    </xf>
    <xf applyAlignment="true" applyBorder="true" applyFont="true" applyProtection="true" borderId="1" fillId="0" fontId="13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29" fillId="0" fontId="13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2" fillId="3" fontId="5" numFmtId="168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30" fillId="4" fontId="8" numFmtId="168" xfId="15">
      <alignment horizontal="right" indent="0" shrinkToFit="false" textRotation="0" vertical="top" wrapText="true"/>
      <protection hidden="false" locked="true"/>
    </xf>
    <xf applyAlignment="true" applyBorder="false" applyFont="true" applyProtection="true" borderId="0" fillId="0" fontId="5" numFmtId="164" xfId="0">
      <alignment horizontal="general" indent="0" shrinkToFit="false" textRotation="0" vertical="top" wrapText="false"/>
      <protection hidden="false" locked="true"/>
    </xf>
    <xf applyAlignment="true" applyBorder="false" applyFont="true" applyProtection="true" borderId="0" fillId="0" fontId="5" numFmtId="164" xfId="0">
      <alignment horizontal="right" indent="0" shrinkToFit="false" textRotation="0" vertical="top" wrapText="false"/>
      <protection hidden="false" locked="false"/>
    </xf>
    <xf applyAlignment="true" applyBorder="true" applyFont="true" applyProtection="true" borderId="0" fillId="0" fontId="5" numFmtId="167" xfId="15">
      <alignment horizontal="right" indent="0" shrinkToFit="false" textRotation="0" vertical="top" wrapText="false"/>
      <protection hidden="false" locked="true"/>
    </xf>
    <xf applyAlignment="true" applyBorder="true" applyFont="true" applyProtection="false" borderId="0" fillId="0" fontId="5" numFmtId="171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8" numFmtId="164" xfId="0">
      <alignment horizontal="left" indent="0" shrinkToFit="false" textRotation="0" vertical="top" wrapText="true"/>
      <protection hidden="false" locked="false"/>
    </xf>
    <xf applyAlignment="false" applyBorder="true" applyFont="true" applyProtection="true" borderId="31" fillId="0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true" borderId="32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3" fillId="2" fontId="8" numFmtId="169" xfId="15">
      <alignment horizontal="center" indent="0" shrinkToFit="false" textRotation="0" vertical="top" wrapText="false"/>
      <protection hidden="false" locked="true"/>
    </xf>
    <xf applyAlignment="true" applyBorder="true" applyFont="true" applyProtection="true" borderId="34" fillId="2" fontId="8" numFmtId="169" xfId="15">
      <alignment horizontal="center" indent="0" shrinkToFit="false" textRotation="0" vertical="top" wrapText="false"/>
      <protection hidden="false" locked="true"/>
    </xf>
    <xf applyAlignment="false" applyBorder="true" applyFont="true" applyProtection="true" borderId="35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true" borderId="36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7" fillId="2" fontId="5" numFmtId="169" xfId="15">
      <alignment horizontal="center" indent="0" shrinkToFit="false" textRotation="0" vertical="top" wrapText="true"/>
      <protection hidden="false" locked="true"/>
    </xf>
    <xf applyAlignment="true" applyBorder="true" applyFont="true" applyProtection="true" borderId="38" fillId="2" fontId="5" numFmtId="169" xfId="15">
      <alignment horizontal="center" indent="0" shrinkToFit="false" textRotation="0" vertical="top" wrapText="true"/>
      <protection hidden="false" locked="true"/>
    </xf>
    <xf applyAlignment="true" applyBorder="true" applyFont="true" applyProtection="true" borderId="39" fillId="0" fontId="5" numFmtId="166" xfId="15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40" fillId="0" fontId="5" numFmtId="169" xfId="15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41" fillId="2" fontId="5" numFmtId="168" xfId="15">
      <alignment horizontal="right" indent="0" shrinkToFit="false" textRotation="0" vertical="top" wrapText="true"/>
      <protection hidden="false" locked="false"/>
    </xf>
    <xf applyAlignment="true" applyBorder="true" applyFont="true" applyProtection="true" borderId="42" fillId="2" fontId="5" numFmtId="168" xfId="15">
      <alignment horizontal="right" indent="0" shrinkToFit="false" textRotation="0" vertical="top" wrapText="true"/>
      <protection hidden="false" locked="false"/>
    </xf>
    <xf applyAlignment="true" applyBorder="true" applyFont="true" applyProtection="true" borderId="43" fillId="0" fontId="5" numFmtId="166" xfId="15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44" fillId="0" fontId="8" numFmtId="169" xfId="15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45" fillId="4" fontId="5" numFmtId="168" xfId="15">
      <alignment horizontal="right" indent="0" shrinkToFit="false" textRotation="0" vertical="top" wrapText="true"/>
      <protection hidden="false" locked="true"/>
    </xf>
    <xf applyAlignment="true" applyBorder="true" applyFont="true" applyProtection="true" borderId="46" fillId="4" fontId="5" numFmtId="168" xfId="15">
      <alignment horizontal="right" indent="0" shrinkToFit="false" textRotation="0" vertical="top" wrapText="true"/>
      <protection hidden="false" locked="true"/>
    </xf>
    <xf applyAlignment="true" applyBorder="true" applyFont="true" applyProtection="true" borderId="44" fillId="0" fontId="5" numFmtId="169" xfId="15">
      <alignment horizontal="left" indent="2" shrinkToFit="false" textRotation="0" vertical="top" wrapText="true"/>
      <protection hidden="false" locked="true"/>
    </xf>
    <xf applyAlignment="true" applyBorder="true" applyFont="true" applyProtection="true" borderId="45" fillId="2" fontId="5" numFmtId="168" xfId="15">
      <alignment horizontal="right" indent="0" shrinkToFit="false" textRotation="0" vertical="top" wrapText="true"/>
      <protection hidden="false" locked="false"/>
    </xf>
    <xf applyAlignment="true" applyBorder="true" applyFont="true" applyProtection="true" borderId="46" fillId="2" fontId="5" numFmtId="168" xfId="15">
      <alignment horizontal="right" indent="0" shrinkToFit="false" textRotation="0" vertical="top" wrapText="true"/>
      <protection hidden="false" locked="false"/>
    </xf>
    <xf applyAlignment="true" applyBorder="true" applyFont="true" applyProtection="true" borderId="45" fillId="2" fontId="8" numFmtId="168" xfId="15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46" fillId="2" fontId="8" numFmtId="168" xfId="15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44" fillId="0" fontId="5" numFmtId="169" xfId="15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45" fillId="3" fontId="5" numFmtId="168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46" fillId="3" fontId="5" numFmtId="168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45" fillId="2" fontId="5" numFmtId="172" xfId="15">
      <alignment horizontal="right" indent="0" shrinkToFit="false" textRotation="0" vertical="top" wrapText="true"/>
      <protection hidden="false" locked="false"/>
    </xf>
    <xf applyAlignment="true" applyBorder="true" applyFont="true" applyProtection="true" borderId="45" fillId="3" fontId="5" numFmtId="169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46" fillId="3" fontId="5" numFmtId="169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45" fillId="2" fontId="5" numFmtId="173" xfId="15">
      <alignment horizontal="right" indent="0" shrinkToFit="false" textRotation="0" vertical="top" wrapText="true"/>
      <protection hidden="false" locked="false"/>
    </xf>
    <xf applyAlignment="true" applyBorder="true" applyFont="true" applyProtection="true" borderId="47" fillId="0" fontId="5" numFmtId="166" xfId="15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48" fillId="0" fontId="5" numFmtId="169" xfId="15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49" fillId="2" fontId="5" numFmtId="168" xfId="15">
      <alignment horizontal="right" indent="0" shrinkToFit="false" textRotation="0" vertical="top" wrapText="true"/>
      <protection hidden="false" locked="false"/>
    </xf>
    <xf applyAlignment="true" applyBorder="true" applyFont="true" applyProtection="true" borderId="49" fillId="3" fontId="5" numFmtId="169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50" fillId="3" fontId="5" numFmtId="169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51" fillId="0" fontId="5" numFmtId="166" xfId="15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52" fillId="0" fontId="5" numFmtId="169" xfId="15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53" fillId="2" fontId="5" numFmtId="168" xfId="15">
      <alignment horizontal="right" indent="0" shrinkToFit="false" textRotation="0" vertical="top" wrapText="true"/>
      <protection hidden="false" locked="false"/>
    </xf>
    <xf applyAlignment="true" applyBorder="true" applyFont="true" applyProtection="true" borderId="53" fillId="3" fontId="5" numFmtId="169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54" fillId="3" fontId="5" numFmtId="169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6" xfId="15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0" fillId="0" fontId="5" numFmtId="169" xfId="15">
      <alignment horizontal="left" indent="0" shrinkToFit="false" textRotation="0" vertical="top" wrapText="false"/>
      <protection hidden="false" locked="false"/>
    </xf>
    <xf applyAlignment="true" applyBorder="true" applyFont="true" applyProtection="true" borderId="0" fillId="0" fontId="5" numFmtId="169" xfId="15">
      <alignment horizontal="center" indent="0" shrinkToFit="false" textRotation="0" vertical="top" wrapText="false"/>
      <protection hidden="false" locked="false"/>
    </xf>
    <xf applyAlignment="false" applyBorder="false" applyFont="true" applyProtection="tru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tru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71" xfId="0">
      <alignment horizontal="left" indent="0" shrinkToFit="false" textRotation="0" vertical="top" wrapText="false"/>
      <protection hidden="false" locked="true"/>
    </xf>
    <xf applyAlignment="false" applyBorder="false" applyFont="true" applyProtection="true" borderId="0" fillId="0" fontId="5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0" fillId="0" fontId="8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6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8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true" borderId="0" fillId="0" fontId="5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true" borderId="0" fillId="0" fontId="5" numFmtId="164" xfId="0">
      <alignment horizontal="justify" indent="0" shrinkToFit="false" textRotation="0" vertical="top" wrapText="false"/>
      <protection hidden="false" locked="true"/>
    </xf>
    <xf applyAlignment="true" applyBorder="true" applyFont="true" applyProtection="true" borderId="0" fillId="0" fontId="5" numFmtId="164" xfId="0">
      <alignment horizontal="justify" indent="0" shrinkToFit="false" textRotation="0" vertical="top" wrapText="true"/>
      <protection hidden="false" locked="true"/>
    </xf>
    <xf applyAlignment="true" applyBorder="true" applyFont="true" applyProtection="true" borderId="0" fillId="0" fontId="5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1" fillId="0" fontId="8" numFmtId="164" xfId="0">
      <alignment horizontal="justify" indent="0" shrinkToFit="false" textRotation="0" vertical="top" wrapText="true"/>
      <protection hidden="false" locked="true"/>
    </xf>
    <xf applyAlignment="true" applyBorder="true" applyFont="true" applyProtection="true" borderId="2" fillId="0" fontId="8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30" fillId="0" fontId="8" numFmtId="173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22" fillId="2" fontId="5" numFmtId="164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24" fillId="2" fontId="5" numFmtId="164" xfId="0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25" fillId="2" fontId="5" numFmtId="168" xfId="15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8" fillId="2" fontId="5" numFmtId="164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1" fillId="2" fontId="5" numFmtId="164" xfId="0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12" fillId="2" fontId="5" numFmtId="168" xfId="15">
      <alignment horizontal="justify" indent="0" shrinkToFit="false" textRotation="0" vertical="top" wrapText="true"/>
      <protection hidden="false" locked="false"/>
    </xf>
    <xf applyAlignment="true" applyBorder="false" applyFont="true" applyProtection="true" borderId="0" fillId="0" fontId="5" numFmtId="168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26" fillId="2" fontId="5" numFmtId="164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27" fillId="2" fontId="5" numFmtId="164" xfId="0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28" fillId="2" fontId="5" numFmtId="168" xfId="15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19" fillId="0" fontId="8" numFmtId="164" xfId="0">
      <alignment horizontal="justify" indent="0" shrinkToFit="false" textRotation="0" vertical="top" wrapText="false"/>
      <protection hidden="false" locked="false"/>
    </xf>
    <xf applyAlignment="true" applyBorder="true" applyFont="true" applyProtection="true" borderId="2" fillId="2" fontId="5" numFmtId="164" xfId="0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30" fillId="4" fontId="8" numFmtId="168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5" numFmtId="174" xfId="15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55" fillId="0" fontId="15" numFmtId="164" xfId="0">
      <alignment horizontal="justify" indent="0" shrinkToFit="false" textRotation="0" vertical="top" wrapText="false"/>
      <protection hidden="false" locked="false"/>
    </xf>
    <xf applyAlignment="true" applyBorder="true" applyFont="true" applyProtection="true" borderId="55" fillId="0" fontId="5" numFmtId="168" xfId="0">
      <alignment horizontal="general" indent="0" shrinkToFit="false" textRotation="0" vertical="top" wrapText="false"/>
      <protection hidden="false" locked="true"/>
    </xf>
    <xf applyAlignment="true" applyBorder="false" applyFont="true" applyProtection="true" borderId="0" fillId="0" fontId="8" numFmtId="164" xfId="0">
      <alignment horizontal="justify" indent="0" shrinkToFit="false" textRotation="0" vertical="top" wrapText="false"/>
      <protection hidden="false" locked="false"/>
    </xf>
    <xf applyAlignment="true" applyBorder="false" applyFont="true" applyProtection="true" borderId="0" fillId="0" fontId="5" numFmtId="164" xfId="0">
      <alignment horizontal="center" indent="0" shrinkToFit="false" textRotation="0" vertical="top" wrapText="false"/>
      <protection hidden="false" locked="false"/>
    </xf>
    <xf applyAlignment="false" applyBorder="false" applyFont="true" applyProtection="false" borderId="0" fillId="0" fontId="16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6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16" numFmtId="175" xfId="0">
      <alignment horizontal="center" indent="0" shrinkToFit="false" textRotation="0" vertical="bottom" wrapText="false"/>
      <protection hidden="false" locked="true"/>
    </xf>
    <xf applyAlignment="true" applyBorder="false" applyFont="true" applyProtection="true" borderId="0" fillId="0" fontId="6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true" borderId="0" fillId="0" fontId="6" numFmtId="175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76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9" fillId="0" fontId="8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2" fillId="0" fontId="8" numFmtId="175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30" fillId="0" fontId="8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3" fillId="2" fontId="5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6" fillId="2" fontId="5" numFmtId="164" xfId="0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6" fillId="2" fontId="5" numFmtId="173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6" fillId="2" fontId="5" numFmtId="165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7" fillId="2" fontId="5" numFmtId="168" xfId="15">
      <alignment horizontal="right" indent="0" shrinkToFit="false" textRotation="0" vertical="top" wrapText="false"/>
      <protection hidden="false" locked="false"/>
    </xf>
    <xf applyAlignment="false" applyBorder="false" applyFont="true" applyProtection="false" borderId="0" fillId="0" fontId="16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8" fillId="2" fontId="5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1" fillId="2" fontId="5" numFmtId="173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11" fillId="2" fontId="5" numFmtId="165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12" fillId="2" fontId="5" numFmtId="168" xfId="15">
      <alignment horizontal="right" indent="0" shrinkToFit="false" textRotation="0" vertical="top" wrapText="false"/>
      <protection hidden="false" locked="false"/>
    </xf>
    <xf applyAlignment="true" applyBorder="true" applyFont="true" applyProtection="true" borderId="8" fillId="0" fontId="5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1" fillId="0" fontId="5" numFmtId="173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1" fillId="0" fontId="5" numFmtId="165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2" fillId="0" fontId="5" numFmtId="168" xfId="15">
      <alignment horizontal="right" indent="0" shrinkToFit="false" textRotation="0" vertical="top" wrapText="false"/>
      <protection hidden="false" locked="false"/>
    </xf>
    <xf applyAlignment="true" applyBorder="true" applyFont="true" applyProtection="true" borderId="8" fillId="0" fontId="6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1" fillId="0" fontId="6" numFmtId="173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1" fillId="0" fontId="6" numFmtId="165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2" fillId="0" fontId="6" numFmtId="168" xfId="15">
      <alignment horizontal="right" indent="0" shrinkToFit="false" textRotation="0" vertical="bottom" wrapText="false"/>
      <protection hidden="false" locked="false"/>
    </xf>
    <xf applyAlignment="false" applyBorder="false" applyFont="true" applyProtection="false" borderId="0" fillId="0" fontId="16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0" fontId="6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4" fillId="2" fontId="5" numFmtId="164" xfId="0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14" fillId="0" fontId="6" numFmtId="173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4" fillId="0" fontId="6" numFmtId="165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5" fillId="0" fontId="6" numFmtId="168" xfId="15">
      <alignment horizontal="right" indent="0" shrinkToFit="false" textRotation="0" vertical="bottom" wrapText="false"/>
      <protection hidden="false" locked="false"/>
    </xf>
    <xf applyAlignment="true" applyBorder="true" applyFont="true" applyProtection="true" borderId="19" fillId="0" fontId="8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2" fillId="0" fontId="8" numFmtId="173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2" fillId="0" fontId="8" numFmtId="172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30" fillId="4" fontId="5" numFmtId="168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2" fontId="5" numFmtId="174" xfId="15">
      <alignment horizontal="right" indent="0" shrinkToFit="false" textRotation="0" vertical="top" wrapText="fals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5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75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0" fillId="0" fontId="5" numFmtId="175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77" xfId="0">
      <alignment horizontal="left" indent="0" shrinkToFit="false" textRotation="0" vertical="bottom" wrapText="false"/>
      <protection hidden="false" locked="true"/>
    </xf>
    <xf applyAlignment="true" applyBorder="false" applyFont="true" applyProtection="true" borderId="0" fillId="0" fontId="8" numFmtId="164" xfId="0">
      <alignment horizontal="general" indent="0" shrinkToFit="false" textRotation="0" vertical="top" wrapText="false"/>
      <protection hidden="false" locked="true"/>
    </xf>
    <xf applyAlignment="true" applyBorder="false" applyFont="true" applyProtection="true" borderId="0" fillId="0" fontId="8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true" borderId="0" fillId="0" fontId="14" numFmtId="175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1" fillId="0" fontId="8" numFmtId="164" xfId="0">
      <alignment horizontal="justify" indent="0" shrinkToFit="false" textRotation="0" vertical="top" wrapText="false"/>
      <protection hidden="false" locked="true"/>
    </xf>
    <xf applyAlignment="true" applyBorder="true" applyFont="true" applyProtection="true" borderId="21" fillId="0" fontId="8" numFmtId="175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56" fillId="0" fontId="8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6" fillId="2" fontId="5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7" fillId="0" fontId="6" numFmtId="168" xfId="15">
      <alignment horizontal="right" indent="0" shrinkToFit="false" textRotation="0" vertical="bottom" wrapText="true"/>
      <protection hidden="false" locked="false"/>
    </xf>
    <xf applyAlignment="false" applyBorder="false" applyFont="true" applyProtection="false" borderId="0" fillId="0" fontId="6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5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12" fillId="0" fontId="6" numFmtId="168" xfId="15">
      <alignment horizontal="right" indent="0" shrinkToFit="false" textRotation="0" vertical="bottom" wrapText="true"/>
      <protection hidden="false" locked="false"/>
    </xf>
    <xf applyAlignment="true" applyBorder="true" applyFont="true" applyProtection="true" borderId="13" fillId="2" fontId="5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4" fillId="2" fontId="5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14" fillId="2" fontId="5" numFmtId="173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14" fillId="2" fontId="5" numFmtId="165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15" fillId="0" fontId="6" numFmtId="168" xfId="15">
      <alignment horizontal="right" indent="0" shrinkToFit="false" textRotation="0" vertical="bottom" wrapText="true"/>
      <protection hidden="false" locked="false"/>
    </xf>
    <xf applyAlignment="true" applyBorder="true" applyFont="true" applyProtection="true" borderId="19" fillId="0" fontId="8" numFmtId="164" xfId="0">
      <alignment horizontal="justify" indent="0" shrinkToFit="false" textRotation="0" vertical="top" wrapText="false"/>
      <protection hidden="false" locked="true"/>
    </xf>
    <xf applyAlignment="true" applyBorder="true" applyFont="true" applyProtection="true" borderId="29" fillId="0" fontId="8" numFmtId="164" xfId="0">
      <alignment horizontal="justify" indent="0" shrinkToFit="false" textRotation="0" vertical="top" wrapText="false"/>
      <protection hidden="false" locked="true"/>
    </xf>
    <xf applyAlignment="true" applyBorder="true" applyFont="true" applyProtection="true" borderId="21" fillId="0" fontId="8" numFmtId="164" xfId="0">
      <alignment horizontal="justify" indent="0" shrinkToFit="false" textRotation="0" vertical="top" wrapText="true"/>
      <protection hidden="false" locked="true"/>
    </xf>
    <xf applyAlignment="true" applyBorder="true" applyFont="true" applyProtection="true" borderId="2" fillId="0" fontId="8" numFmtId="173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0" fontId="8" numFmtId="175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5" numFmtId="174" xfId="15">
      <alignment horizontal="right" indent="0" shrinkToFit="false" textRotation="0" vertical="top" wrapText="false"/>
      <protection hidden="false" locked="false"/>
    </xf>
    <xf applyAlignment="true" applyBorder="false" applyFont="true" applyProtection="true" borderId="0" fillId="0" fontId="8" numFmtId="175" xfId="0">
      <alignment horizontal="general" indent="0" shrinkToFit="false" textRotation="0" vertical="top" wrapText="false"/>
      <protection hidden="false" locked="false"/>
    </xf>
    <xf applyAlignment="true" applyBorder="false" applyFont="true" applyProtection="true" borderId="0" fillId="0" fontId="5" numFmtId="175" xfId="0">
      <alignment horizontal="center" indent="0" shrinkToFit="false" textRotation="0" vertical="top" wrapText="false"/>
      <protection hidden="false" locked="fals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true" borderId="0" fillId="0" fontId="5" numFmtId="164" xfId="0">
      <alignment horizontal="left" indent="0" shrinkToFit="false" textRotation="0" vertical="top" wrapText="false"/>
      <protection hidden="false" locked="true"/>
    </xf>
    <xf applyAlignment="true" applyBorder="false" applyFont="true" applyProtection="true" borderId="0" fillId="0" fontId="13" numFmtId="164" xfId="0">
      <alignment horizontal="left" indent="0" shrinkToFit="false" textRotation="0" vertical="top" wrapText="false"/>
      <protection hidden="false" locked="true"/>
    </xf>
    <xf applyAlignment="true" applyBorder="false" applyFont="true" applyProtection="true" borderId="0" fillId="0" fontId="13" numFmtId="164" xfId="0">
      <alignment horizontal="left" indent="0" shrinkToFit="false" textRotation="0" vertical="top" wrapText="false"/>
      <protection hidden="false" locked="false"/>
    </xf>
    <xf applyAlignment="true" applyBorder="false" applyFont="true" applyProtection="true" borderId="0" fillId="0" fontId="6" numFmtId="177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3" fillId="2" fontId="5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8" fillId="2" fontId="5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2" fillId="2" fontId="5" numFmtId="168" xfId="15">
      <alignment horizontal="right" indent="0" shrinkToFit="false" textRotation="0" vertical="top" wrapText="true"/>
      <protection hidden="false" locked="false"/>
    </xf>
    <xf applyAlignment="true" applyBorder="true" applyFont="true" applyProtection="true" borderId="13" fillId="2" fontId="5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5" fillId="2" fontId="5" numFmtId="168" xfId="15">
      <alignment horizontal="right" indent="0" shrinkToFit="false" textRotation="0" vertical="top" wrapText="true"/>
      <protection hidden="false" locked="false"/>
    </xf>
    <xf applyAlignment="true" applyBorder="true" applyFont="true" applyProtection="true" borderId="2" fillId="0" fontId="8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30" fillId="4" fontId="8" numFmtId="168" xfId="15">
      <alignment horizontal="right" indent="0" shrinkToFit="false" textRotation="0" vertical="bottom" wrapText="false"/>
      <protection hidden="false" locked="true"/>
    </xf>
    <xf applyAlignment="true" applyBorder="false" applyFont="true" applyProtection="true" borderId="0" fillId="0" fontId="6" numFmtId="164" xfId="0">
      <alignment horizontal="general" indent="0" shrinkToFit="false" textRotation="0" vertical="top" wrapText="false"/>
      <protection hidden="false" locked="true"/>
    </xf>
    <xf applyAlignment="true" applyBorder="false" applyFont="true" applyProtection="true" borderId="0" fillId="0" fontId="6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0" fillId="0" fontId="5" numFmtId="171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9" fillId="0" fontId="8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true" borderId="2" fillId="0" fontId="8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true" borderId="2" fillId="0" fontId="13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true" borderId="56" fillId="0" fontId="8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true" borderId="3" fillId="0" fontId="5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true" borderId="6" fillId="0" fontId="5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6" fillId="2" fontId="6" numFmtId="168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6" fillId="2" fontId="5" numFmtId="168" xfId="15">
      <alignment horizontal="right" indent="0" shrinkToFit="false" textRotation="0" vertical="top" wrapText="false"/>
      <protection hidden="false" locked="false"/>
    </xf>
    <xf applyAlignment="true" applyBorder="true" applyFont="true" applyProtection="true" borderId="7" fillId="4" fontId="5" numFmtId="178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8" fillId="0" fontId="5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true" borderId="11" fillId="0" fontId="5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1" fillId="2" fontId="6" numFmtId="168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12" fillId="4" fontId="5" numFmtId="178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1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13" fillId="0" fontId="5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true" borderId="14" fillId="0" fontId="5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4" fillId="2" fontId="6" numFmtId="168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14" fillId="2" fontId="5" numFmtId="168" xfId="15">
      <alignment horizontal="right" indent="0" shrinkToFit="false" textRotation="0" vertical="top" wrapText="false"/>
      <protection hidden="false" locked="false"/>
    </xf>
    <xf applyAlignment="true" applyBorder="true" applyFont="true" applyProtection="true" borderId="15" fillId="4" fontId="5" numFmtId="178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9" fillId="0" fontId="5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true" borderId="2" fillId="0" fontId="8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2" fillId="4" fontId="13" numFmtId="168" xfId="0">
      <alignment horizontal="center" indent="0" shrinkToFit="false" textRotation="0" vertical="top" wrapText="false"/>
      <protection hidden="false" locked="true"/>
    </xf>
    <xf applyAlignment="true" applyBorder="true" applyFont="true" applyProtection="true" borderId="2" fillId="4" fontId="13" numFmtId="168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30" fillId="4" fontId="8" numFmtId="178" xfId="0">
      <alignment horizontal="center" indent="0" shrinkToFit="false" textRotation="0" vertical="top" wrapText="false"/>
      <protection hidden="false" locked="true"/>
    </xf>
    <xf applyAlignment="true" applyBorder="false" applyFont="true" applyProtection="true" borderId="0" fillId="0" fontId="6" numFmtId="164" xfId="0">
      <alignment horizontal="general" indent="0" shrinkToFit="false" textRotation="0" vertical="top" wrapText="false"/>
      <protection hidden="false" locked="false"/>
    </xf>
    <xf applyAlignment="false" applyBorder="false" applyFont="true" applyProtection="true" borderId="0" fillId="0" fontId="6" numFmtId="164" xfId="0">
      <alignment horizontal="general" indent="0" shrinkToFit="false" textRotation="0" vertical="bottom" wrapText="false"/>
      <protection hidden="false" locked="false"/>
    </xf>
    <xf applyAlignment="false" applyBorder="false" applyFont="true" applyProtection="true" borderId="0" fillId="0" fontId="6" numFmtId="173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" fillId="0" fontId="8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29" fillId="0" fontId="8" numFmtId="164" xfId="0">
      <alignment horizontal="general" indent="0" shrinkToFit="false" textRotation="0" vertical="top" wrapText="false"/>
      <protection hidden="false" locked="true"/>
    </xf>
    <xf applyAlignment="false" applyBorder="true" applyFont="true" applyProtection="true" borderId="29" fillId="0" fontId="13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4" fontId="13" numFmtId="179" xfId="15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56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3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0" fontId="8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30" fillId="0" fontId="8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true" borderId="6" fillId="2" fontId="5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6" fillId="2" fontId="6" numFmtId="165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6" fillId="2" fontId="5" numFmtId="164" xfId="0">
      <alignment horizontal="right" indent="0" shrinkToFit="false" textRotation="0" vertical="top" wrapText="false"/>
      <protection hidden="false" locked="false"/>
    </xf>
    <xf applyAlignment="true" applyBorder="true" applyFont="true" applyProtection="true" borderId="6" fillId="2" fontId="5" numFmtId="168" xfId="15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7" fillId="2" fontId="8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1" fillId="2" fontId="5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1" fillId="2" fontId="6" numFmtId="165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1" fillId="2" fontId="5" numFmtId="164" xfId="0">
      <alignment horizontal="right" indent="0" shrinkToFit="false" textRotation="0" vertical="top" wrapText="false"/>
      <protection hidden="false" locked="false"/>
    </xf>
    <xf applyAlignment="true" applyBorder="true" applyFont="true" applyProtection="true" borderId="11" fillId="2" fontId="5" numFmtId="168" xfId="15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2" fillId="2" fontId="8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4" fillId="2" fontId="5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4" fillId="2" fontId="6" numFmtId="165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4" fillId="2" fontId="5" numFmtId="164" xfId="0">
      <alignment horizontal="right" indent="0" shrinkToFit="false" textRotation="0" vertical="top" wrapText="false"/>
      <protection hidden="false" locked="false"/>
    </xf>
    <xf applyAlignment="true" applyBorder="true" applyFont="true" applyProtection="true" borderId="14" fillId="2" fontId="5" numFmtId="168" xfId="15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5" fillId="2" fontId="8" numFmtId="164" xfId="0">
      <alignment horizontal="general" indent="0" shrinkToFit="false" textRotation="0" vertical="top" wrapText="false"/>
      <protection hidden="false" locked="false"/>
    </xf>
    <xf applyAlignment="true" applyBorder="false" applyFont="true" applyProtection="true" borderId="0" fillId="0" fontId="6" numFmtId="173" xfId="0">
      <alignment horizontal="general" indent="0" shrinkToFit="false" textRotation="0" vertical="top" wrapText="false"/>
      <protection hidden="false" locked="false"/>
    </xf>
    <xf applyAlignment="true" applyBorder="false" applyFont="true" applyProtection="true" borderId="0" fillId="0" fontId="8" numFmtId="164" xfId="0">
      <alignment horizontal="general" indent="0" shrinkToFit="false" textRotation="0" vertical="top" wrapText="false"/>
      <protection hidden="false" locked="false"/>
    </xf>
    <xf applyAlignment="true" applyBorder="false" applyFont="true" applyProtection="true" borderId="0" fillId="0" fontId="6" numFmtId="171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30" fillId="0" fontId="8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3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8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9" fillId="0" fontId="8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57" fillId="2" fontId="5" numFmtId="168" xfId="15">
      <alignment horizontal="right" indent="0" shrinkToFit="false" textRotation="0" vertical="top" wrapText="false"/>
      <protection hidden="false" locked="true"/>
    </xf>
    <xf applyAlignment="true" applyBorder="true" applyFont="true" applyProtection="true" borderId="11" fillId="0" fontId="5" numFmtId="164" xfId="0">
      <alignment horizontal="left" indent="2" shrinkToFit="false" textRotation="0" vertical="top" wrapText="false"/>
      <protection hidden="false" locked="true"/>
    </xf>
    <xf applyAlignment="true" applyBorder="true" applyFont="true" applyProtection="true" borderId="12" fillId="4" fontId="5" numFmtId="168" xfId="15">
      <alignment horizontal="right" indent="0" shrinkToFit="false" textRotation="0" vertical="top" wrapText="false"/>
      <protection hidden="false" locked="true"/>
    </xf>
    <xf applyAlignment="true" applyBorder="true" applyFont="true" applyProtection="true" borderId="12" fillId="4" fontId="8" numFmtId="168" xfId="15">
      <alignment horizontal="right" indent="0" shrinkToFit="false" textRotation="0" vertical="top" wrapText="false"/>
      <protection hidden="false" locked="true"/>
    </xf>
    <xf applyAlignment="true" applyBorder="true" applyFont="true" applyProtection="true" borderId="13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4" fillId="0" fontId="8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5" fillId="4" fontId="8" numFmtId="168" xfId="15">
      <alignment horizontal="right" indent="0" shrinkToFit="false" textRotation="0" vertical="top" wrapText="false"/>
      <protection hidden="false" locked="true"/>
    </xf>
    <xf applyAlignment="true" applyBorder="true" applyFont="true" applyProtection="true" borderId="19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30" fillId="4" fontId="8" numFmtId="168" xfId="15">
      <alignment horizontal="right" indent="0" shrinkToFit="false" textRotation="0" vertical="top" wrapText="false"/>
      <protection hidden="false" locked="true"/>
    </xf>
    <xf applyAlignment="true" applyBorder="false" applyFont="true" applyProtection="true" borderId="0" fillId="0" fontId="4" numFmtId="164" xfId="0">
      <alignment horizontal="center" indent="0" shrinkToFit="false" textRotation="0" vertical="bottom" wrapText="false"/>
      <protection hidden="false" locked="false"/>
    </xf>
    <xf applyAlignment="true" applyBorder="false" applyFont="true" applyProtection="true" borderId="0" fillId="0" fontId="4" numFmtId="173" xfId="0">
      <alignment horizontal="right" indent="0" shrinkToFit="false" textRotation="0" vertical="bottom" wrapText="false"/>
      <protection hidden="false" locked="false"/>
    </xf>
    <xf applyAlignment="true" applyBorder="false" applyFont="true" applyProtection="true" borderId="0" fillId="0" fontId="4" numFmtId="164" xfId="0">
      <alignment horizontal="general" indent="0" shrinkToFit="false" textRotation="0" vertical="bottom" wrapText="false"/>
      <protection hidden="false" locked="false"/>
    </xf>
    <xf applyAlignment="false" applyBorder="false" applyFont="true" applyProtection="true" borderId="0" fillId="0" fontId="4" numFmtId="164" xfId="0">
      <alignment horizontal="general" indent="0" shrinkToFit="false" textRotation="0" vertical="bottom" wrapText="false"/>
      <protection hidden="false" locked="false"/>
    </xf>
    <xf applyAlignment="true" applyBorder="false" applyFont="true" applyProtection="true" borderId="0" fillId="0" fontId="4" numFmtId="164" xfId="0">
      <alignment horizontal="right" indent="0" shrinkToFit="false" textRotation="0" vertical="bottom" wrapText="false"/>
      <protection hidden="false" locked="false"/>
    </xf>
    <xf applyAlignment="false" applyBorder="false" applyFont="true" applyProtection="true" borderId="0" fillId="0" fontId="4" numFmtId="180" xfId="0">
      <alignment horizontal="general" indent="0" shrinkToFit="false" textRotation="0" vertical="bottom" wrapText="false"/>
      <protection hidden="false" locked="false"/>
    </xf>
    <xf applyAlignment="true" applyBorder="false" applyFont="true" applyProtection="true" borderId="0" fillId="0" fontId="6" numFmtId="166" xfId="0">
      <alignment horizontal="left" indent="0" shrinkToFit="false" textRotation="0" vertical="bottom" wrapText="false"/>
      <protection hidden="false" locked="true"/>
    </xf>
    <xf applyAlignment="true" applyBorder="false" applyFont="true" applyProtection="true" borderId="0" fillId="0" fontId="6" numFmtId="174" xfId="0">
      <alignment horizontal="left" indent="0" shrinkToFit="false" textRotation="0" vertical="bottom" wrapText="false"/>
      <protection hidden="false" locked="false"/>
    </xf>
    <xf applyAlignment="false" applyBorder="false" applyFont="true" applyProtection="true" borderId="0" fillId="0" fontId="4" numFmtId="174" xfId="0">
      <alignment horizontal="general" indent="0" shrinkToFit="false" textRotation="0" vertical="bottom" wrapText="false"/>
      <protection hidden="false" locked="false"/>
    </xf>
    <xf applyAlignment="true" applyBorder="false" applyFont="true" applyProtection="true" borderId="0" fillId="0" fontId="5" numFmtId="171" xfId="0">
      <alignment horizontal="left" indent="0" shrinkToFit="false" textRotation="0" vertical="bottom" wrapText="false"/>
      <protection hidden="false" locked="true"/>
    </xf>
    <xf applyAlignment="true" applyBorder="false" applyFont="true" applyProtection="true" borderId="0" fillId="0" fontId="6" numFmtId="174" xfId="0">
      <alignment horizontal="left" indent="0" shrinkToFit="false" textRotation="0" vertical="bottom" wrapText="false"/>
      <protection hidden="false" locked="true"/>
    </xf>
    <xf applyAlignment="true" applyBorder="false" applyFont="true" applyProtection="true" borderId="0" fillId="0" fontId="13" numFmtId="174" xfId="0">
      <alignment horizontal="left" indent="0" shrinkToFit="false" textRotation="0" vertical="top" wrapText="false"/>
      <protection hidden="false" locked="false"/>
    </xf>
    <xf applyAlignment="true" applyBorder="false" applyFont="true" applyProtection="true" borderId="0" fillId="0" fontId="6" numFmtId="176" xfId="0">
      <alignment horizontal="left" indent="0" shrinkToFit="false" textRotation="0" vertical="bottom" wrapText="false"/>
      <protection hidden="false" locked="true"/>
    </xf>
    <xf applyAlignment="true" applyBorder="false" applyFont="true" applyProtection="true" borderId="0" fillId="0" fontId="6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0" fillId="0" fontId="5" numFmtId="171" xfId="0">
      <alignment horizontal="center" indent="0" shrinkToFit="false" textRotation="0" vertical="top" wrapText="false"/>
      <protection hidden="false" locked="false"/>
    </xf>
    <xf applyAlignment="false" applyBorder="true" applyFont="true" applyProtection="true" borderId="1" fillId="0" fontId="8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29" fillId="0" fontId="17" numFmtId="17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29" fillId="4" fontId="18" numFmtId="17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56" fillId="4" fontId="6" numFmtId="181" xfId="15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58" fillId="0" fontId="5" numFmtId="17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59" fillId="0" fontId="5" numFmtId="174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59" fillId="0" fontId="17" numFmtId="174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2" fillId="0" fontId="17" numFmtId="174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2" fillId="0" fontId="17" numFmtId="17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30" fillId="0" fontId="17" numFmtId="17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60" fillId="0" fontId="8" numFmtId="17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61" fillId="0" fontId="8" numFmtId="174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2" fillId="0" fontId="8" numFmtId="174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2" fillId="0" fontId="8" numFmtId="17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30" fillId="0" fontId="8" numFmtId="17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2" fillId="0" fontId="8" numFmtId="174" xfId="0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3" fillId="2" fontId="17" numFmtId="17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6" fillId="2" fontId="17" numFmtId="164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6" fillId="2" fontId="17" numFmtId="174" xfId="0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6" fillId="2" fontId="17" numFmtId="165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6" fillId="2" fontId="5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6" fillId="2" fontId="5" numFmtId="17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6" fillId="4" fontId="5" numFmtId="174" xfId="0">
      <alignment horizontal="right" indent="0" shrinkToFit="false" textRotation="0" vertical="top" wrapText="true"/>
      <protection hidden="false" locked="true"/>
    </xf>
    <xf applyAlignment="true" applyBorder="true" applyFont="true" applyProtection="true" borderId="6" fillId="2" fontId="5" numFmtId="174" xfId="0">
      <alignment horizontal="right" indent="0" shrinkToFit="false" textRotation="0" vertical="top" wrapText="true"/>
      <protection hidden="false" locked="false"/>
    </xf>
    <xf applyAlignment="false" applyBorder="true" applyFont="true" applyProtection="true" borderId="6" fillId="4" fontId="5" numFmtId="180" xfId="0">
      <alignment horizontal="general" indent="0" shrinkToFit="false" textRotation="0" vertical="bottom" wrapText="false"/>
      <protection hidden="false" locked="true"/>
    </xf>
    <xf applyAlignment="false" applyBorder="true" applyFont="true" applyProtection="true" borderId="7" fillId="2" fontId="5" numFmtId="17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8" fillId="2" fontId="17" numFmtId="17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1" fillId="2" fontId="17" numFmtId="164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11" fillId="2" fontId="17" numFmtId="174" xfId="0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11" fillId="2" fontId="17" numFmtId="165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11" fillId="2" fontId="17" numFmtId="174" xfId="0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11" fillId="4" fontId="5" numFmtId="174" xfId="0">
      <alignment horizontal="right" indent="0" shrinkToFit="false" textRotation="0" vertical="top" wrapText="true"/>
      <protection hidden="false" locked="true"/>
    </xf>
    <xf applyAlignment="true" applyBorder="true" applyFont="true" applyProtection="true" borderId="11" fillId="2" fontId="17" numFmtId="174" xfId="0">
      <alignment horizontal="right" indent="0" shrinkToFit="false" textRotation="0" vertical="top" wrapText="true"/>
      <protection hidden="false" locked="false"/>
    </xf>
    <xf applyAlignment="false" applyBorder="true" applyFont="true" applyProtection="true" borderId="11" fillId="4" fontId="5" numFmtId="180" xfId="0">
      <alignment horizontal="general" indent="0" shrinkToFit="false" textRotation="0" vertical="bottom" wrapText="false"/>
      <protection hidden="false" locked="true"/>
    </xf>
    <xf applyAlignment="false" applyBorder="true" applyFont="true" applyProtection="true" borderId="12" fillId="2" fontId="17" numFmtId="174" xfId="0">
      <alignment horizontal="general" indent="0" shrinkToFit="false" textRotation="0" vertical="bottom" wrapText="false"/>
      <protection hidden="false" locked="false"/>
    </xf>
    <xf applyAlignment="true" applyBorder="false" applyFont="true" applyProtection="true" borderId="0" fillId="0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2" fillId="0" fontId="8" numFmtId="164" xfId="0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2" fillId="0" fontId="8" numFmtId="164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56" fillId="0" fontId="8" numFmtId="164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3" fillId="0" fontId="5" numFmtId="164" xfId="0">
      <alignment horizontal="justify" indent="0" shrinkToFit="false" textRotation="0" vertical="top" wrapText="false"/>
      <protection hidden="false" locked="true"/>
    </xf>
    <xf applyAlignment="true" applyBorder="true" applyFont="true" applyProtection="true" borderId="6" fillId="2" fontId="5" numFmtId="168" xfId="0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6" fillId="2" fontId="5" numFmtId="168" xfId="15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7" fillId="4" fontId="5" numFmtId="178" xfId="0">
      <alignment horizontal="right" indent="0" shrinkToFit="false" textRotation="0" vertical="top" wrapText="false"/>
      <protection hidden="false" locked="true"/>
    </xf>
    <xf applyAlignment="true" applyBorder="true" applyFont="true" applyProtection="true" borderId="8" fillId="0" fontId="5" numFmtId="164" xfId="0">
      <alignment horizontal="justify" indent="0" shrinkToFit="false" textRotation="0" vertical="top" wrapText="false"/>
      <protection hidden="false" locked="true"/>
    </xf>
    <xf applyAlignment="true" applyBorder="true" applyFont="true" applyProtection="true" borderId="11" fillId="2" fontId="5" numFmtId="168" xfId="0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11" fillId="2" fontId="5" numFmtId="168" xfId="15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12" fillId="4" fontId="5" numFmtId="178" xfId="0">
      <alignment horizontal="right" indent="0" shrinkToFit="false" textRotation="0" vertical="top" wrapText="false"/>
      <protection hidden="false" locked="true"/>
    </xf>
    <xf applyAlignment="true" applyBorder="true" applyFont="true" applyProtection="true" borderId="13" fillId="0" fontId="5" numFmtId="164" xfId="0">
      <alignment horizontal="justify" indent="0" shrinkToFit="false" textRotation="0" vertical="top" wrapText="false"/>
      <protection hidden="false" locked="true"/>
    </xf>
    <xf applyAlignment="true" applyBorder="true" applyFont="true" applyProtection="true" borderId="14" fillId="2" fontId="5" numFmtId="168" xfId="0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14" fillId="2" fontId="5" numFmtId="168" xfId="15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15" fillId="4" fontId="5" numFmtId="178" xfId="0">
      <alignment horizontal="right" indent="0" shrinkToFit="false" textRotation="0" vertical="top" wrapText="false"/>
      <protection hidden="false" locked="true"/>
    </xf>
    <xf applyAlignment="true" applyBorder="true" applyFont="true" applyProtection="true" borderId="2" fillId="4" fontId="8" numFmtId="168" xfId="0">
      <alignment horizontal="right" indent="0" shrinkToFit="false" textRotation="0" vertical="top" wrapText="true"/>
      <protection hidden="false" locked="true"/>
    </xf>
    <xf applyAlignment="true" applyBorder="true" applyFont="true" applyProtection="true" borderId="2" fillId="4" fontId="8" numFmtId="168" xfId="15">
      <alignment horizontal="center" indent="0" shrinkToFit="false" textRotation="0" vertical="top" wrapText="true"/>
      <protection hidden="false" locked="true"/>
    </xf>
    <xf applyAlignment="true" applyBorder="true" applyFont="true" applyProtection="true" borderId="30" fillId="4" fontId="8" numFmtId="178" xfId="0">
      <alignment horizontal="right" indent="0" shrinkToFit="false" textRotation="0" vertical="top" wrapText="true"/>
      <protection hidden="false" locked="true"/>
    </xf>
    <xf applyAlignment="true" applyBorder="true" applyFont="true" applyProtection="true" borderId="0" fillId="0" fontId="5" numFmtId="164" xfId="0">
      <alignment horizontal="justify" indent="0" shrinkToFit="false" textRotation="0" vertical="top" wrapText="false"/>
      <protection hidden="false" locked="false"/>
    </xf>
    <xf applyAlignment="true" applyBorder="true" applyFont="true" applyProtection="true" borderId="0" fillId="0" fontId="6" numFmtId="164" xfId="0">
      <alignment horizontal="justify" indent="0" shrinkToFit="false" textRotation="0" vertical="top" wrapText="false"/>
      <protection hidden="false" locked="false"/>
    </xf>
    <xf applyAlignment="true" applyBorder="true" applyFont="true" applyProtection="true" borderId="0" fillId="0" fontId="5" numFmtId="164" xfId="0">
      <alignment horizontal="center" indent="0" shrinkToFit="false" textRotation="0" vertical="top" wrapText="true"/>
      <protection hidden="false" locked="false"/>
    </xf>
    <xf applyAlignment="true" applyBorder="false" applyFont="true" applyProtection="true" borderId="0" fillId="0" fontId="5" numFmtId="166" xfId="0">
      <alignment horizontal="left" indent="0" shrinkToFit="false" textRotation="0" vertical="top" wrapText="false"/>
      <protection hidden="false" locked="true"/>
    </xf>
    <xf applyAlignment="true" applyBorder="false" applyFont="true" applyProtection="true" borderId="0" fillId="0" fontId="5" numFmtId="174" xfId="0">
      <alignment horizontal="left" indent="0" shrinkToFit="false" textRotation="0" vertical="top" wrapText="false"/>
      <protection hidden="false" locked="true"/>
    </xf>
    <xf applyAlignment="true" applyBorder="false" applyFont="true" applyProtection="true" borderId="0" fillId="0" fontId="5" numFmtId="174" xfId="0">
      <alignment horizontal="left" indent="0" shrinkToFit="false" textRotation="0" vertical="bottom" wrapText="false"/>
      <protection hidden="false" locked="true"/>
    </xf>
    <xf applyAlignment="true" applyBorder="false" applyFont="true" applyProtection="true" borderId="0" fillId="0" fontId="13" numFmtId="174" xfId="0">
      <alignment horizontal="left" indent="0" shrinkToFit="false" textRotation="0" vertical="bottom" wrapText="false"/>
      <protection hidden="false" locked="false"/>
    </xf>
    <xf applyAlignment="true" applyBorder="false" applyFont="true" applyProtection="true" borderId="0" fillId="0" fontId="5" numFmtId="174" xfId="0">
      <alignment horizontal="justify" indent="0" shrinkToFit="false" textRotation="0" vertical="top" wrapText="false"/>
      <protection hidden="false" locked="false"/>
    </xf>
    <xf applyAlignment="true" applyBorder="false" applyFont="true" applyProtection="true" borderId="0" fillId="0" fontId="5" numFmtId="17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62" fillId="0" fontId="5" numFmtId="174" xfId="0">
      <alignment horizontal="justify" indent="0" shrinkToFit="false" textRotation="0" vertical="top" wrapText="false"/>
      <protection hidden="false" locked="false"/>
    </xf>
    <xf applyAlignment="true" applyBorder="false" applyFont="true" applyProtection="true" borderId="0" fillId="0" fontId="5" numFmtId="174" xfId="0">
      <alignment horizontal="general" indent="0" shrinkToFit="false" textRotation="0" vertical="top" wrapText="false"/>
      <protection hidden="false" locked="false"/>
    </xf>
    <xf applyAlignment="true" applyBorder="false" applyFont="true" applyProtection="true" borderId="0" fillId="0" fontId="5" numFmtId="174" xfId="0">
      <alignment horizontal="general" indent="0" shrinkToFit="false" textRotation="0" vertical="top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1" fillId="0" fontId="8" numFmtId="174" xfId="0">
      <alignment horizontal="justify" indent="0" shrinkToFit="false" textRotation="0" vertical="top" wrapText="false"/>
      <protection hidden="false" locked="true"/>
    </xf>
    <xf applyAlignment="true" applyBorder="true" applyFont="true" applyProtection="true" borderId="20" fillId="0" fontId="8" numFmtId="174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21" fillId="0" fontId="8" numFmtId="174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63" fillId="0" fontId="8" numFmtId="174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3" fillId="0" fontId="8" numFmtId="174" xfId="0">
      <alignment horizontal="justify" indent="0" shrinkToFit="false" textRotation="0" vertical="top" wrapText="false"/>
      <protection hidden="false" locked="true"/>
    </xf>
    <xf applyAlignment="true" applyBorder="true" applyFont="true" applyProtection="true" borderId="6" fillId="2" fontId="5" numFmtId="168" xfId="0">
      <alignment horizontal="right" indent="0" shrinkToFit="false" textRotation="0" vertical="top" wrapText="true"/>
      <protection hidden="false" locked="false"/>
    </xf>
    <xf applyAlignment="true" applyBorder="true" applyFont="true" applyProtection="true" borderId="6" fillId="4" fontId="5" numFmtId="168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7" fillId="4" fontId="5" numFmtId="17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8" fillId="0" fontId="5" numFmtId="174" xfId="0">
      <alignment horizontal="left" indent="2" shrinkToFit="false" textRotation="0" vertical="top" wrapText="false"/>
      <protection hidden="false" locked="true"/>
    </xf>
    <xf applyAlignment="true" applyBorder="true" applyFont="true" applyProtection="true" borderId="11" fillId="2" fontId="5" numFmtId="168" xfId="0">
      <alignment horizontal="right" indent="0" shrinkToFit="false" textRotation="0" vertical="top" wrapText="true"/>
      <protection hidden="false" locked="false"/>
    </xf>
    <xf applyAlignment="true" applyBorder="true" applyFont="true" applyProtection="true" borderId="11" fillId="4" fontId="5" numFmtId="168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2" fillId="4" fontId="5" numFmtId="180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8" fillId="0" fontId="8" numFmtId="174" xfId="0">
      <alignment horizontal="justify" indent="0" shrinkToFit="false" textRotation="0" vertical="top" wrapText="false"/>
      <protection hidden="false" locked="true"/>
    </xf>
    <xf applyAlignment="true" applyBorder="true" applyFont="true" applyProtection="true" borderId="13" fillId="0" fontId="5" numFmtId="174" xfId="0">
      <alignment horizontal="left" indent="2" shrinkToFit="false" textRotation="0" vertical="top" wrapText="false"/>
      <protection hidden="false" locked="true"/>
    </xf>
    <xf applyAlignment="true" applyBorder="true" applyFont="true" applyProtection="true" borderId="14" fillId="2" fontId="5" numFmtId="168" xfId="0">
      <alignment horizontal="right" indent="0" shrinkToFit="false" textRotation="0" vertical="top" wrapText="true"/>
      <protection hidden="false" locked="false"/>
    </xf>
    <xf applyAlignment="true" applyBorder="true" applyFont="true" applyProtection="true" borderId="14" fillId="4" fontId="5" numFmtId="168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5" fillId="4" fontId="5" numFmtId="180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6" fillId="4" fontId="8" numFmtId="168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7" fillId="4" fontId="5" numFmtId="180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1" fillId="4" fontId="8" numFmtId="168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2" fillId="4" fontId="8" numFmtId="180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4" fillId="4" fontId="8" numFmtId="168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5" fillId="4" fontId="8" numFmtId="180" xfId="0">
      <alignment horizontal="general" indent="0" shrinkToFit="false" textRotation="0" vertical="top" wrapText="false"/>
      <protection hidden="false" locked="true"/>
    </xf>
    <xf applyAlignment="false" applyBorder="false" applyFont="true" applyProtection="true" borderId="0" fillId="0" fontId="6" numFmtId="17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55" fillId="0" fontId="19" numFmtId="17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0" fillId="0" fontId="19" numFmtId="174" xfId="0">
      <alignment horizontal="general" indent="0" shrinkToFit="false" textRotation="0" vertical="top" wrapText="false"/>
      <protection hidden="false" locked="false"/>
    </xf>
    <xf applyAlignment="false" applyBorder="false" applyFont="true" applyProtection="true" borderId="0" fillId="0" fontId="6" numFmtId="17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0" fillId="0" fontId="5" numFmtId="174" xfId="0">
      <alignment horizontal="center" indent="0" shrinkToFit="false" textRotation="0" vertical="top" wrapText="false"/>
      <protection hidden="false" locked="false"/>
    </xf>
    <xf applyAlignment="true" applyBorder="false" applyFont="true" applyProtection="true" borderId="0" fillId="0" fontId="5" numFmtId="17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0" fillId="0" fontId="5" numFmtId="174" xfId="0">
      <alignment horizontal="left" indent="0" shrinkToFit="false" textRotation="0" vertical="top" wrapText="false"/>
      <protection hidden="false" locked="false"/>
    </xf>
    <xf applyAlignment="true" applyBorder="false" applyFont="true" applyProtection="true" borderId="0" fillId="0" fontId="5" numFmtId="174" xfId="0">
      <alignment horizontal="left" indent="0" shrinkToFit="false" textRotation="0" vertical="top" wrapText="false"/>
      <protection hidden="false" locked="false"/>
    </xf>
    <xf applyAlignment="true" applyBorder="false" applyFont="true" applyProtection="true" borderId="0" fillId="0" fontId="5" numFmtId="174" xfId="0">
      <alignment horizontal="right" indent="0" shrinkToFit="false" textRotation="0" vertical="top" wrapText="false"/>
      <protection hidden="false" locked="false"/>
    </xf>
    <xf applyAlignment="true" applyBorder="true" applyFont="true" applyProtection="true" borderId="0" fillId="0" fontId="5" numFmtId="17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5" numFmtId="174" xfId="0">
      <alignment horizontal="left" indent="0" shrinkToFit="false" textRotation="0" vertical="top" wrapText="false"/>
      <protection hidden="false" locked="true"/>
    </xf>
    <xf applyAlignment="true" applyBorder="false" applyFont="true" applyProtection="true" borderId="0" fillId="0" fontId="5" numFmtId="174" xfId="0">
      <alignment horizontal="justify" indent="0" shrinkToFit="false" textRotation="0" vertical="top" wrapText="false"/>
      <protection hidden="false" locked="true"/>
    </xf>
    <xf applyAlignment="true" applyBorder="false" applyFont="true" applyProtection="true" borderId="0" fillId="0" fontId="5" numFmtId="174" xfId="0">
      <alignment horizontal="general" indent="0" shrinkToFit="false" textRotation="0" vertical="top" wrapText="false"/>
      <protection hidden="false" locked="true"/>
    </xf>
    <xf applyAlignment="false" applyBorder="false" applyFont="true" applyProtection="true" borderId="0" fillId="0" fontId="6" numFmtId="17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8" numFmtId="174" xfId="0">
      <alignment horizontal="justify" indent="0" shrinkToFit="false" textRotation="0" vertical="top" wrapText="false"/>
      <protection hidden="false" locked="true"/>
    </xf>
    <xf applyAlignment="true" applyBorder="true" applyFont="true" applyProtection="true" borderId="2" fillId="0" fontId="8" numFmtId="17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56" fillId="0" fontId="8" numFmtId="17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3" fillId="0" fontId="5" numFmtId="174" xfId="0">
      <alignment horizontal="justify" indent="0" shrinkToFit="false" textRotation="0" vertical="top" wrapText="false"/>
      <protection hidden="false" locked="true"/>
    </xf>
    <xf applyAlignment="true" applyBorder="true" applyFont="true" applyProtection="true" borderId="6" fillId="2" fontId="5" numFmtId="182" xfId="0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8" fillId="0" fontId="5" numFmtId="174" xfId="0">
      <alignment horizontal="justify" indent="0" shrinkToFit="false" textRotation="0" vertical="top" wrapText="false"/>
      <protection hidden="false" locked="true"/>
    </xf>
    <xf applyAlignment="true" applyBorder="true" applyFont="true" applyProtection="true" borderId="11" fillId="2" fontId="5" numFmtId="182" xfId="0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12" fillId="2" fontId="5" numFmtId="182" xfId="0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13" fillId="0" fontId="5" numFmtId="174" xfId="0">
      <alignment horizontal="justify" indent="0" shrinkToFit="false" textRotation="0" vertical="top" wrapText="false"/>
      <protection hidden="false" locked="true"/>
    </xf>
    <xf applyAlignment="true" applyBorder="true" applyFont="true" applyProtection="true" borderId="14" fillId="2" fontId="5" numFmtId="182" xfId="0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15" fillId="2" fontId="5" numFmtId="182" xfId="0">
      <alignment horizontal="justify" indent="0" shrinkToFit="false" textRotation="0" vertical="top" wrapText="true"/>
      <protection hidden="false" locked="false"/>
    </xf>
    <xf applyAlignment="true" applyBorder="false" applyFont="true" applyProtection="true" borderId="0" fillId="0" fontId="8" numFmtId="164" xfId="0">
      <alignment horizontal="general" indent="0" shrinkToFit="false" textRotation="0" vertical="top" wrapText="false"/>
      <protection hidden="false" locked="false"/>
    </xf>
    <xf applyAlignment="true" applyBorder="false" applyFont="true" applyProtection="true" borderId="0" fillId="0" fontId="5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9" fillId="0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2" fillId="0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2" fillId="0" fontId="8" numFmtId="164" xfId="0">
      <alignment horizontal="center" indent="0" shrinkToFit="false" textRotation="0" vertical="center" wrapText="true"/>
      <protection hidden="false" locked="false"/>
    </xf>
    <xf applyAlignment="true" applyBorder="true" applyFont="true" applyProtection="true" borderId="30" fillId="0" fontId="8" numFmtId="164" xfId="0">
      <alignment horizontal="center" indent="0" shrinkToFit="false" textRotation="0" vertical="center" wrapText="true"/>
      <protection hidden="false" locked="false"/>
    </xf>
    <xf applyAlignment="true" applyBorder="true" applyFont="true" applyProtection="true" borderId="6" fillId="0" fontId="5" numFmtId="171" xfId="0">
      <alignment horizontal="justify" indent="0" shrinkToFit="false" textRotation="0" vertical="top" wrapText="true"/>
      <protection hidden="false" locked="true"/>
    </xf>
    <xf applyAlignment="true" applyBorder="true" applyFont="true" applyProtection="true" borderId="6" fillId="2" fontId="5" numFmtId="168" xfId="15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7" fillId="4" fontId="5" numFmtId="179" xfId="15">
      <alignment horizontal="right" indent="0" shrinkToFit="false" textRotation="0" vertical="top" wrapText="true"/>
      <protection hidden="false" locked="true"/>
    </xf>
    <xf applyAlignment="true" applyBorder="true" applyFont="true" applyProtection="true" borderId="11" fillId="0" fontId="5" numFmtId="171" xfId="0">
      <alignment horizontal="justify" indent="0" shrinkToFit="false" textRotation="0" vertical="top" wrapText="true"/>
      <protection hidden="false" locked="true"/>
    </xf>
    <xf applyAlignment="true" applyBorder="true" applyFont="true" applyProtection="true" borderId="11" fillId="2" fontId="5" numFmtId="168" xfId="15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12" fillId="4" fontId="5" numFmtId="179" xfId="15">
      <alignment horizontal="right" indent="0" shrinkToFit="false" textRotation="0" vertical="top" wrapText="true"/>
      <protection hidden="false" locked="true"/>
    </xf>
    <xf applyAlignment="true" applyBorder="true" applyFont="true" applyProtection="true" borderId="14" fillId="0" fontId="5" numFmtId="171" xfId="0">
      <alignment horizontal="justify" indent="0" shrinkToFit="false" textRotation="0" vertical="top" wrapText="true"/>
      <protection hidden="false" locked="true"/>
    </xf>
    <xf applyAlignment="true" applyBorder="true" applyFont="true" applyProtection="true" borderId="14" fillId="2" fontId="5" numFmtId="168" xfId="15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15" fillId="4" fontId="5" numFmtId="179" xfId="15">
      <alignment horizontal="right" indent="0" shrinkToFit="false" textRotation="0" vertical="top" wrapText="true"/>
      <protection hidden="false" locked="true"/>
    </xf>
    <xf applyAlignment="true" applyBorder="true" applyFont="true" applyProtection="true" borderId="19" fillId="0" fontId="5" numFmtId="164" xfId="0">
      <alignment horizontal="justify" indent="0" shrinkToFit="false" textRotation="0" vertical="top" wrapText="false"/>
      <protection hidden="false" locked="true"/>
    </xf>
    <xf applyAlignment="true" applyBorder="true" applyFont="true" applyProtection="true" borderId="2" fillId="0" fontId="8" numFmtId="164" xfId="0">
      <alignment horizontal="justify" indent="0" shrinkToFit="false" textRotation="0" vertical="top" wrapText="true"/>
      <protection hidden="false" locked="true"/>
    </xf>
    <xf applyAlignment="true" applyBorder="true" applyFont="true" applyProtection="true" borderId="20" fillId="4" fontId="8" numFmtId="168" xfId="15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4" fontId="8" numFmtId="168" xfId="15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30" fillId="4" fontId="8" numFmtId="168" xfId="15">
      <alignment horizontal="center" indent="0" shrinkToFit="false" textRotation="0" vertical="bottom" wrapText="false"/>
      <protection hidden="false" locked="true"/>
    </xf>
    <xf applyAlignment="true" applyBorder="false" applyFont="true" applyProtection="true" borderId="0" fillId="0" fontId="5" numFmtId="164" xfId="0">
      <alignment horizontal="justify" indent="0" shrinkToFit="false" textRotation="0" vertical="top" wrapText="false"/>
      <protection hidden="false" locked="false"/>
    </xf>
    <xf applyAlignment="true" applyBorder="true" applyFont="true" applyProtection="true" borderId="62" fillId="0" fontId="8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" fillId="0" fontId="5" numFmtId="164" xfId="0">
      <alignment horizontal="justify" indent="0" shrinkToFit="false" textRotation="0" vertical="top" wrapText="false"/>
      <protection hidden="false" locked="true"/>
    </xf>
    <xf applyAlignment="true" applyBorder="true" applyFont="true" applyProtection="true" borderId="2" fillId="0" fontId="5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56" fillId="0" fontId="5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7" fillId="2" fontId="5" numFmtId="168" xfId="15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12" fillId="2" fontId="5" numFmtId="168" xfId="15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15" fillId="2" fontId="5" numFmtId="168" xfId="15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19" fillId="0" fontId="5" numFmtId="164" xfId="0">
      <alignment horizontal="justify" indent="0" shrinkToFit="false" textRotation="0" vertical="top" wrapText="false"/>
      <protection hidden="false" locked="false"/>
    </xf>
    <xf applyAlignment="true" applyBorder="true" applyFont="true" applyProtection="true" borderId="20" fillId="0" fontId="8" numFmtId="164" xfId="0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0" fillId="0" fontId="5" numFmtId="174" xfId="0">
      <alignment horizontal="right" indent="0" shrinkToFit="false" textRotation="0" vertical="top" wrapText="true"/>
      <protection hidden="false" locked="true"/>
    </xf>
    <xf applyAlignment="true" applyBorder="true" applyFont="true" applyProtection="true" borderId="0" fillId="0" fontId="5" numFmtId="166" xfId="0">
      <alignment horizontal="left" indent="0" shrinkToFit="false" textRotation="0" vertical="top" wrapText="false"/>
      <protection hidden="false" locked="true"/>
    </xf>
    <xf applyAlignment="true" applyBorder="false" applyFont="true" applyProtection="true" borderId="0" fillId="0" fontId="13" numFmtId="174" xfId="0">
      <alignment horizontal="left" indent="0" shrinkToFit="false" textRotation="0" vertical="bottom" wrapText="false"/>
      <protection hidden="false" locked="true"/>
    </xf>
    <xf applyAlignment="true" applyBorder="false" applyFont="true" applyProtection="true" borderId="0" fillId="0" fontId="8" numFmtId="174" xfId="0">
      <alignment horizontal="general" indent="0" shrinkToFit="false" textRotation="0" vertical="top" wrapText="false"/>
      <protection hidden="false" locked="true"/>
    </xf>
    <xf applyAlignment="true" applyBorder="false" applyFont="true" applyProtection="true" borderId="0" fillId="0" fontId="13" numFmtId="17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6" numFmtId="176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62" fillId="0" fontId="5" numFmtId="174" xfId="0">
      <alignment horizontal="justify" indent="0" shrinkToFit="false" textRotation="0" vertical="top" wrapText="false"/>
      <protection hidden="false" locked="true"/>
    </xf>
    <xf applyAlignment="true" applyBorder="true" applyFont="true" applyProtection="true" borderId="11" fillId="4" fontId="8" numFmtId="168" xfId="0">
      <alignment horizontal="right" indent="0" shrinkToFit="false" textRotation="0" vertical="top" wrapText="false"/>
      <protection hidden="false" locked="true"/>
    </xf>
    <xf applyAlignment="true" applyBorder="true" applyFont="true" applyProtection="true" borderId="14" fillId="4" fontId="8" numFmtId="168" xfId="0">
      <alignment horizontal="right" indent="0" shrinkToFit="false" textRotation="0" vertical="top" wrapText="false"/>
      <protection hidden="false" locked="true"/>
    </xf>
    <xf applyAlignment="true" applyBorder="true" applyFont="true" applyProtection="true" borderId="55" fillId="0" fontId="19" numFmtId="168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0" fillId="0" fontId="19" numFmtId="168" xfId="0">
      <alignment horizontal="general" indent="0" shrinkToFit="false" textRotation="0" vertical="top" wrapText="false"/>
      <protection hidden="false" locked="false"/>
    </xf>
    <xf applyAlignment="true" applyBorder="false" applyFont="true" applyProtection="true" borderId="0" fillId="0" fontId="5" numFmtId="168" xfId="0">
      <alignment horizontal="general" indent="0" shrinkToFit="false" textRotation="0" vertical="top" wrapText="false"/>
      <protection hidden="false" locked="fals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true" borderId="0" fillId="0" fontId="13" numFmtId="174" xfId="0">
      <alignment horizontal="left" indent="0" shrinkToFit="false" textRotation="0" vertical="bottom" wrapText="false"/>
      <protection hidden="false" locked="true"/>
    </xf>
    <xf applyAlignment="true" applyBorder="false" applyFont="true" applyProtection="true" borderId="0" fillId="0" fontId="8" numFmtId="174" xfId="0">
      <alignment horizontal="left" indent="0" shrinkToFit="false" textRotation="0" vertical="top" wrapText="false"/>
      <protection hidden="false" locked="true"/>
    </xf>
    <xf applyAlignment="true" applyBorder="false" applyFont="true" applyProtection="true" borderId="0" fillId="0" fontId="13" numFmtId="174" xfId="0">
      <alignment horizontal="left" indent="0" shrinkToFit="false" textRotation="0" vertical="top" wrapText="false"/>
      <protection hidden="false" locked="true"/>
    </xf>
    <xf applyAlignment="true" applyBorder="false" applyFont="true" applyProtection="true" borderId="0" fillId="0" fontId="8" numFmtId="176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0" fillId="0" fontId="6" numFmtId="17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9" fillId="0" fontId="20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55" fillId="0" fontId="8" numFmtId="174" xfId="0">
      <alignment horizontal="justify" indent="0" shrinkToFit="false" textRotation="0" vertical="top" wrapText="false"/>
      <protection hidden="false" locked="true"/>
    </xf>
    <xf applyAlignment="true" applyBorder="true" applyFont="true" applyProtection="true" borderId="2" fillId="0" fontId="9" numFmtId="17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63" fillId="0" fontId="8" numFmtId="174" xfId="0">
      <alignment horizontal="center" indent="0" shrinkToFit="false" textRotation="0" vertical="top" wrapText="true"/>
      <protection hidden="false" locked="true"/>
    </xf>
    <xf applyAlignment="true" applyBorder="true" applyFont="true" applyProtection="false" borderId="3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6" fillId="0" fontId="8" numFmtId="174" xfId="0">
      <alignment horizontal="justify" indent="0" shrinkToFit="false" textRotation="0" vertical="top" wrapText="false"/>
      <protection hidden="false" locked="true"/>
    </xf>
    <xf applyAlignment="true" applyBorder="true" applyFont="true" applyProtection="true" borderId="7" fillId="4" fontId="5" numFmtId="168" xfId="0">
      <alignment horizontal="general" indent="0" shrinkToFit="false" textRotation="0" vertical="top" wrapText="false"/>
      <protection hidden="false" locked="false"/>
    </xf>
    <xf applyAlignment="true" applyBorder="true" applyFont="true" applyProtection="false" borderId="8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1" fillId="0" fontId="5" numFmtId="174" xfId="0">
      <alignment horizontal="left" indent="2" shrinkToFit="false" textRotation="0" vertical="top" wrapText="false"/>
      <protection hidden="false" locked="true"/>
    </xf>
    <xf applyAlignment="true" applyBorder="true" applyFont="true" applyProtection="true" borderId="12" fillId="4" fontId="5" numFmtId="168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1" fillId="0" fontId="8" numFmtId="174" xfId="0">
      <alignment horizontal="justify" indent="0" shrinkToFit="false" textRotation="0" vertical="top" wrapText="false"/>
      <protection hidden="false" locked="true"/>
    </xf>
    <xf applyAlignment="true" applyBorder="true" applyFont="true" applyProtection="true" borderId="12" fillId="4" fontId="5" numFmtId="168" xfId="0">
      <alignment horizontal="general" indent="0" shrinkToFit="false" textRotation="0" vertical="top" wrapText="false"/>
      <protection hidden="false" locked="false"/>
    </xf>
    <xf applyAlignment="true" applyBorder="true" applyFont="true" applyProtection="false" borderId="26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7" fillId="0" fontId="5" numFmtId="174" xfId="0">
      <alignment horizontal="left" indent="2" shrinkToFit="false" textRotation="0" vertical="top" wrapText="false"/>
      <protection hidden="false" locked="true"/>
    </xf>
    <xf applyAlignment="true" applyBorder="true" applyFont="true" applyProtection="true" borderId="27" fillId="2" fontId="5" numFmtId="168" xfId="0">
      <alignment horizontal="right" indent="0" shrinkToFit="false" textRotation="0" vertical="top" wrapText="true"/>
      <protection hidden="false" locked="false"/>
    </xf>
    <xf applyAlignment="true" applyBorder="true" applyFont="true" applyProtection="true" borderId="28" fillId="4" fontId="5" numFmtId="168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4" fillId="0" fontId="8" numFmtId="174" xfId="0">
      <alignment horizontal="justify" indent="0" shrinkToFit="false" textRotation="0" vertical="top" wrapText="false"/>
      <protection hidden="false" locked="true"/>
    </xf>
    <xf applyAlignment="true" applyBorder="true" applyFont="true" applyProtection="true" borderId="17" fillId="2" fontId="5" numFmtId="168" xfId="0">
      <alignment horizontal="right" indent="0" shrinkToFit="false" textRotation="0" vertical="top" wrapText="true"/>
      <protection hidden="false" locked="true"/>
    </xf>
    <xf applyAlignment="true" applyBorder="true" applyFont="true" applyProtection="true" borderId="18" fillId="2" fontId="8" numFmtId="168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2" fillId="4" fontId="8" numFmtId="168" xfId="0">
      <alignment horizontal="general" indent="0" shrinkToFit="false" textRotation="0" vertical="top" wrapText="false"/>
      <protection hidden="false" locked="false"/>
    </xf>
    <xf applyAlignment="true" applyBorder="true" applyFont="true" applyProtection="false" borderId="13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4" fillId="0" fontId="5" numFmtId="174" xfId="0">
      <alignment horizontal="left" indent="2" shrinkToFit="false" textRotation="0" vertical="top" wrapText="false"/>
      <protection hidden="false" locked="true"/>
    </xf>
    <xf applyAlignment="true" applyBorder="true" applyFont="true" applyProtection="true" borderId="15" fillId="4" fontId="8" numFmtId="168" xfId="0">
      <alignment horizontal="general" indent="0" shrinkToFit="false" textRotation="0" vertical="top" wrapText="false"/>
      <protection hidden="false" locked="true"/>
    </xf>
    <xf applyAlignment="false" applyBorder="false" applyFont="true" applyProtection="true" borderId="0" fillId="0" fontId="6" numFmtId="168" xfId="0">
      <alignment horizontal="general" indent="0" shrinkToFit="false" textRotation="0" vertical="bottom" wrapText="false"/>
      <protection hidden="false" locked="false"/>
    </xf>
    <xf applyAlignment="true" applyBorder="false" applyFont="true" applyProtection="true" borderId="0" fillId="0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0" fillId="0" fontId="8" numFmtId="164" xfId="0">
      <alignment horizontal="general" indent="0" shrinkToFit="false" textRotation="0" vertical="top" wrapText="false"/>
      <protection hidden="false" locked="true"/>
    </xf>
    <xf applyAlignment="false" applyBorder="false" applyFont="true" applyProtection="tru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true" borderId="0" fillId="0" fontId="8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9" fillId="0" fontId="8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30" fillId="0" fontId="8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true" borderId="6" fillId="2" fontId="6" numFmtId="182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6" fillId="2" fontId="5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6" fillId="2" fontId="5" numFmtId="176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7" fillId="2" fontId="5" numFmtId="168" xfId="15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1" fillId="2" fontId="6" numFmtId="182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1" fillId="2" fontId="5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1" fillId="2" fontId="5" numFmtId="176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2" fillId="2" fontId="5" numFmtId="168" xfId="15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9" fillId="2" fontId="5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0" fillId="2" fontId="5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4" fillId="2" fontId="6" numFmtId="182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4" fillId="2" fontId="5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4" fillId="2" fontId="5" numFmtId="176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5" fillId="2" fontId="5" numFmtId="168" xfId="15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" fillId="0" fontId="8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29" fillId="0" fontId="8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21" fillId="0" fontId="6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30" fillId="4" fontId="8" numFmtId="168" xfId="15">
      <alignment horizontal="general" indent="0" shrinkToFit="false" textRotation="0" vertical="top" wrapText="false"/>
      <protection hidden="false" locked="true"/>
    </xf>
    <xf applyAlignment="true" applyBorder="false" applyFont="true" applyProtection="true" borderId="0" fillId="0" fontId="5" numFmtId="177" xfId="0">
      <alignment horizontal="left" indent="0" shrinkToFit="false" textRotation="0" vertical="top" wrapText="false"/>
      <protection hidden="false" locked="true"/>
    </xf>
    <xf applyAlignment="true" applyBorder="false" applyFont="true" applyProtection="true" borderId="0" fillId="0" fontId="13" numFmtId="177" xfId="0">
      <alignment horizontal="left" indent="0" shrinkToFit="false" textRotation="0" vertical="top" wrapText="false"/>
      <protection hidden="false" locked="true"/>
    </xf>
    <xf applyAlignment="true" applyBorder="false" applyFont="true" applyProtection="true" borderId="0" fillId="0" fontId="6" numFmtId="171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9" fillId="0" fontId="8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6" fillId="2" fontId="5" numFmtId="173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1" fillId="2" fontId="5" numFmtId="173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4" fillId="2" fontId="5" numFmtId="173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0" fillId="0" fontId="5" numFmtId="174" xfId="15">
      <alignment horizontal="center" indent="0" shrinkToFit="false" textRotation="0" vertical="top" wrapText="true"/>
      <protection hidden="false" locked="true"/>
    </xf>
    <xf applyAlignment="false" applyBorder="false" applyFont="true" applyProtection="true" borderId="0" fillId="0" fontId="16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true" borderId="0" fillId="0" fontId="21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true" borderId="0" fillId="0" fontId="16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true" borderId="0" fillId="0" fontId="22" numFmtId="164" xfId="0">
      <alignment horizontal="left" indent="0" shrinkToFit="false" textRotation="0" vertical="top" wrapText="false"/>
      <protection hidden="false" locked="true"/>
    </xf>
    <xf applyAlignment="true" applyBorder="false" applyFont="true" applyProtection="true" borderId="0" fillId="0" fontId="23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6" fillId="2" fontId="16" numFmtId="182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1" fillId="2" fontId="16" numFmtId="182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4" fillId="2" fontId="16" numFmtId="182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21" fillId="0" fontId="16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0" fillId="0" fontId="5" numFmtId="179" xfId="15">
      <alignment horizontal="center" indent="0" shrinkToFit="false" textRotation="0" vertical="top" wrapText="true"/>
      <protection hidden="false" locked="true"/>
    </xf>
    <xf applyAlignment="true" applyBorder="false" applyFont="true" applyProtection="true" borderId="0" fillId="0" fontId="16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0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3" fillId="0" fontId="5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true" borderId="8" fillId="0" fontId="5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true" borderId="11" fillId="0" fontId="6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0" fontId="5" numFmtId="164" xfId="0">
      <alignment horizontal="justify" indent="0" shrinkToFit="false" textRotation="0" vertical="top" wrapText="true"/>
      <protection hidden="false" locked="true"/>
    </xf>
    <xf applyAlignment="true" applyBorder="true" applyFont="true" applyProtection="true" borderId="12" fillId="4" fontId="5" numFmtId="168" xfId="15">
      <alignment horizontal="center" indent="0" shrinkToFit="false" textRotation="0" vertical="top" wrapText="true"/>
      <protection hidden="false" locked="true"/>
    </xf>
    <xf applyAlignment="true" applyBorder="true" applyFont="true" applyProtection="true" borderId="12" fillId="0" fontId="5" numFmtId="164" xfId="0">
      <alignment horizontal="right" indent="0" shrinkToFit="false" textRotation="0" vertical="top" wrapText="true"/>
      <protection hidden="false" locked="false"/>
    </xf>
    <xf applyAlignment="true" applyBorder="true" applyFont="true" applyProtection="true" borderId="13" fillId="0" fontId="5" numFmtId="164" xfId="0">
      <alignment horizontal="center" indent="0" shrinkToFit="false" textRotation="0" vertical="top" wrapText="false"/>
      <protection hidden="false" locked="true"/>
    </xf>
    <xf applyAlignment="false" applyBorder="true" applyFont="true" applyProtection="true" borderId="14" fillId="0" fontId="6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4" fillId="0" fontId="5" numFmtId="164" xfId="0">
      <alignment horizontal="justify" indent="0" shrinkToFit="false" textRotation="0" vertical="top" wrapText="true"/>
      <protection hidden="false" locked="true"/>
    </xf>
    <xf applyAlignment="true" applyBorder="true" applyFont="true" applyProtection="true" borderId="19" fillId="0" fontId="5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true" borderId="30" fillId="4" fontId="8" numFmtId="168" xfId="15">
      <alignment horizontal="center" indent="0" shrinkToFit="false" textRotation="0" vertical="top" wrapText="true"/>
      <protection hidden="false" locked="true"/>
    </xf>
    <xf applyAlignment="true" applyBorder="true" applyFont="true" applyProtection="true" borderId="0" fillId="0" fontId="8" numFmtId="164" xfId="0">
      <alignment horizontal="justify" indent="0" shrinkToFit="false" textRotation="0" vertical="top" wrapText="true"/>
      <protection hidden="false" locked="false"/>
    </xf>
    <xf applyAlignment="true" applyBorder="true" applyFont="true" applyProtection="true" borderId="0" fillId="0" fontId="8" numFmtId="164" xfId="0">
      <alignment horizontal="center" indent="0" shrinkToFit="false" textRotation="0" vertical="top" wrapText="true"/>
      <protection hidden="false" locked="false"/>
    </xf>
    <xf applyAlignment="false" applyBorder="false" applyFont="true" applyProtection="true" borderId="0" fillId="0" fontId="1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6" fillId="2" fontId="16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1" fillId="2" fontId="16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4" fillId="2" fontId="16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64" fillId="0" fontId="8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64" fillId="0" fontId="8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65" fillId="0" fontId="16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66" fillId="4" fontId="8" numFmtId="168" xfId="15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5" numFmtId="174" xfId="15">
      <alignment horizontal="right" indent="0" shrinkToFit="false" textRotation="0" vertical="top" wrapText="true"/>
      <protection hidden="false" locked="true"/>
    </xf>
    <xf applyAlignment="true" applyBorder="false" applyFont="true" applyProtection="true" borderId="0" fillId="0" fontId="12" numFmtId="164" xfId="0">
      <alignment horizontal="left" indent="0" shrinkToFit="false" textRotation="0" vertical="top" wrapText="false"/>
      <protection hidden="false" locked="true"/>
    </xf>
    <xf applyAlignment="true" applyBorder="false" applyFont="true" applyProtection="true" borderId="0" fillId="0" fontId="21" numFmtId="177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6" fillId="2" fontId="5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1" fillId="2" fontId="5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4" fillId="2" fontId="5" numFmtId="164" xfId="0">
      <alignment horizontal="center" indent="0" shrinkToFit="false" textRotation="0" vertical="top" wrapText="false"/>
      <protection hidden="false" locked="fals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8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9" fillId="0" fontId="8" numFmtId="164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2" fillId="0" fontId="8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2" fillId="0" fontId="8" numFmtId="164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30" fillId="0" fontId="8" numFmtId="164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6" fillId="2" fontId="6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1" fillId="2" fontId="6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4" fillId="2" fontId="6" numFmtId="164" xfId="0">
      <alignment horizontal="general" indent="0" shrinkToFit="false" textRotation="0" vertical="top" wrapText="false"/>
      <protection hidden="false" locked="false"/>
    </xf>
    <xf applyAlignment="false" applyBorder="true" applyFont="true" applyProtection="false" borderId="21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4" fontId="8" numFmtId="168" xfId="15">
      <alignment horizontal="general" indent="0" shrinkToFit="false" textRotation="0" vertical="top" wrapText="false"/>
      <protection hidden="false" locked="true"/>
    </xf>
    <xf applyAlignment="false" applyBorder="false" applyFont="true" applyProtection="false" borderId="0" fillId="2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true" borderId="0" fillId="4" fontId="5" numFmtId="174" xfId="0">
      <alignment horizontal="right" indent="0" shrinkToFit="false" textRotation="0" vertical="top" wrapText="false"/>
      <protection hidden="false" locked="true"/>
    </xf>
    <xf applyAlignment="true" applyBorder="false" applyFont="true" applyProtection="true" borderId="0" fillId="0" fontId="5" numFmtId="174" xfId="0">
      <alignment horizontal="right" indent="0" shrinkToFit="false" textRotation="0" vertical="top" wrapText="false"/>
      <protection hidden="false" locked="true"/>
    </xf>
    <xf applyAlignment="true" applyBorder="true" applyFont="true" applyProtection="true" borderId="62" fillId="0" fontId="8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3" fillId="2" fontId="5" numFmtId="164" xfId="0">
      <alignment horizontal="justify" indent="0" shrinkToFit="false" textRotation="0" vertical="top" wrapText="false"/>
      <protection hidden="false" locked="false"/>
    </xf>
    <xf applyAlignment="true" applyBorder="true" applyFont="true" applyProtection="true" borderId="8" fillId="2" fontId="5" numFmtId="164" xfId="0">
      <alignment horizontal="justify" indent="0" shrinkToFit="false" textRotation="0" vertical="top" wrapText="false"/>
      <protection hidden="false" locked="false"/>
    </xf>
    <xf applyAlignment="true" applyBorder="true" applyFont="true" applyProtection="true" borderId="13" fillId="2" fontId="5" numFmtId="164" xfId="0">
      <alignment horizontal="justify" indent="0" shrinkToFit="false" textRotation="0" vertical="top" wrapText="false"/>
      <protection hidden="false" locked="false"/>
    </xf>
    <xf applyAlignment="true" applyBorder="false" applyFont="true" applyProtection="true" borderId="0" fillId="0" fontId="5" numFmtId="171" xfId="0">
      <alignment horizontal="left" indent="0" shrinkToFit="false" textRotation="0" vertical="bottom" wrapText="false"/>
      <protection hidden="false" locked="false"/>
    </xf>
    <xf applyAlignment="true" applyBorder="false" applyFont="true" applyProtection="true" borderId="0" fillId="0" fontId="5" numFmtId="164" xfId="0">
      <alignment horizontal="left" indent="0" shrinkToFit="false" textRotation="0" vertical="top" wrapText="false"/>
      <protection hidden="false" locked="false"/>
    </xf>
    <xf applyAlignment="true" applyBorder="false" applyFont="true" applyProtection="true" borderId="0" fillId="0" fontId="5" numFmtId="177" xfId="0">
      <alignment horizontal="left" indent="0" shrinkToFit="false" textRotation="0" vertical="bottom" wrapText="false"/>
      <protection hidden="false" locked="false"/>
    </xf>
    <xf applyAlignment="false" applyBorder="false" applyFont="true" applyProtection="true" borderId="0" fillId="0" fontId="12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0" fillId="0" fontId="8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9" fillId="0" fontId="8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2" fillId="0" fontId="13" numFmtId="164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30" fillId="0" fontId="13" numFmtId="164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3" fillId="0" fontId="5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6" fillId="2" fontId="16" numFmtId="168" xfId="15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6" fillId="2" fontId="5" numFmtId="168" xfId="15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6" fillId="2" fontId="12" numFmtId="168" xfId="15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7" fillId="4" fontId="12" numFmtId="168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8" fillId="0" fontId="5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1" fillId="2" fontId="16" numFmtId="168" xfId="15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1" fillId="2" fontId="6" numFmtId="168" xfId="15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11" fillId="2" fontId="12" numFmtId="168" xfId="15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2" fillId="4" fontId="12" numFmtId="168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8" fillId="0" fontId="6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1" fillId="2" fontId="5" numFmtId="168" xfId="15">
      <alignment horizontal="general" indent="0" shrinkToFit="false" textRotation="0" vertical="top" wrapText="true"/>
      <protection hidden="false" locked="false"/>
    </xf>
    <xf applyAlignment="true" applyBorder="true" applyFont="true" applyProtection="true" borderId="8" fillId="0" fontId="6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1" fillId="4" fontId="16" numFmtId="168" xfId="15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2" fillId="4" fontId="16" numFmtId="168" xfId="15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1" fillId="0" fontId="6" numFmtId="164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13" fillId="0" fontId="6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14" fillId="4" fontId="16" numFmtId="168" xfId="15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4" fillId="4" fontId="6" numFmtId="168" xfId="15">
      <alignment horizontal="right" indent="0" shrinkToFit="false" textRotation="0" vertical="top" wrapText="true"/>
      <protection hidden="false" locked="true"/>
    </xf>
    <xf applyAlignment="true" applyBorder="true" applyFont="true" applyProtection="true" borderId="14" fillId="4" fontId="12" numFmtId="168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5" fillId="4" fontId="12" numFmtId="168" xfId="15">
      <alignment horizontal="general" indent="0" shrinkToFit="false" textRotation="0" vertical="bottom" wrapText="false"/>
      <protection hidden="false" locked="true"/>
    </xf>
    <xf applyAlignment="true" applyBorder="false" applyFont="true" applyProtection="true" borderId="0" fillId="0" fontId="12" numFmtId="164" xfId="0">
      <alignment horizontal="general" indent="0" shrinkToFit="false" textRotation="0" vertical="top" wrapText="false"/>
      <protection hidden="false" locked="false"/>
    </xf>
    <xf applyAlignment="true" applyBorder="true" applyFont="true" applyProtection="true" borderId="0" fillId="0" fontId="6" numFmtId="164" xfId="0">
      <alignment horizontal="center" indent="0" shrinkToFit="false" textRotation="0" vertical="top" wrapText="true"/>
      <protection hidden="false" locked="false"/>
    </xf>
    <xf applyAlignment="false" applyBorder="false" applyFont="true" applyProtection="true" borderId="0" fillId="0" fontId="12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0" fillId="0" fontId="8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67" fillId="0" fontId="5" numFmtId="164" xfId="0">
      <alignment horizontal="justify" indent="0" shrinkToFit="false" textRotation="0" vertical="top" wrapText="false"/>
      <protection hidden="false" locked="true"/>
    </xf>
    <xf applyAlignment="true" applyBorder="true" applyFont="true" applyProtection="true" borderId="56" fillId="0" fontId="5" numFmtId="164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67" fillId="0" fontId="12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67" fillId="0" fontId="5" numFmtId="164" xfId="0">
      <alignment horizontal="justify" indent="0" shrinkToFit="false" textRotation="0" vertical="top" wrapText="true"/>
      <protection hidden="false" locked="true"/>
    </xf>
    <xf applyAlignment="true" applyBorder="true" applyFont="true" applyProtection="true" borderId="67" fillId="2" fontId="5" numFmtId="164" xfId="0">
      <alignment horizontal="center" indent="0" shrinkToFit="false" textRotation="0" vertical="top" wrapText="true"/>
      <protection hidden="false" locked="false"/>
    </xf>
    <xf applyAlignment="true" applyBorder="true" applyFont="true" applyProtection="true" borderId="0" fillId="5" fontId="5" numFmtId="164" xfId="0">
      <alignment horizontal="general" indent="0" shrinkToFit="false" textRotation="0" vertical="top" wrapText="false"/>
      <protection hidden="false" locked="true"/>
    </xf>
    <xf applyAlignment="true" applyBorder="false" applyFont="true" applyProtection="true" borderId="0" fillId="0" fontId="5" numFmtId="164" xfId="0">
      <alignment horizontal="right" indent="0" shrinkToFit="false" textRotation="0" vertical="top" wrapText="false"/>
      <protection hidden="false" locked="false"/>
    </xf>
    <xf applyAlignment="true" applyBorder="false" applyFont="true" applyProtection="true" borderId="0" fillId="5" fontId="5" numFmtId="164" xfId="0">
      <alignment horizontal="general" indent="0" shrinkToFit="false" textRotation="0" vertical="top" wrapText="false"/>
      <protection hidden="false" locked="true"/>
    </xf>
  </cellXfs>
  <cellStyles count="6">
    <cellStyle builtinId="0" name="Normal" xfId="0"/>
    <cellStyle builtinId="3" name="Comma" xfId="15"/>
    <cellStyle builtinId="6" name="Comma [0]" xfId="16"/>
    <cellStyle builtinId="4" name="Currency" xfId="17"/>
    <cellStyle builtinId="7" name="Currency [0]" xfId="18"/>
    <cellStyle builtinId="5" name="Percent" xfId="19"/>
  </cellStyles>
  <dxfs count="20">
    <dxf>
      <font>
        <name val="Calibri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worksheets/sheet25.xml" Type="http://schemas.openxmlformats.org/officeDocument/2006/relationships/worksheet"/><Relationship Id="rId27" Target="worksheets/sheet26.xml" Type="http://schemas.openxmlformats.org/officeDocument/2006/relationships/worksheet"/><Relationship Id="rId28" Target="worksheets/sheet27.xml" Type="http://schemas.openxmlformats.org/officeDocument/2006/relationships/worksheet"/><Relationship Id="rId29" Target="worksheets/sheet28.xml" Type="http://schemas.openxmlformats.org/officeDocument/2006/relationships/worksheet"/><Relationship Id="rId3" Target="worksheets/sheet2.xml" Type="http://schemas.openxmlformats.org/officeDocument/2006/relationships/worksheet"/><Relationship Id="rId30" Target="worksheets/sheet29.xml" Type="http://schemas.openxmlformats.org/officeDocument/2006/relationships/worksheet"/><Relationship Id="rId31" Target="sharedStrings.xml" Type="http://schemas.openxmlformats.org/officeDocument/2006/relationships/sharedStrings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false"/>
  </sheetPr>
  <dimension ref="A1:L117"/>
  <sheetViews>
    <sheetView colorId="64" defaultGridColor="true" rightToLeft="false" showFormulas="false" showGridLines="false" showOutlineSymbols="true" showRowColHeaders="true" showZeros="true" tabSelected="false" topLeftCell="A1" view="normal" workbookViewId="0" zoomScale="100" zoomScaleNormal="100" zoomScalePageLayoutView="80">
      <selection activeCell="C6" activeCellId="0" pane="topLeft" sqref="C6"/>
    </sheetView>
  </sheetViews>
  <sheetFormatPr defaultColWidth="9.13671875" defaultRowHeight="14.25" outlineLevelCol="0" outlineLevelRow="0" zeroHeight="false"/>
  <cols>
    <col min="1" max="1" customWidth="true" hidden="false" style="1" width="11.84" collapsed="true" outlineLevel="0"/>
    <col min="2" max="2" customWidth="true" hidden="false" style="1" width="11.55" collapsed="true" outlineLevel="0"/>
    <col min="3" max="3" customWidth="true" hidden="false" style="1" width="40.66" collapsed="true" outlineLevel="0"/>
    <col min="4" max="4" customWidth="true" hidden="false" style="2" width="18.39" collapsed="true" outlineLevel="0"/>
    <col min="5" max="5" customWidth="true" hidden="false" style="1" width="19.26" collapsed="true" outlineLevel="0"/>
    <col min="6" max="6" customWidth="true" hidden="false" style="1" width="17.12" collapsed="true" outlineLevel="0"/>
    <col min="7" max="7" customWidth="false" hidden="false" style="1" width="9.13" collapsed="true" outlineLevel="0"/>
    <col min="8" max="8" customWidth="true" hidden="false" style="1" width="13.55" collapsed="true" outlineLevel="0"/>
    <col min="9" max="257" customWidth="false" hidden="false" style="1" width="9.13" collapsed="true" outlineLevel="0"/>
  </cols>
  <sheetData>
    <row collapsed="false" customFormat="false" customHeight="false" hidden="false" ht="14.25" outlineLevel="0" r="1">
      <c r="A1" s="3" t="s">
        <v>0</v>
      </c>
      <c r="B1" s="3"/>
      <c r="C1" s="4" t="n">
        <v>51253</v>
      </c>
      <c r="D1" s="5"/>
      <c r="E1" s="6"/>
      <c r="F1" s="6"/>
      <c r="G1" s="6"/>
      <c r="H1" s="7"/>
      <c r="I1" s="7"/>
      <c r="J1" s="7"/>
      <c r="K1" s="7"/>
    </row>
    <row collapsed="false" customFormat="false" customHeight="false" hidden="false" ht="14.25" outlineLevel="0" r="2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collapsed="false" customFormat="false" customHeight="false" hidden="false" ht="14.25" outlineLevel="0" r="3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collapsed="false" customFormat="false" customHeight="false" hidden="false" ht="14.25" outlineLevel="0" r="4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collapsed="false" customFormat="false" customHeight="false" hidden="false" ht="14.25" outlineLevel="0" r="5">
      <c r="A5" s="3" t="s">
        <v>7</v>
      </c>
      <c r="B5" s="3"/>
      <c r="C5" s="11" t="n">
        <v>42855</v>
      </c>
      <c r="D5" s="5"/>
      <c r="E5" s="12"/>
      <c r="F5" s="13"/>
      <c r="G5" s="10"/>
      <c r="H5" s="7"/>
      <c r="I5" s="7"/>
      <c r="J5" s="7"/>
      <c r="K5" s="7"/>
    </row>
    <row collapsed="false" customFormat="false" customHeight="false" hidden="false" ht="14.25" outlineLevel="0" r="6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collapsed="false" customFormat="false" customHeight="false" hidden="false" ht="14.25" outlineLevel="0" r="7">
      <c r="A7" s="3" t="s">
        <v>10</v>
      </c>
      <c r="B7" s="3"/>
      <c r="C7" s="4" t="n">
        <v>20</v>
      </c>
      <c r="D7" s="5"/>
      <c r="E7" s="14"/>
      <c r="F7" s="15"/>
      <c r="G7" s="15"/>
      <c r="H7" s="7"/>
      <c r="I7" s="7"/>
      <c r="J7" s="7"/>
      <c r="K7" s="7"/>
    </row>
    <row collapsed="false" customFormat="false" customHeight="false" hidden="false" ht="14.25" outlineLevel="0" r="8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collapsed="false" customFormat="false" customHeight="false" hidden="false" ht="14.25" outlineLevel="0" r="9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collapsed="false" customFormat="false" customHeight="false" hidden="false" ht="14.25" outlineLevel="0" r="10">
      <c r="B10" s="7"/>
      <c r="C10" s="7"/>
      <c r="D10" s="5"/>
      <c r="E10" s="7"/>
      <c r="F10" s="7"/>
      <c r="G10" s="7"/>
      <c r="H10" s="7"/>
      <c r="I10" s="7"/>
      <c r="J10" s="7"/>
      <c r="K10" s="7"/>
    </row>
    <row collapsed="false" customFormat="false" customHeight="false" hidden="false" ht="15" outlineLevel="0" r="11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collapsed="false" customFormat="false" customHeight="false" hidden="false" ht="15" outlineLevel="0" r="12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collapsed="false" customFormat="false" customHeight="false" hidden="false" ht="15.75" outlineLevel="0" r="13">
      <c r="A13" s="22" t="n">
        <v>10000</v>
      </c>
      <c r="B13" s="23" t="s">
        <v>17</v>
      </c>
      <c r="C13" s="24"/>
      <c r="D13" s="25"/>
      <c r="E13" s="25"/>
      <c r="F13" s="26"/>
    </row>
    <row collapsed="false" customFormat="false" customHeight="false" hidden="false" ht="14.25" outlineLevel="0" r="14">
      <c r="A14" s="27" t="n">
        <v>10100</v>
      </c>
      <c r="B14" s="28" t="s">
        <v>18</v>
      </c>
      <c r="C14" s="29"/>
      <c r="D14" s="30"/>
      <c r="E14" s="30"/>
      <c r="F14" s="31"/>
    </row>
    <row collapsed="false" customFormat="false" customHeight="false" hidden="false" ht="14.25" outlineLevel="0" r="15">
      <c r="A15" s="32" t="n">
        <v>10110</v>
      </c>
      <c r="B15" s="33" t="s">
        <v>19</v>
      </c>
      <c r="C15" s="34"/>
      <c r="D15" s="35" t="n">
        <v>8</v>
      </c>
      <c r="E15" s="36"/>
      <c r="F15" s="37"/>
    </row>
    <row collapsed="false" customFormat="false" customHeight="false" hidden="false" ht="14.25" outlineLevel="0" r="16">
      <c r="A16" s="32" t="n">
        <v>10120</v>
      </c>
      <c r="B16" s="33" t="s">
        <v>20</v>
      </c>
      <c r="C16" s="34"/>
      <c r="D16" s="35"/>
      <c r="E16" s="36"/>
      <c r="F16" s="37"/>
    </row>
    <row collapsed="false" customFormat="false" customHeight="false" hidden="false" ht="14.25" outlineLevel="0" r="17">
      <c r="A17" s="32" t="n">
        <v>10130</v>
      </c>
      <c r="B17" s="38" t="s">
        <v>21</v>
      </c>
      <c r="C17" s="39"/>
      <c r="D17" s="36"/>
      <c r="E17" s="40" t="n">
        <f aca="false">SUM(D15:D16)</f>
        <v>8</v>
      </c>
      <c r="F17" s="41" t="n">
        <f aca="false">E17</f>
        <v>8</v>
      </c>
    </row>
    <row collapsed="false" customFormat="false" customHeight="false" hidden="false" ht="14.25" outlineLevel="0" r="18">
      <c r="A18" s="32" t="n">
        <v>10200</v>
      </c>
      <c r="B18" s="42" t="s">
        <v>22</v>
      </c>
      <c r="C18" s="43"/>
      <c r="D18" s="36"/>
      <c r="E18" s="36"/>
      <c r="F18" s="37"/>
    </row>
    <row collapsed="false" customFormat="false" customHeight="false" hidden="false" ht="14.25" outlineLevel="0" r="19">
      <c r="A19" s="32" t="n">
        <v>10210</v>
      </c>
      <c r="B19" s="44" t="s">
        <v>23</v>
      </c>
      <c r="C19" s="45"/>
      <c r="D19" s="36"/>
      <c r="E19" s="36"/>
      <c r="F19" s="37"/>
    </row>
    <row collapsed="false" customFormat="false" customHeight="false" hidden="false" ht="14.25" outlineLevel="0" r="20">
      <c r="A20" s="32" t="n">
        <v>10220</v>
      </c>
      <c r="B20" s="46" t="s">
        <v>24</v>
      </c>
      <c r="C20" s="47"/>
      <c r="D20" s="48" t="n">
        <f aca="false">'221'!D48</f>
        <v>24631</v>
      </c>
      <c r="E20" s="40" t="n">
        <f aca="false">D20</f>
        <v>24631</v>
      </c>
      <c r="F20" s="37"/>
    </row>
    <row collapsed="false" customFormat="false" customHeight="false" hidden="false" ht="14.25" outlineLevel="0" r="21">
      <c r="A21" s="49" t="n">
        <v>10300</v>
      </c>
      <c r="B21" s="50" t="s">
        <v>25</v>
      </c>
      <c r="C21" s="51"/>
      <c r="D21" s="36"/>
      <c r="E21" s="36"/>
      <c r="F21" s="37"/>
    </row>
    <row collapsed="false" customFormat="false" customHeight="false" hidden="false" ht="14.25" outlineLevel="0" r="22">
      <c r="A22" s="32" t="n">
        <v>10310</v>
      </c>
      <c r="B22" s="46" t="s">
        <v>26</v>
      </c>
      <c r="C22" s="47"/>
      <c r="D22" s="48" t="n">
        <f aca="false">'311'!F39</f>
        <v>0</v>
      </c>
      <c r="E22" s="36"/>
      <c r="F22" s="37"/>
    </row>
    <row collapsed="false" customFormat="false" customHeight="false" hidden="false" ht="14.25" outlineLevel="0" r="23">
      <c r="A23" s="32" t="n">
        <v>10320</v>
      </c>
      <c r="B23" s="46" t="s">
        <v>27</v>
      </c>
      <c r="C23" s="47"/>
      <c r="D23" s="48" t="n">
        <f aca="false">'321'!F32</f>
        <v>0</v>
      </c>
      <c r="E23" s="36"/>
      <c r="F23" s="37"/>
    </row>
    <row collapsed="false" customFormat="false" customHeight="false" hidden="false" ht="14.25" outlineLevel="0" r="24">
      <c r="A24" s="49" t="n">
        <v>10330</v>
      </c>
      <c r="B24" s="44" t="s">
        <v>28</v>
      </c>
      <c r="C24" s="45"/>
      <c r="D24" s="36"/>
      <c r="E24" s="40" t="n">
        <f aca="false">SUM(D22:D23)</f>
        <v>0</v>
      </c>
      <c r="F24" s="37"/>
    </row>
    <row collapsed="false" customFormat="false" customHeight="false" hidden="false" ht="14.25" outlineLevel="0" r="25">
      <c r="A25" s="49" t="n">
        <v>10400</v>
      </c>
      <c r="B25" s="52" t="s">
        <v>29</v>
      </c>
      <c r="C25" s="53"/>
      <c r="D25" s="36"/>
      <c r="E25" s="36"/>
      <c r="F25" s="54" t="n">
        <f aca="false">SUM(E20:E24)</f>
        <v>24631</v>
      </c>
    </row>
    <row collapsed="false" customFormat="false" customHeight="false" hidden="false" ht="14.25" outlineLevel="0" r="26">
      <c r="A26" s="49" t="n">
        <v>10500</v>
      </c>
      <c r="B26" s="55" t="s">
        <v>30</v>
      </c>
      <c r="C26" s="56"/>
      <c r="D26" s="36"/>
      <c r="E26" s="36"/>
      <c r="F26" s="37"/>
    </row>
    <row collapsed="false" customFormat="false" customHeight="false" hidden="false" ht="14.25" outlineLevel="0" r="27">
      <c r="A27" s="32" t="n">
        <v>10510</v>
      </c>
      <c r="B27" s="57" t="s">
        <v>31</v>
      </c>
      <c r="C27" s="58"/>
      <c r="D27" s="35"/>
      <c r="E27" s="40" t="n">
        <f aca="false">D27</f>
        <v>0</v>
      </c>
      <c r="F27" s="41" t="n">
        <f aca="false">E27</f>
        <v>0</v>
      </c>
    </row>
    <row collapsed="false" customFormat="false" customHeight="false" hidden="false" ht="14.25" outlineLevel="0" r="28">
      <c r="A28" s="49" t="n">
        <v>10600</v>
      </c>
      <c r="B28" s="52" t="s">
        <v>32</v>
      </c>
      <c r="C28" s="53"/>
      <c r="D28" s="36"/>
      <c r="E28" s="36"/>
      <c r="F28" s="37"/>
    </row>
    <row collapsed="false" customFormat="false" customHeight="false" hidden="false" ht="14.25" outlineLevel="0" r="29">
      <c r="A29" s="32" t="n">
        <v>10610</v>
      </c>
      <c r="B29" s="57" t="s">
        <v>33</v>
      </c>
      <c r="C29" s="58"/>
      <c r="D29" s="35"/>
      <c r="E29" s="36"/>
      <c r="F29" s="37"/>
    </row>
    <row collapsed="false" customFormat="false" customHeight="false" hidden="false" ht="14.25" outlineLevel="0" r="30">
      <c r="A30" s="32" t="n">
        <v>10620</v>
      </c>
      <c r="B30" s="57" t="s">
        <v>34</v>
      </c>
      <c r="C30" s="58"/>
      <c r="D30" s="35"/>
      <c r="E30" s="36"/>
      <c r="F30" s="37"/>
    </row>
    <row collapsed="false" customFormat="false" customHeight="false" hidden="false" ht="14.25" outlineLevel="0" r="31">
      <c r="A31" s="32" t="n">
        <v>10630</v>
      </c>
      <c r="B31" s="57" t="s">
        <v>35</v>
      </c>
      <c r="C31" s="58"/>
      <c r="D31" s="35"/>
      <c r="E31" s="36"/>
      <c r="F31" s="37"/>
    </row>
    <row collapsed="false" customFormat="false" customHeight="false" hidden="false" ht="14.25" outlineLevel="0" r="32">
      <c r="A32" s="32" t="n">
        <v>10640</v>
      </c>
      <c r="B32" s="57" t="s">
        <v>36</v>
      </c>
      <c r="C32" s="58"/>
      <c r="D32" s="48" t="n">
        <f aca="false">'641'!D42</f>
        <v>0</v>
      </c>
      <c r="E32" s="36"/>
      <c r="F32" s="37"/>
    </row>
    <row collapsed="false" customFormat="false" customHeight="false" hidden="false" ht="14.25" outlineLevel="0" r="33">
      <c r="A33" s="49" t="n">
        <v>10650</v>
      </c>
      <c r="B33" s="52" t="s">
        <v>37</v>
      </c>
      <c r="C33" s="53"/>
      <c r="D33" s="36"/>
      <c r="E33" s="40" t="n">
        <f aca="false">SUM(D29:D32)</f>
        <v>0</v>
      </c>
      <c r="F33" s="41" t="n">
        <f aca="false">E33</f>
        <v>0</v>
      </c>
    </row>
    <row collapsed="false" customFormat="false" customHeight="false" hidden="false" ht="14.25" outlineLevel="0" r="34">
      <c r="A34" s="49" t="n">
        <v>10700</v>
      </c>
      <c r="B34" s="55" t="s">
        <v>38</v>
      </c>
      <c r="C34" s="56"/>
      <c r="D34" s="36"/>
      <c r="E34" s="36"/>
      <c r="F34" s="37"/>
    </row>
    <row collapsed="false" customFormat="false" customHeight="false" hidden="false" ht="14.25" outlineLevel="0" r="35">
      <c r="A35" s="32" t="n">
        <v>10710</v>
      </c>
      <c r="B35" s="57" t="s">
        <v>39</v>
      </c>
      <c r="C35" s="58"/>
      <c r="D35" s="48" t="n">
        <f aca="false">'711'!D20</f>
        <v>7280</v>
      </c>
      <c r="E35" s="36"/>
      <c r="F35" s="37"/>
    </row>
    <row collapsed="false" customFormat="false" customHeight="false" hidden="false" ht="14.25" outlineLevel="0" r="36">
      <c r="A36" s="32" t="n">
        <v>10720</v>
      </c>
      <c r="B36" s="57" t="s">
        <v>40</v>
      </c>
      <c r="C36" s="58"/>
      <c r="D36" s="35" t="n">
        <v>6000</v>
      </c>
      <c r="E36" s="36"/>
      <c r="F36" s="37"/>
    </row>
    <row collapsed="false" customFormat="false" customHeight="false" hidden="false" ht="14.25" outlineLevel="0" r="37">
      <c r="A37" s="32" t="n">
        <v>10725</v>
      </c>
      <c r="B37" s="57" t="s">
        <v>41</v>
      </c>
      <c r="C37" s="58"/>
      <c r="D37" s="35"/>
      <c r="E37" s="36"/>
      <c r="F37" s="37"/>
    </row>
    <row collapsed="false" customFormat="false" customHeight="false" hidden="false" ht="14.25" outlineLevel="0" r="38">
      <c r="A38" s="32" t="n">
        <v>10730</v>
      </c>
      <c r="B38" s="57" t="s">
        <v>42</v>
      </c>
      <c r="C38" s="58"/>
      <c r="D38" s="35"/>
      <c r="E38" s="36"/>
      <c r="F38" s="37"/>
    </row>
    <row collapsed="false" customFormat="false" customHeight="false" hidden="false" ht="14.25" outlineLevel="0" r="39">
      <c r="A39" s="32" t="n">
        <v>10740</v>
      </c>
      <c r="B39" s="57" t="s">
        <v>43</v>
      </c>
      <c r="C39" s="58"/>
      <c r="D39" s="35"/>
      <c r="E39" s="36"/>
      <c r="F39" s="37"/>
    </row>
    <row collapsed="false" customFormat="false" customHeight="false" hidden="false" ht="14.25" outlineLevel="0" r="40">
      <c r="A40" s="32" t="n">
        <v>10745</v>
      </c>
      <c r="B40" s="57" t="s">
        <v>44</v>
      </c>
      <c r="C40" s="58"/>
      <c r="D40" s="48" t="n">
        <f aca="false">'746'!F16</f>
        <v>0</v>
      </c>
      <c r="E40" s="36"/>
      <c r="F40" s="37"/>
    </row>
    <row collapsed="false" customFormat="false" customHeight="false" hidden="false" ht="14.25" outlineLevel="0" r="41">
      <c r="A41" s="32" t="n">
        <v>10750</v>
      </c>
      <c r="B41" s="57" t="s">
        <v>45</v>
      </c>
      <c r="C41" s="58"/>
      <c r="D41" s="35"/>
      <c r="E41" s="36"/>
      <c r="F41" s="37"/>
    </row>
    <row collapsed="false" customFormat="false" customHeight="false" hidden="false" ht="14.25" outlineLevel="0" r="42">
      <c r="A42" s="49" t="n">
        <v>10760</v>
      </c>
      <c r="B42" s="52" t="s">
        <v>46</v>
      </c>
      <c r="C42" s="53"/>
      <c r="D42" s="36"/>
      <c r="E42" s="40" t="n">
        <f aca="false">SUM(D35:D41)</f>
        <v>13280</v>
      </c>
      <c r="F42" s="37"/>
    </row>
    <row collapsed="false" customFormat="false" customHeight="false" hidden="false" ht="14.25" outlineLevel="0" r="43">
      <c r="A43" s="32" t="n">
        <v>10770</v>
      </c>
      <c r="B43" s="57" t="s">
        <v>47</v>
      </c>
      <c r="C43" s="58"/>
      <c r="D43" s="48" t="n">
        <f aca="false">'771'!N15</f>
        <v>0</v>
      </c>
      <c r="E43" s="36"/>
      <c r="F43" s="37"/>
    </row>
    <row collapsed="false" customFormat="false" customHeight="false" hidden="false" ht="14.25" outlineLevel="0" r="44">
      <c r="A44" s="32" t="n">
        <v>10780</v>
      </c>
      <c r="B44" s="57" t="s">
        <v>48</v>
      </c>
      <c r="C44" s="58"/>
      <c r="D44" s="48" t="n">
        <f aca="false">0.01*'761'!D12</f>
        <v>132.8</v>
      </c>
      <c r="E44" s="36"/>
      <c r="F44" s="37"/>
    </row>
    <row collapsed="false" customFormat="false" customHeight="false" hidden="false" ht="14.25" outlineLevel="0" r="45">
      <c r="A45" s="32" t="n">
        <v>10790</v>
      </c>
      <c r="B45" s="52" t="s">
        <v>49</v>
      </c>
      <c r="C45" s="53"/>
      <c r="D45" s="36"/>
      <c r="E45" s="40" t="n">
        <f aca="false">D43+D44</f>
        <v>132.8</v>
      </c>
      <c r="F45" s="37"/>
    </row>
    <row collapsed="false" customFormat="false" customHeight="false" hidden="false" ht="14.25" outlineLevel="0" r="46">
      <c r="A46" s="32" t="n">
        <v>10795</v>
      </c>
      <c r="B46" s="52" t="s">
        <v>50</v>
      </c>
      <c r="C46" s="53"/>
      <c r="D46" s="36"/>
      <c r="E46" s="36"/>
      <c r="F46" s="41" t="n">
        <f aca="false">E42-E45</f>
        <v>13147.2</v>
      </c>
    </row>
    <row collapsed="false" customFormat="false" customHeight="false" hidden="false" ht="14.25" outlineLevel="0" r="47">
      <c r="A47" s="49" t="n">
        <v>10800</v>
      </c>
      <c r="B47" s="55" t="s">
        <v>51</v>
      </c>
      <c r="C47" s="56"/>
      <c r="D47" s="36"/>
      <c r="E47" s="36"/>
      <c r="F47" s="37"/>
    </row>
    <row collapsed="false" customFormat="false" customHeight="false" hidden="false" ht="14.25" outlineLevel="0" r="48">
      <c r="A48" s="32" t="n">
        <v>10810</v>
      </c>
      <c r="B48" s="59" t="s">
        <v>52</v>
      </c>
      <c r="C48" s="60"/>
      <c r="D48" s="48" t="n">
        <f aca="false">'811'!E22</f>
        <v>11631</v>
      </c>
      <c r="E48" s="36"/>
      <c r="F48" s="37"/>
    </row>
    <row collapsed="false" customFormat="false" customHeight="false" hidden="false" ht="14.25" outlineLevel="0" r="49">
      <c r="A49" s="32" t="n">
        <v>10880</v>
      </c>
      <c r="B49" s="57" t="s">
        <v>53</v>
      </c>
      <c r="C49" s="58"/>
      <c r="D49" s="35"/>
      <c r="E49" s="36"/>
      <c r="F49" s="37"/>
    </row>
    <row collapsed="false" customFormat="false" customHeight="false" hidden="false" ht="14.25" outlineLevel="0" r="50">
      <c r="A50" s="49" t="n">
        <v>10890</v>
      </c>
      <c r="B50" s="52" t="s">
        <v>54</v>
      </c>
      <c r="C50" s="53"/>
      <c r="D50" s="36"/>
      <c r="E50" s="40" t="n">
        <f aca="false">D48-D49</f>
        <v>11631</v>
      </c>
      <c r="F50" s="41" t="n">
        <f aca="false">E50</f>
        <v>11631</v>
      </c>
    </row>
    <row collapsed="false" customFormat="false" customHeight="false" hidden="false" ht="14.25" outlineLevel="0" r="51">
      <c r="A51" s="49" t="n">
        <v>10900</v>
      </c>
      <c r="B51" s="55" t="s">
        <v>55</v>
      </c>
      <c r="C51" s="56"/>
      <c r="D51" s="36"/>
      <c r="E51" s="36"/>
      <c r="F51" s="37"/>
    </row>
    <row collapsed="false" customFormat="false" customHeight="false" hidden="false" ht="14.25" outlineLevel="0" r="52">
      <c r="A52" s="32" t="n">
        <v>10910</v>
      </c>
      <c r="B52" s="59" t="s">
        <v>56</v>
      </c>
      <c r="C52" s="60"/>
      <c r="D52" s="35" t="n">
        <v>0</v>
      </c>
      <c r="E52" s="36"/>
      <c r="F52" s="37"/>
    </row>
    <row collapsed="false" customFormat="false" customHeight="false" hidden="false" ht="14.25" outlineLevel="0" r="53">
      <c r="A53" s="32" t="n">
        <v>10920</v>
      </c>
      <c r="B53" s="59" t="s">
        <v>57</v>
      </c>
      <c r="C53" s="60"/>
      <c r="D53" s="35"/>
      <c r="E53" s="36"/>
      <c r="F53" s="37"/>
    </row>
    <row collapsed="false" customFormat="false" customHeight="false" hidden="false" ht="14.25" outlineLevel="0" r="54">
      <c r="A54" s="32" t="n">
        <v>10930</v>
      </c>
      <c r="B54" s="59" t="s">
        <v>58</v>
      </c>
      <c r="C54" s="60"/>
      <c r="D54" s="35"/>
      <c r="E54" s="36"/>
      <c r="F54" s="37"/>
    </row>
    <row collapsed="false" customFormat="false" customHeight="false" hidden="false" ht="14.25" outlineLevel="0" r="55">
      <c r="A55" s="32" t="n">
        <v>10940</v>
      </c>
      <c r="B55" s="57" t="s">
        <v>59</v>
      </c>
      <c r="C55" s="58"/>
      <c r="D55" s="35" t="n">
        <v>2376</v>
      </c>
      <c r="E55" s="36"/>
      <c r="F55" s="37"/>
    </row>
    <row collapsed="false" customFormat="false" customHeight="false" hidden="false" ht="14.25" outlineLevel="0" r="56">
      <c r="A56" s="32" t="n">
        <v>10950</v>
      </c>
      <c r="B56" s="59" t="s">
        <v>60</v>
      </c>
      <c r="C56" s="60"/>
      <c r="D56" s="35" t="n">
        <v>4410</v>
      </c>
      <c r="E56" s="36"/>
      <c r="F56" s="37"/>
    </row>
    <row collapsed="false" customFormat="false" customHeight="false" hidden="false" ht="14.25" outlineLevel="0" r="57">
      <c r="A57" s="32" t="n">
        <v>10960</v>
      </c>
      <c r="B57" s="57" t="s">
        <v>61</v>
      </c>
      <c r="C57" s="58"/>
      <c r="D57" s="35" t="n">
        <v>4596</v>
      </c>
      <c r="E57" s="36"/>
      <c r="F57" s="37"/>
    </row>
    <row collapsed="false" customFormat="false" customHeight="false" hidden="false" ht="14.25" outlineLevel="0" r="58">
      <c r="A58" s="32" t="n">
        <v>10970</v>
      </c>
      <c r="B58" s="52" t="s">
        <v>62</v>
      </c>
      <c r="C58" s="53"/>
      <c r="D58" s="36"/>
      <c r="E58" s="40" t="n">
        <f aca="false">SUM(D52:D57)</f>
        <v>11382</v>
      </c>
      <c r="F58" s="37"/>
    </row>
    <row collapsed="false" customFormat="false" customHeight="false" hidden="false" ht="14.25" outlineLevel="0" r="59">
      <c r="A59" s="32" t="n">
        <v>10980</v>
      </c>
      <c r="B59" s="60" t="s">
        <v>63</v>
      </c>
      <c r="C59" s="61"/>
      <c r="D59" s="35" t="n">
        <v>297</v>
      </c>
      <c r="E59" s="40" t="n">
        <f aca="false">D59</f>
        <v>297</v>
      </c>
      <c r="F59" s="37"/>
    </row>
    <row collapsed="false" customFormat="false" customHeight="false" hidden="false" ht="14.25" outlineLevel="0" r="60">
      <c r="A60" s="32" t="n">
        <v>10990</v>
      </c>
      <c r="B60" s="52" t="s">
        <v>64</v>
      </c>
      <c r="C60" s="53"/>
      <c r="D60" s="36"/>
      <c r="E60" s="36"/>
      <c r="F60" s="41" t="n">
        <f aca="false">E58-E59</f>
        <v>11085</v>
      </c>
    </row>
    <row collapsed="false" customFormat="false" customHeight="false" hidden="false" ht="15" outlineLevel="0" r="61">
      <c r="A61" s="62" t="n">
        <v>11000</v>
      </c>
      <c r="B61" s="63" t="s">
        <v>65</v>
      </c>
      <c r="C61" s="63"/>
      <c r="D61" s="64"/>
      <c r="E61" s="64"/>
      <c r="F61" s="65" t="n">
        <f aca="false">F60+F50+F46+F33+F27+F25+F17</f>
        <v>60502.2</v>
      </c>
    </row>
    <row collapsed="false" customFormat="false" customHeight="false" hidden="false" ht="15" outlineLevel="0" r="62">
      <c r="A62" s="66"/>
      <c r="B62" s="67"/>
      <c r="C62" s="67"/>
      <c r="D62" s="67"/>
      <c r="E62" s="67"/>
      <c r="F62" s="67"/>
    </row>
    <row collapsed="false" customFormat="false" customHeight="false" hidden="false" ht="15" outlineLevel="0" r="63">
      <c r="A63" s="68"/>
      <c r="B63" s="69" t="s">
        <v>66</v>
      </c>
      <c r="C63" s="70"/>
      <c r="D63" s="71"/>
      <c r="E63" s="71"/>
      <c r="F63" s="72"/>
    </row>
    <row collapsed="false" customFormat="false" customHeight="false" hidden="false" ht="14.25" outlineLevel="0" r="64">
      <c r="A64" s="49" t="n">
        <v>20100</v>
      </c>
      <c r="B64" s="55" t="s">
        <v>67</v>
      </c>
      <c r="C64" s="55"/>
      <c r="D64" s="36"/>
      <c r="E64" s="36"/>
      <c r="F64" s="37"/>
    </row>
    <row collapsed="false" customFormat="false" customHeight="false" hidden="false" ht="14.25" outlineLevel="0" r="65">
      <c r="A65" s="32" t="n">
        <v>20110</v>
      </c>
      <c r="B65" s="57" t="s">
        <v>68</v>
      </c>
      <c r="C65" s="57"/>
      <c r="D65" s="35" t="n">
        <v>2249</v>
      </c>
      <c r="E65" s="36"/>
      <c r="F65" s="37"/>
    </row>
    <row collapsed="false" customFormat="false" customHeight="false" hidden="false" ht="14.25" outlineLevel="0" r="66">
      <c r="A66" s="32" t="n">
        <v>20120</v>
      </c>
      <c r="B66" s="57" t="s">
        <v>69</v>
      </c>
      <c r="C66" s="57"/>
      <c r="D66" s="73"/>
      <c r="E66" s="36"/>
      <c r="F66" s="37"/>
      <c r="H66" s="74"/>
    </row>
    <row collapsed="false" customFormat="false" customHeight="false" hidden="false" ht="14.25" outlineLevel="0" r="67">
      <c r="A67" s="32" t="n">
        <v>20125</v>
      </c>
      <c r="B67" s="57" t="s">
        <v>70</v>
      </c>
      <c r="C67" s="57"/>
      <c r="D67" s="35" t="n">
        <v>3960</v>
      </c>
      <c r="E67" s="36"/>
      <c r="F67" s="37"/>
    </row>
    <row collapsed="false" customFormat="false" customHeight="false" hidden="false" ht="14.25" outlineLevel="0" r="68">
      <c r="A68" s="32" t="n">
        <v>20130</v>
      </c>
      <c r="B68" s="57" t="s">
        <v>71</v>
      </c>
      <c r="C68" s="57"/>
      <c r="D68" s="35" t="n">
        <v>200</v>
      </c>
      <c r="E68" s="36"/>
      <c r="F68" s="37"/>
    </row>
    <row collapsed="false" customFormat="false" customHeight="false" hidden="false" ht="14.25" outlineLevel="0" r="69">
      <c r="A69" s="32" t="n">
        <v>20140</v>
      </c>
      <c r="B69" s="57" t="s">
        <v>72</v>
      </c>
      <c r="C69" s="57"/>
      <c r="D69" s="48" t="n">
        <f aca="false">'141'!D47</f>
        <v>0</v>
      </c>
      <c r="E69" s="36"/>
      <c r="F69" s="37"/>
    </row>
    <row collapsed="false" customFormat="false" customHeight="false" hidden="false" ht="14.25" outlineLevel="0" r="70">
      <c r="A70" s="49" t="n">
        <v>20200</v>
      </c>
      <c r="B70" s="52" t="s">
        <v>73</v>
      </c>
      <c r="C70" s="52"/>
      <c r="D70" s="36"/>
      <c r="E70" s="40" t="n">
        <f aca="false">SUM(D65:D69)</f>
        <v>6409</v>
      </c>
      <c r="F70" s="41" t="n">
        <f aca="false">E70</f>
        <v>6409</v>
      </c>
    </row>
    <row collapsed="false" customFormat="false" customHeight="false" hidden="false" ht="14.25" outlineLevel="0" r="71">
      <c r="A71" s="49" t="n">
        <v>20300</v>
      </c>
      <c r="B71" s="55" t="s">
        <v>74</v>
      </c>
      <c r="C71" s="55"/>
      <c r="D71" s="36"/>
      <c r="E71" s="36"/>
      <c r="F71" s="37"/>
    </row>
    <row collapsed="false" customFormat="false" customHeight="false" hidden="false" ht="14.25" outlineLevel="0" r="72">
      <c r="A72" s="32" t="n">
        <v>20310</v>
      </c>
      <c r="B72" s="57" t="s">
        <v>75</v>
      </c>
      <c r="C72" s="57"/>
      <c r="D72" s="48" t="n">
        <f aca="false">'312'!H35</f>
        <v>0</v>
      </c>
      <c r="E72" s="36"/>
      <c r="F72" s="37"/>
    </row>
    <row collapsed="false" customFormat="false" customHeight="false" hidden="false" ht="14.25" outlineLevel="0" r="73">
      <c r="A73" s="32" t="n">
        <v>20320</v>
      </c>
      <c r="B73" s="57" t="s">
        <v>76</v>
      </c>
      <c r="C73" s="57"/>
      <c r="D73" s="48" t="n">
        <f aca="false">'322'!G22</f>
        <v>0</v>
      </c>
      <c r="E73" s="36"/>
      <c r="F73" s="37"/>
    </row>
    <row collapsed="false" customFormat="false" customHeight="false" hidden="false" ht="14.25" outlineLevel="0" r="74">
      <c r="A74" s="49" t="n">
        <v>20330</v>
      </c>
      <c r="B74" s="52" t="s">
        <v>77</v>
      </c>
      <c r="C74" s="52"/>
      <c r="D74" s="36"/>
      <c r="E74" s="40" t="n">
        <f aca="false">SUM(D72:D73)</f>
        <v>0</v>
      </c>
      <c r="F74" s="41" t="n">
        <f aca="false">E74</f>
        <v>0</v>
      </c>
    </row>
    <row collapsed="false" customFormat="false" customHeight="false" hidden="false" ht="14.25" outlineLevel="0" r="75">
      <c r="A75" s="49" t="n">
        <v>20450</v>
      </c>
      <c r="B75" s="52" t="s">
        <v>78</v>
      </c>
      <c r="C75" s="52"/>
      <c r="D75" s="48" t="n">
        <f aca="false">'451'!G22</f>
        <v>0</v>
      </c>
      <c r="E75" s="40" t="n">
        <f aca="false">D75</f>
        <v>0</v>
      </c>
      <c r="F75" s="41" t="n">
        <f aca="false">E75</f>
        <v>0</v>
      </c>
    </row>
    <row collapsed="false" customFormat="false" customHeight="false" hidden="false" ht="14.25" outlineLevel="0" r="76">
      <c r="A76" s="49" t="n">
        <v>20500</v>
      </c>
      <c r="B76" s="52" t="s">
        <v>79</v>
      </c>
      <c r="C76" s="52"/>
      <c r="D76" s="48" t="n">
        <f aca="false">'501'!D26</f>
        <v>34093</v>
      </c>
      <c r="E76" s="40" t="n">
        <f aca="false">D76</f>
        <v>34093</v>
      </c>
      <c r="F76" s="41" t="n">
        <f aca="false">E76</f>
        <v>34093</v>
      </c>
    </row>
    <row collapsed="false" customFormat="false" customHeight="false" hidden="false" ht="14.25" outlineLevel="0" r="77">
      <c r="A77" s="49" t="n">
        <v>20600</v>
      </c>
      <c r="B77" s="55" t="s">
        <v>80</v>
      </c>
      <c r="C77" s="55"/>
      <c r="D77" s="36"/>
      <c r="E77" s="36"/>
      <c r="F77" s="37"/>
    </row>
    <row collapsed="false" customFormat="false" customHeight="false" hidden="false" ht="14.25" outlineLevel="0" r="78">
      <c r="A78" s="32" t="n">
        <v>20610</v>
      </c>
      <c r="B78" s="59" t="s">
        <v>81</v>
      </c>
      <c r="C78" s="59"/>
      <c r="D78" s="35"/>
      <c r="E78" s="36"/>
      <c r="F78" s="37"/>
    </row>
    <row collapsed="false" customFormat="false" customHeight="false" hidden="false" ht="14.25" outlineLevel="0" r="79">
      <c r="A79" s="32" t="n">
        <v>20620</v>
      </c>
      <c r="B79" s="59" t="s">
        <v>82</v>
      </c>
      <c r="C79" s="59"/>
      <c r="D79" s="35"/>
      <c r="E79" s="36"/>
      <c r="F79" s="37"/>
    </row>
    <row collapsed="false" customFormat="false" customHeight="false" hidden="false" ht="14.25" outlineLevel="0" r="80">
      <c r="A80" s="32" t="n">
        <v>20630</v>
      </c>
      <c r="B80" s="59" t="s">
        <v>83</v>
      </c>
      <c r="C80" s="59"/>
      <c r="D80" s="35"/>
      <c r="E80" s="36"/>
      <c r="F80" s="37"/>
    </row>
    <row collapsed="false" customFormat="false" customHeight="false" hidden="false" ht="14.25" outlineLevel="0" r="81">
      <c r="A81" s="32" t="n">
        <v>20640</v>
      </c>
      <c r="B81" s="59" t="s">
        <v>84</v>
      </c>
      <c r="C81" s="59"/>
      <c r="D81" s="48" t="n">
        <f aca="false">'642'!H23</f>
        <v>0</v>
      </c>
      <c r="E81" s="36"/>
      <c r="F81" s="37"/>
    </row>
    <row collapsed="false" customFormat="false" customHeight="false" hidden="false" ht="14.25" outlineLevel="0" r="82">
      <c r="A82" s="32" t="n">
        <v>20650</v>
      </c>
      <c r="B82" s="59" t="s">
        <v>85</v>
      </c>
      <c r="C82" s="59"/>
      <c r="D82" s="48" t="n">
        <f aca="false">'651'!G23</f>
        <v>0</v>
      </c>
      <c r="E82" s="36"/>
      <c r="F82" s="37"/>
    </row>
    <row collapsed="false" customFormat="false" customHeight="false" hidden="false" ht="14.25" outlineLevel="0" r="83">
      <c r="A83" s="49" t="n">
        <v>20660</v>
      </c>
      <c r="B83" s="52" t="s">
        <v>86</v>
      </c>
      <c r="C83" s="52"/>
      <c r="D83" s="36"/>
      <c r="E83" s="40" t="n">
        <f aca="false">SUM(D78:D82)</f>
        <v>0</v>
      </c>
      <c r="F83" s="41" t="n">
        <f aca="false">E83</f>
        <v>0</v>
      </c>
    </row>
    <row collapsed="false" customFormat="false" customHeight="false" hidden="false" ht="14.25" outlineLevel="0" r="84">
      <c r="A84" s="32" t="n">
        <v>20700</v>
      </c>
      <c r="B84" s="55" t="s">
        <v>87</v>
      </c>
      <c r="C84" s="55"/>
      <c r="D84" s="36"/>
      <c r="E84" s="36"/>
      <c r="F84" s="37"/>
    </row>
    <row collapsed="false" customFormat="false" customHeight="false" hidden="false" ht="14.25" outlineLevel="0" r="85">
      <c r="A85" s="32" t="n">
        <v>20710</v>
      </c>
      <c r="B85" s="59" t="s">
        <v>88</v>
      </c>
      <c r="C85" s="59"/>
      <c r="D85" s="35"/>
      <c r="E85" s="36"/>
      <c r="F85" s="37"/>
    </row>
    <row collapsed="false" customFormat="false" customHeight="false" hidden="false" ht="14.25" outlineLevel="0" r="86">
      <c r="A86" s="32" t="n">
        <v>20720</v>
      </c>
      <c r="B86" s="59" t="s">
        <v>89</v>
      </c>
      <c r="C86" s="59"/>
      <c r="D86" s="35"/>
      <c r="E86" s="36"/>
      <c r="F86" s="37"/>
    </row>
    <row collapsed="false" customFormat="false" customHeight="false" hidden="false" ht="14.25" outlineLevel="0" r="87">
      <c r="A87" s="49" t="n">
        <v>20750</v>
      </c>
      <c r="B87" s="52" t="s">
        <v>90</v>
      </c>
      <c r="C87" s="52"/>
      <c r="D87" s="36"/>
      <c r="E87" s="40" t="n">
        <f aca="false">SUM(D85:D86)</f>
        <v>0</v>
      </c>
      <c r="F87" s="41" t="n">
        <f aca="false">E87</f>
        <v>0</v>
      </c>
    </row>
    <row collapsed="false" customFormat="false" customHeight="false" hidden="false" ht="14.25" outlineLevel="0" r="88">
      <c r="A88" s="49" t="n">
        <v>20800</v>
      </c>
      <c r="B88" s="75" t="s">
        <v>91</v>
      </c>
      <c r="C88" s="43"/>
      <c r="D88" s="36"/>
      <c r="E88" s="36"/>
      <c r="F88" s="37"/>
    </row>
    <row collapsed="false" customFormat="false" customHeight="false" hidden="false" ht="14.25" outlineLevel="0" r="89">
      <c r="A89" s="32" t="n">
        <v>20810</v>
      </c>
      <c r="B89" s="60" t="s">
        <v>92</v>
      </c>
      <c r="C89" s="60"/>
      <c r="D89" s="35" t="n">
        <v>20000</v>
      </c>
      <c r="E89" s="40" t="n">
        <f aca="false">D89</f>
        <v>20000</v>
      </c>
      <c r="F89" s="37"/>
    </row>
    <row collapsed="false" customFormat="false" customHeight="false" hidden="false" ht="14.25" outlineLevel="0" r="90">
      <c r="A90" s="32" t="n">
        <v>20820</v>
      </c>
      <c r="B90" s="60" t="s">
        <v>93</v>
      </c>
      <c r="C90" s="60"/>
      <c r="D90" s="36"/>
      <c r="E90" s="36"/>
      <c r="F90" s="37"/>
    </row>
    <row collapsed="false" customFormat="false" customHeight="false" hidden="false" ht="14.25" outlineLevel="0" r="91">
      <c r="A91" s="32" t="n">
        <v>20830</v>
      </c>
      <c r="B91" s="60" t="s">
        <v>94</v>
      </c>
      <c r="C91" s="60"/>
      <c r="D91" s="35" t="n">
        <v>20000</v>
      </c>
      <c r="E91" s="36"/>
      <c r="F91" s="37"/>
    </row>
    <row collapsed="false" customFormat="false" customHeight="false" hidden="false" ht="14.25" outlineLevel="0" r="92">
      <c r="A92" s="32" t="n">
        <v>20840</v>
      </c>
      <c r="B92" s="58" t="s">
        <v>95</v>
      </c>
      <c r="C92" s="58"/>
      <c r="D92" s="35"/>
      <c r="E92" s="36"/>
      <c r="F92" s="37"/>
    </row>
    <row collapsed="false" customFormat="false" customHeight="false" hidden="false" ht="14.25" outlineLevel="0" r="93">
      <c r="A93" s="49" t="n">
        <v>20860</v>
      </c>
      <c r="B93" s="76" t="s">
        <v>96</v>
      </c>
      <c r="C93" s="77"/>
      <c r="D93" s="36"/>
      <c r="E93" s="40" t="n">
        <f aca="false">SUM(D91:D92)</f>
        <v>20000</v>
      </c>
      <c r="F93" s="37"/>
    </row>
    <row collapsed="false" customFormat="false" customHeight="false" hidden="false" ht="14.25" outlineLevel="0" r="94">
      <c r="A94" s="32" t="n">
        <v>20900</v>
      </c>
      <c r="B94" s="78" t="s">
        <v>97</v>
      </c>
      <c r="C94" s="79"/>
      <c r="D94" s="36"/>
      <c r="E94" s="36"/>
      <c r="F94" s="37"/>
    </row>
    <row collapsed="false" customFormat="false" customHeight="false" hidden="false" ht="14.25" outlineLevel="0" r="95">
      <c r="A95" s="32" t="n">
        <v>20910</v>
      </c>
      <c r="B95" s="58" t="s">
        <v>98</v>
      </c>
      <c r="C95" s="58"/>
      <c r="D95" s="35"/>
      <c r="E95" s="36"/>
      <c r="F95" s="37"/>
    </row>
    <row collapsed="false" customFormat="false" customHeight="false" hidden="false" ht="14.25" outlineLevel="0" r="96">
      <c r="A96" s="32" t="n">
        <v>20920</v>
      </c>
      <c r="B96" s="58" t="s">
        <v>99</v>
      </c>
      <c r="C96" s="58"/>
      <c r="D96" s="35"/>
      <c r="E96" s="36"/>
      <c r="F96" s="37"/>
    </row>
    <row collapsed="false" customFormat="false" customHeight="false" hidden="false" ht="14.25" outlineLevel="0" r="97">
      <c r="A97" s="32" t="n">
        <v>20930</v>
      </c>
      <c r="B97" s="58" t="s">
        <v>100</v>
      </c>
      <c r="C97" s="58"/>
      <c r="D97" s="80"/>
      <c r="E97" s="36"/>
      <c r="F97" s="37"/>
    </row>
    <row collapsed="false" customFormat="false" customHeight="false" hidden="false" ht="14.25" outlineLevel="0" r="98">
      <c r="A98" s="32" t="n">
        <v>20932</v>
      </c>
      <c r="B98" s="58" t="s">
        <v>101</v>
      </c>
      <c r="C98" s="58"/>
      <c r="D98" s="48" t="n">
        <f aca="false">'933'!H22</f>
        <v>0</v>
      </c>
      <c r="E98" s="36"/>
      <c r="F98" s="37"/>
    </row>
    <row collapsed="false" customFormat="false" customHeight="false" hidden="false" ht="14.25" outlineLevel="0" r="99">
      <c r="A99" s="32" t="n">
        <v>20935</v>
      </c>
      <c r="B99" s="58" t="s">
        <v>102</v>
      </c>
      <c r="C99" s="58"/>
      <c r="D99" s="35"/>
      <c r="E99" s="36"/>
      <c r="F99" s="37"/>
    </row>
    <row collapsed="false" customFormat="false" customHeight="false" hidden="false" ht="14.25" outlineLevel="0" r="100">
      <c r="A100" s="32" t="n">
        <v>20940</v>
      </c>
      <c r="B100" s="58" t="s">
        <v>103</v>
      </c>
      <c r="C100" s="58"/>
      <c r="D100" s="35"/>
      <c r="E100" s="36"/>
      <c r="F100" s="37"/>
    </row>
    <row collapsed="false" customFormat="false" customHeight="false" hidden="false" ht="14.25" outlineLevel="0" r="101">
      <c r="A101" s="32" t="n">
        <v>20950</v>
      </c>
      <c r="B101" s="58" t="s">
        <v>104</v>
      </c>
      <c r="C101" s="58"/>
      <c r="D101" s="48" t="n">
        <f aca="false">'951'!D24</f>
        <v>0</v>
      </c>
      <c r="E101" s="36"/>
      <c r="F101" s="37"/>
    </row>
    <row collapsed="false" customFormat="false" customHeight="false" hidden="false" ht="14.25" outlineLevel="0" r="102">
      <c r="A102" s="32" t="n">
        <v>20960</v>
      </c>
      <c r="B102" s="58" t="s">
        <v>105</v>
      </c>
      <c r="C102" s="58"/>
      <c r="D102" s="80"/>
      <c r="E102" s="36"/>
      <c r="F102" s="37"/>
    </row>
    <row collapsed="false" customFormat="false" customHeight="false" hidden="false" ht="14.25" outlineLevel="0" r="103">
      <c r="A103" s="32" t="n">
        <v>20965</v>
      </c>
      <c r="B103" s="58" t="s">
        <v>106</v>
      </c>
      <c r="C103" s="58"/>
      <c r="D103" s="81" t="str">
        <f aca="false">IF('1000'!F39&lt;0,'1000'!F39,"")</f>
        <v/>
      </c>
      <c r="E103" s="36"/>
      <c r="F103" s="37"/>
    </row>
    <row collapsed="false" customFormat="false" customHeight="false" hidden="false" ht="14.25" outlineLevel="0" r="104">
      <c r="A104" s="49" t="n">
        <v>20970</v>
      </c>
      <c r="B104" s="82" t="s">
        <v>107</v>
      </c>
      <c r="C104" s="82"/>
      <c r="D104" s="36"/>
      <c r="E104" s="83" t="n">
        <f aca="false">SUM(D95:D103)</f>
        <v>0</v>
      </c>
      <c r="F104" s="37"/>
    </row>
    <row collapsed="false" customFormat="false" customHeight="false" hidden="false" ht="14.25" outlineLevel="0" r="105">
      <c r="A105" s="49" t="n">
        <v>20980</v>
      </c>
      <c r="B105" s="53" t="s">
        <v>108</v>
      </c>
      <c r="C105" s="53"/>
      <c r="D105" s="36"/>
      <c r="E105" s="36"/>
      <c r="F105" s="84" t="n">
        <f aca="false">E93+E104</f>
        <v>20000</v>
      </c>
    </row>
    <row collapsed="false" customFormat="false" customHeight="false" hidden="false" ht="14.25" outlineLevel="0" r="106">
      <c r="A106" s="49" t="n">
        <v>20990</v>
      </c>
      <c r="B106" s="53" t="s">
        <v>109</v>
      </c>
      <c r="C106" s="53"/>
      <c r="D106" s="36"/>
      <c r="E106" s="36"/>
      <c r="F106" s="41" t="n">
        <f aca="false">F70+F87+F83+F76+F75+F74+F105</f>
        <v>60502</v>
      </c>
    </row>
    <row collapsed="false" customFormat="false" customHeight="false" hidden="false" ht="15" outlineLevel="0" r="107">
      <c r="A107" s="62" t="n">
        <v>20995</v>
      </c>
      <c r="B107" s="85" t="s">
        <v>110</v>
      </c>
      <c r="C107" s="85"/>
      <c r="D107" s="64"/>
      <c r="E107" s="64"/>
      <c r="F107" s="86" t="n">
        <f aca="false">'996'!D23</f>
        <v>0</v>
      </c>
    </row>
    <row collapsed="false" customFormat="false" customHeight="false" hidden="false" ht="14.25" outlineLevel="0" r="109">
      <c r="F109" s="87"/>
    </row>
    <row collapsed="false" customFormat="false" customHeight="false" hidden="false" ht="14.25" outlineLevel="0" r="110">
      <c r="A110" s="88"/>
      <c r="B110" s="89" t="str">
        <f aca="false">IF(ABS(F61-F106)&gt;1,"Not Balanced","______________________________ ")</f>
        <v>______________________________ </v>
      </c>
      <c r="C110" s="90"/>
      <c r="D110" s="91" t="str">
        <f aca="false">B110</f>
        <v>______________________________ </v>
      </c>
      <c r="E110" s="91"/>
    </row>
    <row collapsed="false" customFormat="false" customHeight="false" hidden="false" ht="14.25" outlineLevel="0" r="111">
      <c r="A111" s="88"/>
      <c r="B111" s="92" t="s">
        <v>111</v>
      </c>
      <c r="C111" s="90"/>
      <c r="D111" s="93" t="s">
        <v>111</v>
      </c>
      <c r="E111" s="93"/>
    </row>
    <row collapsed="false" customFormat="false" customHeight="false" hidden="false" ht="14.25" outlineLevel="0" r="112">
      <c r="A112" s="94"/>
      <c r="B112" s="95"/>
      <c r="C112" s="95"/>
      <c r="D112" s="95"/>
      <c r="E112" s="95"/>
    </row>
    <row collapsed="false" customFormat="false" customHeight="false" hidden="false" ht="14.25" outlineLevel="0" r="113">
      <c r="A113" s="94"/>
      <c r="B113" s="96"/>
      <c r="C113" s="96"/>
      <c r="D113" s="96"/>
      <c r="E113" s="96"/>
    </row>
    <row collapsed="false" customFormat="false" customHeight="false" hidden="false" ht="25.5" outlineLevel="0" r="114">
      <c r="A114" s="97" t="s">
        <v>112</v>
      </c>
      <c r="B114" s="98" t="s">
        <v>113</v>
      </c>
      <c r="C114" s="99"/>
      <c r="D114" s="100" t="s">
        <v>114</v>
      </c>
      <c r="E114" s="101" t="s">
        <v>115</v>
      </c>
      <c r="F114" s="102"/>
    </row>
    <row collapsed="false" customFormat="false" customHeight="false" hidden="false" ht="28.5" outlineLevel="0" r="115">
      <c r="A115" s="103" t="s">
        <v>116</v>
      </c>
      <c r="B115" s="101" t="n">
        <v>8056898613</v>
      </c>
      <c r="C115" s="104"/>
      <c r="D115" s="105" t="s">
        <v>116</v>
      </c>
      <c r="E115" s="101" t="n">
        <v>9087339789</v>
      </c>
    </row>
    <row collapsed="false" customFormat="false" customHeight="false" hidden="false" ht="14.25" outlineLevel="0" r="116">
      <c r="A116" s="7"/>
      <c r="B116" s="101"/>
    </row>
    <row collapsed="false" customFormat="false" customHeight="false" hidden="false" ht="28.5" outlineLevel="0" r="117">
      <c r="A117" s="106" t="s">
        <v>117</v>
      </c>
      <c r="B117" s="101" t="s">
        <v>118</v>
      </c>
      <c r="C117" s="104"/>
    </row>
  </sheetData>
  <sheetProtection password="ef22" sheet="true"/>
  <mergeCells count="3">
    <mergeCell ref="D110:E110"/>
    <mergeCell ref="D111:E111"/>
    <mergeCell ref="B112:E112"/>
  </mergeCells>
  <conditionalFormatting sqref="D91">
    <cfRule aboveAverage="0" bottom="0" dxfId="0" equalAverage="0" operator="greaterThan" percent="0" priority="2" rank="0" text="" type="cellIs">
      <formula>$E$89</formula>
    </cfRule>
  </conditionalFormatting>
  <conditionalFormatting sqref="D27">
    <cfRule aboveAverage="0" bottom="0" dxfId="1" equalAverage="0" operator="lessThan" percent="0" priority="3" rank="0" text="" type="cellIs">
      <formula>$E$70*5%</formula>
    </cfRule>
  </conditionalFormatting>
  <dataValidations count="7">
    <dataValidation allowBlank="true" error="Data input should be POSITIVE WHOLE NUMBERS" errorTitle="CBN - OFID" operator="greaterThanOrEqual" showDropDown="false" showErrorMessage="true" showInputMessage="false" sqref="D13:F13 D14:D61 B62:F62 D64:D96" type="whole">
      <formula1>0</formula1>
      <formula2>0</formula2>
    </dataValidation>
    <dataValidation allowBlank="true" error="Data input should be POSITIVE WHOLE NUMBERS " errorTitle="CBN - OFID" operator="greaterThanOrEqual" prompt="Loss should be in Bracket" promptTitle="NOTE" showDropDown="false" showErrorMessage="true" showInputMessage="true" sqref="D104:D107" type="whole">
      <formula1>0</formula1>
      <formula2>0</formula2>
    </dataValidation>
    <dataValidation allowBlank="true" error="Data input should be POSITIVE WHOLE NUMBERS " errorTitle="CBN - OFID" operator="greaterThanOrEqual" showDropDown="false" showErrorMessage="true" showInputMessage="false" sqref="D98" type="whole">
      <formula1>0</formula1>
      <formula2>0</formula2>
    </dataValidation>
    <dataValidation allowBlank="true" operator="between" prompt="Loss should have minus sign" promptTitle="NOTE" showDropDown="false" showErrorMessage="true" showInputMessage="true" sqref="D97 D101:D102" type="none">
      <formula1>0</formula1>
      <formula2>0</formula2>
    </dataValidation>
    <dataValidation allowBlank="true" error="Data input should be POSITIVE WHOLE NUMBERS " errorTitle="CBN - OFID" operator="greaterThanOrEqual" promptTitle="NOTE" showDropDown="false" showErrorMessage="true" showInputMessage="false" sqref="D99" type="whole">
      <formula1>0</formula1>
      <formula2>0</formula2>
    </dataValidation>
    <dataValidation allowBlank="true" error="Data input should be POSITIVE WHOLE NUMBERS " errorTitle="CBN - OFID" operator="greaterThanOrEqual" prompt="Loss should be in Bracket" promptTitle="NOTE" showDropDown="false" showErrorMessage="true" showInputMessage="false" sqref="D100" type="whole">
      <formula1>0</formula1>
      <formula2>0</formula2>
    </dataValidation>
    <dataValidation allowBlank="true" error="Must be a valid date!  Please check MM/DD/YYYY or DD/MM/YYYY format based on your computer settings. " errorTitle="Valid date is required" operator="greaterThan" prompt="Please input reporting date,  should be end of the month" promptTitle="Please input date" showDropDown="false" showErrorMessage="true" showInputMessage="true" sqref="C5" type="date">
      <formula1>36892</formula1>
      <formula2>0</formula2>
    </dataValidation>
  </dataValidations>
  <printOptions gridLines="false" gridLinesSet="true" headings="false" horizontalCentered="false" verticalCentered="false"/>
  <pageMargins bottom="0.748611111111111" footer="0.315277777777778" header="0.511805555555555" left="0.5" right="0.35" top="0.747916666666667"/>
  <pageSetup blackAndWhite="false" cellComments="none" copies="1" draft="false" firstPageNumber="0" fitToHeight="1" fitToWidth="1" horizontalDpi="300" orientation="portrait" pageOrder="downThenOver" paperSize="1" scale="78" useFirstPageNumber="false" verticalDpi="300"/>
  <headerFooter differentFirst="false" differentOddEven="false">
    <oddHeader/>
    <oddFooter>&amp;L&amp;F &amp;A&amp;C&amp;P / &amp;N&amp;R&amp;D &amp;T</oddFooter>
  </headerFooter>
  <rowBreaks count="1" manualBreakCount="1">
    <brk id="62" man="true" max="16383" min="0"/>
  </rowBreaks>
  <colBreaks count="1" manualBreakCount="1">
    <brk id="6" man="true" max="65535" min="0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G24"/>
  <sheetViews>
    <sheetView colorId="64" defaultGridColor="true" rightToLeft="false" showFormulas="false" showGridLines="false" showOutlineSymbols="true" showRowColHeaders="true" showZeros="true" tabSelected="false" topLeftCell="A1" view="normal" workbookViewId="0" zoomScale="100" zoomScaleNormal="100" zoomScalePageLayoutView="100">
      <selection activeCell="C26" activeCellId="0" pane="topLeft" sqref="C26"/>
    </sheetView>
  </sheetViews>
  <sheetFormatPr defaultColWidth="9.13671875" defaultRowHeight="12.75" outlineLevelCol="0" outlineLevelRow="0" zeroHeight="false"/>
  <cols>
    <col min="1" max="1" customWidth="true" hidden="false" style="107" width="7.69" collapsed="true" outlineLevel="0"/>
    <col min="2" max="2" customWidth="true" hidden="false" style="107" width="21.97" collapsed="true" outlineLevel="0"/>
    <col min="3" max="3" customWidth="true" hidden="false" style="107" width="21.68" collapsed="true" outlineLevel="0"/>
    <col min="4" max="4" customWidth="true" hidden="false" style="107" width="16.12" collapsed="true" outlineLevel="0"/>
    <col min="5" max="5" customWidth="true" hidden="false" style="107" width="15.83" collapsed="true" outlineLevel="0"/>
    <col min="6" max="6" customWidth="true" hidden="false" style="107" width="13.97" collapsed="true" outlineLevel="0"/>
    <col min="7" max="9" customWidth="false" hidden="false" style="107" width="9.13" collapsed="true" outlineLevel="0"/>
    <col min="10" max="10" customWidth="true" hidden="false" style="107" width="10.12" collapsed="true" outlineLevel="0"/>
    <col min="11" max="257" customWidth="false" hidden="false" style="107" width="9.13" collapsed="true" outlineLevel="0"/>
  </cols>
  <sheetData>
    <row collapsed="false" customFormat="false" customHeight="false" hidden="false" ht="12.75" outlineLevel="0" r="1">
      <c r="A1" s="109" t="s">
        <v>0</v>
      </c>
      <c r="B1" s="109"/>
      <c r="C1" s="114" t="n">
        <f aca="false">'300'!C1</f>
        <v>51253</v>
      </c>
    </row>
    <row collapsed="false" customFormat="false" customHeight="false" hidden="false" ht="12.75" outlineLevel="0" r="2">
      <c r="A2" s="109" t="s">
        <v>1</v>
      </c>
      <c r="B2" s="109"/>
      <c r="C2" s="114" t="str">
        <f aca="false">'300'!C2</f>
        <v>NEPTUNE MICROFINANCE BANK LIMITED</v>
      </c>
    </row>
    <row collapsed="false" customFormat="false" customHeight="false" hidden="false" ht="12.75" outlineLevel="0" r="3">
      <c r="A3" s="109" t="s">
        <v>3</v>
      </c>
      <c r="B3" s="109"/>
      <c r="C3" s="114" t="s">
        <v>247</v>
      </c>
    </row>
    <row collapsed="false" customFormat="false" customHeight="false" hidden="false" ht="12.75" outlineLevel="0" r="4">
      <c r="A4" s="109" t="s">
        <v>5</v>
      </c>
      <c r="B4" s="109"/>
      <c r="C4" s="308" t="s">
        <v>248</v>
      </c>
      <c r="D4" s="320"/>
      <c r="E4" s="320"/>
      <c r="F4" s="320"/>
    </row>
    <row collapsed="false" customFormat="false" customHeight="false" hidden="false" ht="12.75" outlineLevel="0" r="5">
      <c r="A5" s="109" t="s">
        <v>7</v>
      </c>
      <c r="B5" s="109"/>
      <c r="C5" s="311" t="n">
        <f aca="false">'300'!C5</f>
        <v>42855</v>
      </c>
    </row>
    <row collapsed="false" customFormat="false" customHeight="false" hidden="false" ht="12.75" outlineLevel="0" r="6">
      <c r="A6" s="109" t="s">
        <v>8</v>
      </c>
      <c r="B6" s="109"/>
      <c r="C6" s="114" t="str">
        <f aca="false">'300'!C6</f>
        <v>LAGOS</v>
      </c>
    </row>
    <row collapsed="false" customFormat="false" customHeight="false" hidden="false" ht="12.75" outlineLevel="0" r="7">
      <c r="A7" s="109" t="s">
        <v>10</v>
      </c>
      <c r="B7" s="109"/>
      <c r="C7" s="374" t="n">
        <f aca="false">'300'!C7</f>
        <v>20</v>
      </c>
    </row>
    <row collapsed="false" customFormat="false" customHeight="false" hidden="false" ht="12.75" outlineLevel="0" r="8">
      <c r="A8" s="109" t="s">
        <v>11</v>
      </c>
      <c r="B8" s="109"/>
      <c r="C8" s="114" t="str">
        <f aca="false">'300'!C8</f>
        <v>Ikeja</v>
      </c>
    </row>
    <row collapsed="false" customFormat="false" customHeight="false" hidden="false" ht="12.75" outlineLevel="0" r="9">
      <c r="A9" s="109" t="s">
        <v>13</v>
      </c>
      <c r="B9" s="109"/>
      <c r="C9" s="114" t="n">
        <f aca="false">'300'!C9</f>
        <v>0</v>
      </c>
    </row>
    <row collapsed="false" customFormat="false" customHeight="false" hidden="false" ht="13.5" outlineLevel="0" r="10">
      <c r="A10" s="110"/>
      <c r="B10" s="110"/>
      <c r="C10" s="110"/>
    </row>
    <row collapsed="false" customFormat="false" customHeight="false" hidden="false" ht="13.5" outlineLevel="0" r="11">
      <c r="A11" s="322" t="s">
        <v>217</v>
      </c>
      <c r="B11" s="323"/>
      <c r="C11" s="323"/>
      <c r="D11" s="375" t="s">
        <v>249</v>
      </c>
      <c r="E11" s="102"/>
    </row>
    <row collapsed="false" customFormat="false" customHeight="true" hidden="false" ht="13.5" outlineLevel="0" r="12">
      <c r="A12" s="376" t="n">
        <v>10762</v>
      </c>
      <c r="B12" s="327" t="s">
        <v>250</v>
      </c>
      <c r="C12" s="327"/>
      <c r="D12" s="251" t="n">
        <v>13280</v>
      </c>
      <c r="E12" s="102"/>
    </row>
    <row collapsed="false" customFormat="false" customHeight="true" hidden="false" ht="12.75" outlineLevel="0" r="13">
      <c r="A13" s="377" t="n">
        <v>10763</v>
      </c>
      <c r="B13" s="378" t="s">
        <v>251</v>
      </c>
      <c r="C13" s="378"/>
      <c r="D13" s="379"/>
      <c r="E13" s="102"/>
    </row>
    <row collapsed="false" customFormat="false" customHeight="false" hidden="false" ht="12.75" outlineLevel="0" r="14">
      <c r="A14" s="377" t="n">
        <v>10764</v>
      </c>
      <c r="B14" s="380" t="s">
        <v>252</v>
      </c>
      <c r="C14" s="380"/>
      <c r="D14" s="381" t="n">
        <f aca="false">'771'!J15</f>
        <v>0</v>
      </c>
      <c r="E14" s="160"/>
    </row>
    <row collapsed="false" customFormat="false" customHeight="false" hidden="false" ht="12.75" outlineLevel="0" r="15">
      <c r="A15" s="377" t="n">
        <v>10765</v>
      </c>
      <c r="B15" s="380" t="s">
        <v>253</v>
      </c>
      <c r="C15" s="380"/>
      <c r="D15" s="381" t="n">
        <f aca="false">'771'!K15</f>
        <v>0</v>
      </c>
      <c r="E15" s="160"/>
    </row>
    <row collapsed="false" customFormat="false" customHeight="false" hidden="false" ht="12.75" outlineLevel="0" r="16">
      <c r="A16" s="377" t="n">
        <v>10766</v>
      </c>
      <c r="B16" s="380" t="s">
        <v>254</v>
      </c>
      <c r="C16" s="380"/>
      <c r="D16" s="381" t="n">
        <f aca="false">'771'!L15</f>
        <v>0</v>
      </c>
      <c r="E16" s="160"/>
    </row>
    <row collapsed="false" customFormat="false" customHeight="false" hidden="false" ht="12.75" outlineLevel="0" r="17">
      <c r="A17" s="377" t="n">
        <v>10767</v>
      </c>
      <c r="B17" s="380" t="s">
        <v>255</v>
      </c>
      <c r="C17" s="380"/>
      <c r="D17" s="381" t="n">
        <f aca="false">'771'!M15</f>
        <v>0</v>
      </c>
      <c r="E17" s="160"/>
    </row>
    <row collapsed="false" customFormat="false" customHeight="false" hidden="false" ht="12.75" outlineLevel="0" r="18">
      <c r="A18" s="377" t="n">
        <v>10768</v>
      </c>
      <c r="B18" s="380" t="s">
        <v>256</v>
      </c>
      <c r="C18" s="380"/>
      <c r="D18" s="382" t="n">
        <f aca="false">SUM(D14:D17)</f>
        <v>0</v>
      </c>
      <c r="E18" s="160"/>
    </row>
    <row collapsed="false" customFormat="false" customHeight="false" hidden="false" ht="15.75" outlineLevel="0" r="19">
      <c r="A19" s="383"/>
      <c r="B19" s="384" t="s">
        <v>257</v>
      </c>
      <c r="C19" s="384"/>
      <c r="D19" s="385" t="n">
        <f aca="false">'771'!H15</f>
        <v>0</v>
      </c>
      <c r="E19" s="160"/>
    </row>
    <row collapsed="false" customFormat="false" customHeight="false" hidden="false" ht="13.5" outlineLevel="0" r="20">
      <c r="A20" s="386" t="n">
        <v>10769</v>
      </c>
      <c r="B20" s="342" t="s">
        <v>235</v>
      </c>
      <c r="C20" s="342"/>
      <c r="D20" s="387" t="n">
        <f aca="false">IF(D19+D18+D12='300'!E42,D19+D18+D12,"Check Rules!!!")</f>
        <v>13280</v>
      </c>
      <c r="E20" s="160"/>
    </row>
    <row collapsed="false" customFormat="false" customHeight="false" hidden="false" ht="12.75" outlineLevel="0" r="21">
      <c r="A21" s="102"/>
      <c r="B21" s="102"/>
      <c r="C21" s="102"/>
      <c r="D21" s="346"/>
      <c r="E21" s="160"/>
      <c r="F21" s="102"/>
    </row>
    <row collapsed="false" customFormat="false" customHeight="false" hidden="false" ht="12.75" outlineLevel="0" r="22">
      <c r="A22" s="102"/>
      <c r="B22" s="102"/>
      <c r="C22" s="102" t="s">
        <v>169</v>
      </c>
      <c r="D22" s="346"/>
      <c r="E22" s="160"/>
      <c r="F22" s="102"/>
    </row>
    <row collapsed="false" customFormat="false" customHeight="false" hidden="false" ht="12.75" outlineLevel="0" r="23">
      <c r="A23" s="96" t="str">
        <f aca="false">IF(D20="Check Rules!!!",D20,"…………………………………………………..")</f>
        <v>…………………………………………………..</v>
      </c>
      <c r="B23" s="90"/>
      <c r="C23" s="93" t="str">
        <f aca="false">A23</f>
        <v>…………………………………………………..</v>
      </c>
      <c r="D23" s="93"/>
      <c r="E23" s="161"/>
      <c r="F23" s="102"/>
    </row>
    <row collapsed="false" customFormat="false" customHeight="false" hidden="false" ht="12.75" outlineLevel="0" r="24">
      <c r="A24" s="96" t="s">
        <v>111</v>
      </c>
      <c r="B24" s="90"/>
      <c r="C24" s="93" t="s">
        <v>111</v>
      </c>
      <c r="D24" s="93"/>
      <c r="E24" s="161"/>
      <c r="F24" s="102"/>
    </row>
  </sheetData>
  <sheetProtection password="ef22" sheet="true"/>
  <mergeCells count="12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3:D23"/>
    <mergeCell ref="C24:D24"/>
  </mergeCells>
  <conditionalFormatting sqref="D20">
    <cfRule aboveAverage="0" bottom="0" dxfId="7" equalAverage="0" operator="equal" percent="0" priority="2" rank="0" text="" type="cellIs">
      <formula>"Check Rules!!!"</formula>
    </cfRule>
  </conditionalFormatting>
  <dataValidations count="1">
    <dataValidation allowBlank="true" error="Data input must be POSITIVE WHOLE NUMBERS" errorTitle="CBN - OFID" operator="greaterThanOrEqual" showDropDown="false" showErrorMessage="true" showInputMessage="false" sqref="D12:D17" type="whole">
      <formula1>0</formula1>
      <formula2>0</formula2>
    </dataValidation>
  </dataValidations>
  <printOptions gridLines="false" gridLinesSet="true" headings="false" horizontalCentered="false" verticalCentered="false"/>
  <pageMargins bottom="0.748611111111111" footer="0.315277777777778" header="0.511805555555555" left="0.708333333333333" right="0.708333333333333" top="0.747916666666667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false"/>
  </sheetPr>
  <dimension ref="A1:P195"/>
  <sheetViews>
    <sheetView colorId="64" defaultGridColor="true" rightToLeft="false" showFormulas="false" showGridLines="false" showOutlineSymbols="true" showRowColHeaders="true" showZeros="true" tabSelected="false" topLeftCell="A2" view="pageBreakPreview" workbookViewId="0" zoomScale="84" zoomScaleNormal="70" zoomScalePageLayoutView="84">
      <selection activeCell="C25" activeCellId="0" pane="topLeft" sqref="C25"/>
    </sheetView>
  </sheetViews>
  <sheetFormatPr defaultColWidth="9.13671875" defaultRowHeight="14.25" outlineLevelCol="0" outlineLevelRow="0" zeroHeight="false"/>
  <cols>
    <col min="1" max="1" customWidth="true" hidden="false" style="101" width="6.27" collapsed="true" outlineLevel="0"/>
    <col min="2" max="2" customWidth="true" hidden="false" style="388" width="18.68" collapsed="true" outlineLevel="0"/>
    <col min="3" max="3" customWidth="true" hidden="false" style="101" width="34.38" collapsed="true" outlineLevel="0"/>
    <col min="4" max="4" customWidth="true" hidden="false" style="389" width="14.83" collapsed="true" outlineLevel="0"/>
    <col min="5" max="5" customWidth="true" hidden="false" style="389" width="12.69" collapsed="true" outlineLevel="0"/>
    <col min="6" max="6" customWidth="true" hidden="false" style="390" width="12.27" collapsed="true" outlineLevel="0"/>
    <col min="7" max="7" customWidth="true" hidden="false" style="390" width="12.4" collapsed="true" outlineLevel="0"/>
    <col min="8" max="8" customWidth="true" hidden="false" style="390" width="11.4" collapsed="true" outlineLevel="0"/>
    <col min="9" max="9" customWidth="true" hidden="false" style="391" width="12.4" collapsed="true" outlineLevel="0"/>
    <col min="10" max="10" customWidth="true" hidden="false" style="392" width="12.83" collapsed="true" outlineLevel="0"/>
    <col min="11" max="11" customWidth="true" hidden="false" style="392" width="10.55" collapsed="true" outlineLevel="0"/>
    <col min="12" max="12" customWidth="true" hidden="false" style="392" width="10.27" collapsed="true" outlineLevel="0"/>
    <col min="13" max="13" customWidth="true" hidden="false" style="392" width="9.98" collapsed="true" outlineLevel="0"/>
    <col min="14" max="14" customWidth="true" hidden="false" style="393" width="15.27" collapsed="true" outlineLevel="0"/>
    <col min="15" max="15" customWidth="true" hidden="false" style="101" width="14.83" collapsed="true" outlineLevel="0"/>
    <col min="16" max="257" customWidth="false" hidden="false" style="101" width="9.13" collapsed="true" outlineLevel="0"/>
  </cols>
  <sheetData>
    <row collapsed="false" customFormat="false" customHeight="true" hidden="false" ht="15" outlineLevel="0" r="1">
      <c r="A1" s="8" t="s">
        <v>0</v>
      </c>
      <c r="B1" s="101"/>
      <c r="C1" s="394" t="n">
        <f aca="false">'761'!C1</f>
        <v>51253</v>
      </c>
      <c r="D1" s="395"/>
      <c r="E1" s="395"/>
      <c r="F1" s="396"/>
      <c r="G1" s="101"/>
      <c r="H1" s="101"/>
      <c r="I1" s="101"/>
      <c r="J1" s="101"/>
      <c r="K1" s="101"/>
      <c r="L1" s="101"/>
      <c r="M1" s="101"/>
      <c r="N1" s="391"/>
    </row>
    <row collapsed="false" customFormat="false" customHeight="false" hidden="false" ht="14.25" outlineLevel="0" r="2">
      <c r="A2" s="8" t="s">
        <v>1</v>
      </c>
      <c r="B2" s="101"/>
      <c r="C2" s="397" t="str">
        <f aca="false">'951'!C2</f>
        <v>NEPTUNE MICROFINANCE BANK LIMITED</v>
      </c>
      <c r="D2" s="395"/>
      <c r="E2" s="395"/>
      <c r="F2" s="396"/>
      <c r="G2" s="101"/>
      <c r="H2" s="101"/>
      <c r="I2" s="101"/>
      <c r="J2" s="101"/>
      <c r="K2" s="101"/>
      <c r="L2" s="101"/>
      <c r="M2" s="101"/>
      <c r="N2" s="391"/>
    </row>
    <row collapsed="false" customFormat="false" customHeight="false" hidden="false" ht="14.25" outlineLevel="0" r="3">
      <c r="A3" s="8" t="s">
        <v>3</v>
      </c>
      <c r="B3" s="101"/>
      <c r="C3" s="398" t="s">
        <v>258</v>
      </c>
      <c r="D3" s="395"/>
      <c r="E3" s="395"/>
      <c r="F3" s="396"/>
      <c r="G3" s="101"/>
      <c r="H3" s="101"/>
      <c r="I3" s="101"/>
      <c r="J3" s="101"/>
      <c r="K3" s="101"/>
      <c r="L3" s="101"/>
      <c r="M3" s="101"/>
      <c r="N3" s="391"/>
    </row>
    <row collapsed="false" customFormat="false" customHeight="false" hidden="false" ht="14.25" outlineLevel="0" r="4">
      <c r="A4" s="8" t="s">
        <v>5</v>
      </c>
      <c r="B4" s="101"/>
      <c r="C4" s="398" t="s">
        <v>259</v>
      </c>
      <c r="D4" s="399"/>
      <c r="E4" s="399"/>
      <c r="F4" s="396"/>
      <c r="G4" s="101"/>
      <c r="H4" s="101"/>
      <c r="I4" s="101"/>
      <c r="J4" s="101"/>
      <c r="K4" s="101"/>
      <c r="L4" s="101"/>
      <c r="M4" s="101"/>
      <c r="N4" s="391"/>
    </row>
    <row collapsed="false" customFormat="false" customHeight="false" hidden="false" ht="14.25" outlineLevel="0" r="5">
      <c r="A5" s="8" t="s">
        <v>7</v>
      </c>
      <c r="B5" s="101"/>
      <c r="C5" s="400" t="n">
        <f aca="false">'761'!C5</f>
        <v>42855</v>
      </c>
      <c r="D5" s="395"/>
      <c r="E5" s="401"/>
      <c r="F5" s="396"/>
      <c r="G5" s="101"/>
      <c r="H5" s="101"/>
      <c r="I5" s="101"/>
      <c r="J5" s="101"/>
      <c r="K5" s="101"/>
      <c r="L5" s="101"/>
      <c r="M5" s="101"/>
      <c r="N5" s="391"/>
    </row>
    <row collapsed="false" customFormat="false" customHeight="false" hidden="false" ht="14.25" outlineLevel="0" r="6">
      <c r="A6" s="8" t="s">
        <v>8</v>
      </c>
      <c r="B6" s="101"/>
      <c r="C6" s="398" t="str">
        <f aca="false">'761'!C6</f>
        <v>LAGOS</v>
      </c>
      <c r="D6" s="395"/>
      <c r="E6" s="395"/>
      <c r="F6" s="396"/>
      <c r="G6" s="101"/>
      <c r="H6" s="101"/>
      <c r="I6" s="101"/>
      <c r="J6" s="101"/>
      <c r="K6" s="101"/>
      <c r="L6" s="101"/>
      <c r="M6" s="101"/>
      <c r="N6" s="391"/>
    </row>
    <row collapsed="false" customFormat="false" customHeight="false" hidden="false" ht="14.25" outlineLevel="0" r="7">
      <c r="A7" s="8" t="s">
        <v>10</v>
      </c>
      <c r="B7" s="101"/>
      <c r="C7" s="398" t="n">
        <f aca="false">'761'!C7</f>
        <v>20</v>
      </c>
      <c r="D7" s="395"/>
      <c r="E7" s="395"/>
      <c r="F7" s="396"/>
      <c r="G7" s="101"/>
      <c r="H7" s="101"/>
      <c r="I7" s="101"/>
      <c r="J7" s="101"/>
      <c r="K7" s="101"/>
      <c r="L7" s="101"/>
      <c r="M7" s="101"/>
      <c r="N7" s="391"/>
    </row>
    <row collapsed="false" customFormat="false" customHeight="false" hidden="false" ht="14.25" outlineLevel="0" r="8">
      <c r="A8" s="8" t="s">
        <v>11</v>
      </c>
      <c r="B8" s="101"/>
      <c r="C8" s="398" t="str">
        <f aca="false">'761'!C8</f>
        <v>Ikeja</v>
      </c>
      <c r="D8" s="395"/>
      <c r="E8" s="395"/>
      <c r="F8" s="396"/>
      <c r="G8" s="101"/>
      <c r="H8" s="101"/>
      <c r="I8" s="101"/>
      <c r="J8" s="101"/>
      <c r="K8" s="101"/>
      <c r="L8" s="101"/>
      <c r="M8" s="101"/>
      <c r="N8" s="391"/>
    </row>
    <row collapsed="false" customFormat="false" customHeight="false" hidden="false" ht="14.25" outlineLevel="0" r="9">
      <c r="A9" s="8" t="s">
        <v>13</v>
      </c>
      <c r="B9" s="101"/>
      <c r="C9" s="398" t="n">
        <f aca="false">'761'!C9</f>
        <v>0</v>
      </c>
      <c r="D9" s="395"/>
      <c r="E9" s="395"/>
      <c r="F9" s="396"/>
      <c r="G9" s="101"/>
      <c r="H9" s="101"/>
      <c r="I9" s="101"/>
      <c r="J9" s="101"/>
      <c r="K9" s="101"/>
      <c r="L9" s="101"/>
      <c r="M9" s="101"/>
      <c r="N9" s="391"/>
    </row>
    <row collapsed="false" customFormat="false" customHeight="false" hidden="false" ht="14.25" outlineLevel="0" r="10">
      <c r="A10" s="8"/>
      <c r="B10" s="101"/>
      <c r="C10" s="395"/>
      <c r="D10" s="395"/>
      <c r="E10" s="395"/>
      <c r="F10" s="396"/>
      <c r="G10" s="101"/>
      <c r="H10" s="101"/>
      <c r="I10" s="101"/>
      <c r="J10" s="101"/>
      <c r="K10" s="101"/>
      <c r="L10" s="101"/>
      <c r="M10" s="101"/>
      <c r="N10" s="391"/>
    </row>
    <row collapsed="false" customFormat="false" customHeight="false" hidden="false" ht="14.25" outlineLevel="0" r="11">
      <c r="B11" s="90"/>
      <c r="D11" s="402" t="str">
        <f aca="false">IF(N15="Check Rules!!!","Check Rules!!!","…………………………………………………………...")</f>
        <v>…………………………………………………………...</v>
      </c>
      <c r="E11" s="402"/>
      <c r="F11" s="402"/>
      <c r="I11" s="101"/>
      <c r="J11" s="402" t="str">
        <f aca="false">IF(N15="Check Rules!!!","Check Rules!!!","………………………………………………………...")</f>
        <v>………………………………………………………...</v>
      </c>
      <c r="K11" s="402"/>
      <c r="L11" s="402"/>
      <c r="M11" s="101"/>
      <c r="N11" s="391"/>
    </row>
    <row collapsed="false" customFormat="false" customHeight="false" hidden="false" ht="14.25" outlineLevel="0" r="12">
      <c r="B12" s="90"/>
      <c r="D12" s="96" t="s">
        <v>111</v>
      </c>
      <c r="E12" s="395"/>
      <c r="I12" s="101"/>
      <c r="J12" s="402" t="s">
        <v>111</v>
      </c>
      <c r="K12" s="402"/>
      <c r="L12" s="402"/>
      <c r="M12" s="101"/>
      <c r="N12" s="391"/>
    </row>
    <row collapsed="false" customFormat="false" customHeight="false" hidden="false" ht="14.25" outlineLevel="0" r="13">
      <c r="A13" s="8"/>
      <c r="B13" s="395"/>
      <c r="C13" s="395"/>
      <c r="D13" s="395"/>
      <c r="E13" s="395"/>
      <c r="F13" s="396"/>
      <c r="G13" s="101"/>
      <c r="H13" s="101"/>
      <c r="I13" s="101"/>
      <c r="J13" s="101"/>
      <c r="K13" s="101"/>
      <c r="L13" s="101"/>
      <c r="M13" s="101"/>
      <c r="N13" s="391"/>
    </row>
    <row collapsed="false" customFormat="false" customHeight="false" hidden="false" ht="15" outlineLevel="0" r="14">
      <c r="A14" s="8"/>
      <c r="B14" s="395"/>
      <c r="C14" s="395"/>
      <c r="D14" s="395"/>
      <c r="E14" s="395"/>
      <c r="F14" s="396"/>
      <c r="G14" s="101"/>
      <c r="H14" s="101"/>
      <c r="I14" s="101"/>
      <c r="J14" s="101"/>
      <c r="K14" s="101"/>
      <c r="L14" s="101"/>
      <c r="M14" s="101"/>
      <c r="N14" s="101"/>
    </row>
    <row collapsed="false" customFormat="false" customHeight="false" hidden="false" ht="15.75" outlineLevel="0" r="15">
      <c r="A15" s="403" t="s">
        <v>260</v>
      </c>
      <c r="B15" s="404"/>
      <c r="C15" s="404"/>
      <c r="D15" s="404"/>
      <c r="E15" s="404"/>
      <c r="F15" s="405" t="n">
        <f aca="false">SUM(F20:F65281)</f>
        <v>0</v>
      </c>
      <c r="G15" s="405" t="n">
        <f aca="false">SUM(G20:G65281)</f>
        <v>0</v>
      </c>
      <c r="H15" s="405" t="n">
        <f aca="false">SUM(H20:H65281)</f>
        <v>0</v>
      </c>
      <c r="I15" s="405" t="n">
        <f aca="false">SUM(I20:I65281)</f>
        <v>0</v>
      </c>
      <c r="J15" s="405" t="n">
        <f aca="false">SUM(J20:J65281)</f>
        <v>0</v>
      </c>
      <c r="K15" s="405" t="n">
        <f aca="false">SUM(K20:K65281)</f>
        <v>0</v>
      </c>
      <c r="L15" s="405" t="n">
        <f aca="false">SUM(L20:L65281)</f>
        <v>0</v>
      </c>
      <c r="M15" s="405" t="n">
        <f aca="false">SUM(M20:M65281)</f>
        <v>0</v>
      </c>
      <c r="N15" s="405" t="n">
        <f aca="false">SUM(N20:N65281)</f>
        <v>0</v>
      </c>
      <c r="O15" s="406" t="str">
        <f aca="false">IF(N15="Check Rules!!!",SUM(N20:N65281)-'300'!D43,"")</f>
        <v/>
      </c>
    </row>
    <row collapsed="false" customFormat="false" customHeight="false" hidden="false" ht="15" outlineLevel="0" r="16">
      <c r="A16" s="407" t="n">
        <v>1</v>
      </c>
      <c r="B16" s="408" t="n">
        <v>2</v>
      </c>
      <c r="C16" s="408" t="n">
        <v>3</v>
      </c>
      <c r="D16" s="408" t="n">
        <v>4</v>
      </c>
      <c r="E16" s="409" t="n">
        <v>5</v>
      </c>
      <c r="F16" s="409" t="n">
        <v>6</v>
      </c>
      <c r="G16" s="409" t="n">
        <v>7</v>
      </c>
      <c r="H16" s="409" t="n">
        <v>8</v>
      </c>
      <c r="I16" s="409" t="n">
        <v>9</v>
      </c>
      <c r="J16" s="410" t="n">
        <v>10</v>
      </c>
      <c r="K16" s="410"/>
      <c r="L16" s="410"/>
      <c r="M16" s="410"/>
      <c r="N16" s="411" t="n">
        <v>11</v>
      </c>
      <c r="O16" s="412" t="n">
        <v>12</v>
      </c>
    </row>
    <row collapsed="false" customFormat="false" customHeight="true" hidden="false" ht="15.75" outlineLevel="0" r="17">
      <c r="A17" s="413" t="s">
        <v>261</v>
      </c>
      <c r="B17" s="414" t="s">
        <v>262</v>
      </c>
      <c r="C17" s="414" t="s">
        <v>263</v>
      </c>
      <c r="D17" s="414" t="s">
        <v>264</v>
      </c>
      <c r="E17" s="414" t="s">
        <v>265</v>
      </c>
      <c r="F17" s="414" t="s">
        <v>266</v>
      </c>
      <c r="G17" s="414" t="s">
        <v>267</v>
      </c>
      <c r="H17" s="414" t="s">
        <v>268</v>
      </c>
      <c r="I17" s="414" t="s">
        <v>269</v>
      </c>
      <c r="J17" s="415" t="s">
        <v>270</v>
      </c>
      <c r="K17" s="415"/>
      <c r="L17" s="415"/>
      <c r="M17" s="415"/>
      <c r="N17" s="416" t="s">
        <v>271</v>
      </c>
      <c r="O17" s="417" t="s">
        <v>272</v>
      </c>
    </row>
    <row collapsed="false" customFormat="false" customHeight="false" hidden="false" ht="15" outlineLevel="0" r="18">
      <c r="A18" s="413"/>
      <c r="B18" s="414"/>
      <c r="C18" s="414"/>
      <c r="D18" s="414"/>
      <c r="E18" s="414"/>
      <c r="F18" s="414"/>
      <c r="G18" s="414"/>
      <c r="H18" s="414"/>
      <c r="I18" s="414"/>
      <c r="J18" s="418" t="s">
        <v>273</v>
      </c>
      <c r="K18" s="418" t="s">
        <v>274</v>
      </c>
      <c r="L18" s="418" t="s">
        <v>275</v>
      </c>
      <c r="M18" s="418" t="s">
        <v>276</v>
      </c>
      <c r="N18" s="416"/>
      <c r="O18" s="417"/>
    </row>
    <row collapsed="false" customFormat="false" customHeight="false" hidden="false" ht="51.75" outlineLevel="0" r="19">
      <c r="A19" s="413"/>
      <c r="B19" s="414"/>
      <c r="C19" s="414"/>
      <c r="D19" s="414"/>
      <c r="E19" s="414"/>
      <c r="F19" s="414"/>
      <c r="G19" s="414"/>
      <c r="H19" s="414"/>
      <c r="I19" s="414"/>
      <c r="J19" s="415" t="s">
        <v>277</v>
      </c>
      <c r="K19" s="415" t="s">
        <v>278</v>
      </c>
      <c r="L19" s="415" t="s">
        <v>279</v>
      </c>
      <c r="M19" s="415" t="s">
        <v>280</v>
      </c>
      <c r="N19" s="416"/>
      <c r="O19" s="417"/>
    </row>
    <row collapsed="false" customFormat="false" customHeight="false" hidden="false" ht="14.25" outlineLevel="0" r="20">
      <c r="A20" s="419"/>
      <c r="B20" s="420"/>
      <c r="C20" s="421"/>
      <c r="D20" s="422"/>
      <c r="E20" s="250"/>
      <c r="F20" s="423"/>
      <c r="G20" s="424"/>
      <c r="H20" s="424"/>
      <c r="I20" s="425" t="n">
        <f aca="false">G20+H20</f>
        <v>0</v>
      </c>
      <c r="J20" s="426"/>
      <c r="K20" s="426"/>
      <c r="L20" s="426"/>
      <c r="M20" s="426"/>
      <c r="N20" s="427" t="n">
        <f aca="false">(0.05*J20)+(0.2*K20)+(0.5*L20)+M20</f>
        <v>0</v>
      </c>
      <c r="O20" s="428"/>
    </row>
    <row collapsed="false" customFormat="false" customHeight="false" hidden="false" ht="14.25" outlineLevel="0" r="21">
      <c r="A21" s="429"/>
      <c r="B21" s="430"/>
      <c r="C21" s="431"/>
      <c r="D21" s="432"/>
      <c r="E21" s="432"/>
      <c r="F21" s="433"/>
      <c r="G21" s="433"/>
      <c r="H21" s="433"/>
      <c r="I21" s="434" t="n">
        <f aca="false">G21+H21</f>
        <v>0</v>
      </c>
      <c r="J21" s="435"/>
      <c r="K21" s="435"/>
      <c r="L21" s="435"/>
      <c r="M21" s="435"/>
      <c r="N21" s="436" t="n">
        <f aca="false">(0.05*J21)+(0.2*K21)+(0.5*L21)+M21</f>
        <v>0</v>
      </c>
      <c r="O21" s="437"/>
    </row>
    <row collapsed="false" customFormat="false" customHeight="false" hidden="false" ht="14.25" outlineLevel="0" r="22">
      <c r="A22" s="429"/>
      <c r="B22" s="430"/>
      <c r="C22" s="431"/>
      <c r="D22" s="432"/>
      <c r="E22" s="432"/>
      <c r="F22" s="433"/>
      <c r="G22" s="433"/>
      <c r="H22" s="433"/>
      <c r="I22" s="434" t="n">
        <f aca="false">G22+H22</f>
        <v>0</v>
      </c>
      <c r="J22" s="435"/>
      <c r="K22" s="435"/>
      <c r="L22" s="435"/>
      <c r="M22" s="435"/>
      <c r="N22" s="436" t="n">
        <f aca="false">(0.05*J22)+(0.2*K22)+(0.5*L22)+M22</f>
        <v>0</v>
      </c>
      <c r="O22" s="437"/>
    </row>
    <row collapsed="false" customFormat="false" customHeight="false" hidden="false" ht="14.25" outlineLevel="0" r="23">
      <c r="A23" s="429"/>
      <c r="B23" s="430"/>
      <c r="C23" s="431"/>
      <c r="D23" s="432"/>
      <c r="E23" s="432"/>
      <c r="F23" s="433"/>
      <c r="G23" s="433"/>
      <c r="H23" s="433"/>
      <c r="I23" s="434" t="n">
        <f aca="false">G23+H23</f>
        <v>0</v>
      </c>
      <c r="J23" s="435"/>
      <c r="K23" s="435"/>
      <c r="L23" s="435"/>
      <c r="M23" s="435"/>
      <c r="N23" s="436" t="n">
        <f aca="false">(0.05*J23)+(0.2*K23)+(0.5*L23)+M23</f>
        <v>0</v>
      </c>
      <c r="O23" s="437"/>
    </row>
    <row collapsed="false" customFormat="false" customHeight="false" hidden="false" ht="14.25" outlineLevel="0" r="24">
      <c r="A24" s="429"/>
      <c r="B24" s="430"/>
      <c r="C24" s="431"/>
      <c r="D24" s="432"/>
      <c r="E24" s="432"/>
      <c r="F24" s="433"/>
      <c r="G24" s="433"/>
      <c r="H24" s="433"/>
      <c r="I24" s="434" t="n">
        <f aca="false">G24+H24</f>
        <v>0</v>
      </c>
      <c r="J24" s="435"/>
      <c r="K24" s="435"/>
      <c r="L24" s="435"/>
      <c r="M24" s="435"/>
      <c r="N24" s="436" t="n">
        <f aca="false">(0.05*J24)+(0.2*K24)+(0.5*L24)+M24</f>
        <v>0</v>
      </c>
      <c r="O24" s="437"/>
    </row>
    <row collapsed="false" customFormat="false" customHeight="false" hidden="false" ht="14.25" outlineLevel="0" r="25">
      <c r="A25" s="429"/>
      <c r="B25" s="430"/>
      <c r="C25" s="431"/>
      <c r="D25" s="432"/>
      <c r="E25" s="432"/>
      <c r="F25" s="433"/>
      <c r="G25" s="433"/>
      <c r="H25" s="433"/>
      <c r="I25" s="434" t="n">
        <f aca="false">G25+H25</f>
        <v>0</v>
      </c>
      <c r="J25" s="435"/>
      <c r="K25" s="435"/>
      <c r="L25" s="435"/>
      <c r="M25" s="435"/>
      <c r="N25" s="436" t="n">
        <f aca="false">(0.05*J25)+(0.2*K25)+(0.5*L25)+M25</f>
        <v>0</v>
      </c>
      <c r="O25" s="437"/>
    </row>
    <row collapsed="false" customFormat="false" customHeight="false" hidden="false" ht="14.25" outlineLevel="0" r="26">
      <c r="A26" s="429"/>
      <c r="B26" s="430"/>
      <c r="C26" s="431"/>
      <c r="D26" s="432"/>
      <c r="E26" s="432"/>
      <c r="F26" s="433"/>
      <c r="G26" s="433"/>
      <c r="H26" s="433"/>
      <c r="I26" s="434" t="n">
        <f aca="false">G26+H26</f>
        <v>0</v>
      </c>
      <c r="J26" s="435"/>
      <c r="K26" s="435"/>
      <c r="L26" s="435"/>
      <c r="M26" s="435"/>
      <c r="N26" s="436" t="n">
        <f aca="false">(0.05*J26)+(0.2*K26)+(0.5*L26)+M26</f>
        <v>0</v>
      </c>
      <c r="O26" s="437"/>
    </row>
    <row collapsed="false" customFormat="false" customHeight="false" hidden="false" ht="14.25" outlineLevel="0" r="27">
      <c r="A27" s="429"/>
      <c r="B27" s="430"/>
      <c r="C27" s="431"/>
      <c r="D27" s="432"/>
      <c r="E27" s="432"/>
      <c r="F27" s="433"/>
      <c r="G27" s="433"/>
      <c r="H27" s="433"/>
      <c r="I27" s="434" t="n">
        <f aca="false">G27+H27</f>
        <v>0</v>
      </c>
      <c r="J27" s="435"/>
      <c r="K27" s="435"/>
      <c r="L27" s="435"/>
      <c r="M27" s="435"/>
      <c r="N27" s="436" t="n">
        <f aca="false">(0.05*J27)+(0.2*K27)+(0.5*L27)+M27</f>
        <v>0</v>
      </c>
      <c r="O27" s="437"/>
    </row>
    <row collapsed="false" customFormat="false" customHeight="false" hidden="false" ht="14.25" outlineLevel="0" r="28">
      <c r="A28" s="429"/>
      <c r="B28" s="430"/>
      <c r="C28" s="431"/>
      <c r="D28" s="432"/>
      <c r="E28" s="432"/>
      <c r="F28" s="433"/>
      <c r="G28" s="433"/>
      <c r="H28" s="433"/>
      <c r="I28" s="434" t="n">
        <f aca="false">G28+H28</f>
        <v>0</v>
      </c>
      <c r="J28" s="435"/>
      <c r="K28" s="435"/>
      <c r="L28" s="435"/>
      <c r="M28" s="435"/>
      <c r="N28" s="436" t="n">
        <f aca="false">(0.05*J28)+(0.2*K28)+(0.5*L28)+M28</f>
        <v>0</v>
      </c>
      <c r="O28" s="437"/>
    </row>
    <row collapsed="false" customFormat="false" customHeight="false" hidden="false" ht="14.25" outlineLevel="0" r="29">
      <c r="A29" s="429"/>
      <c r="B29" s="430"/>
      <c r="C29" s="431"/>
      <c r="D29" s="432"/>
      <c r="E29" s="432"/>
      <c r="F29" s="433"/>
      <c r="G29" s="433"/>
      <c r="H29" s="433"/>
      <c r="I29" s="434" t="n">
        <f aca="false">G29+H29</f>
        <v>0</v>
      </c>
      <c r="J29" s="435"/>
      <c r="K29" s="435"/>
      <c r="L29" s="435"/>
      <c r="M29" s="435"/>
      <c r="N29" s="436" t="n">
        <f aca="false">(0.05*J29)+(0.2*K29)+(0.5*L29)+M29</f>
        <v>0</v>
      </c>
      <c r="O29" s="437"/>
    </row>
    <row collapsed="false" customFormat="false" customHeight="false" hidden="false" ht="14.25" outlineLevel="0" r="30">
      <c r="A30" s="429"/>
      <c r="B30" s="430"/>
      <c r="C30" s="431"/>
      <c r="D30" s="432"/>
      <c r="E30" s="432"/>
      <c r="F30" s="433"/>
      <c r="G30" s="433"/>
      <c r="H30" s="433"/>
      <c r="I30" s="434" t="n">
        <f aca="false">G30+H30</f>
        <v>0</v>
      </c>
      <c r="J30" s="435"/>
      <c r="K30" s="435"/>
      <c r="L30" s="435"/>
      <c r="M30" s="435"/>
      <c r="N30" s="436" t="n">
        <f aca="false">(0.05*J30)+(0.2*K30)+(0.5*L30)+M30</f>
        <v>0</v>
      </c>
      <c r="O30" s="437"/>
    </row>
    <row collapsed="false" customFormat="false" customHeight="false" hidden="false" ht="14.25" outlineLevel="0" r="31">
      <c r="A31" s="429"/>
      <c r="B31" s="430"/>
      <c r="C31" s="431"/>
      <c r="D31" s="432"/>
      <c r="E31" s="432"/>
      <c r="F31" s="433"/>
      <c r="G31" s="433"/>
      <c r="H31" s="433"/>
      <c r="I31" s="434" t="n">
        <f aca="false">G31+H31</f>
        <v>0</v>
      </c>
      <c r="J31" s="435"/>
      <c r="K31" s="435"/>
      <c r="L31" s="435"/>
      <c r="M31" s="435"/>
      <c r="N31" s="436" t="n">
        <f aca="false">(0.05*J31)+(0.2*K31)+(0.5*L31)+M31</f>
        <v>0</v>
      </c>
      <c r="O31" s="437"/>
    </row>
    <row collapsed="false" customFormat="false" customHeight="false" hidden="false" ht="14.25" outlineLevel="0" r="32">
      <c r="A32" s="429"/>
      <c r="B32" s="430"/>
      <c r="C32" s="431"/>
      <c r="D32" s="432"/>
      <c r="E32" s="432"/>
      <c r="F32" s="433"/>
      <c r="G32" s="433"/>
      <c r="H32" s="433"/>
      <c r="I32" s="434" t="n">
        <f aca="false">G32+H32</f>
        <v>0</v>
      </c>
      <c r="J32" s="435"/>
      <c r="K32" s="435"/>
      <c r="L32" s="435"/>
      <c r="M32" s="435"/>
      <c r="N32" s="436" t="n">
        <f aca="false">(0.05*J32)+(0.2*K32)+(0.5*L32)+M32</f>
        <v>0</v>
      </c>
      <c r="O32" s="437"/>
    </row>
    <row collapsed="false" customFormat="false" customHeight="false" hidden="false" ht="14.25" outlineLevel="0" r="33">
      <c r="A33" s="429"/>
      <c r="B33" s="430"/>
      <c r="C33" s="431"/>
      <c r="D33" s="432"/>
      <c r="E33" s="432"/>
      <c r="F33" s="433"/>
      <c r="G33" s="433"/>
      <c r="H33" s="433"/>
      <c r="I33" s="434" t="n">
        <f aca="false">G33+H33</f>
        <v>0</v>
      </c>
      <c r="J33" s="435"/>
      <c r="K33" s="435"/>
      <c r="L33" s="435"/>
      <c r="M33" s="435"/>
      <c r="N33" s="436" t="n">
        <f aca="false">(0.05*J33)+(0.2*K33)+(0.5*L33)+M33</f>
        <v>0</v>
      </c>
      <c r="O33" s="437"/>
    </row>
    <row collapsed="false" customFormat="false" customHeight="false" hidden="false" ht="14.25" outlineLevel="0" r="34">
      <c r="A34" s="429"/>
      <c r="B34" s="430"/>
      <c r="C34" s="431"/>
      <c r="D34" s="432"/>
      <c r="E34" s="432"/>
      <c r="F34" s="433"/>
      <c r="G34" s="433"/>
      <c r="H34" s="433"/>
      <c r="I34" s="434" t="n">
        <f aca="false">G34+H34</f>
        <v>0</v>
      </c>
      <c r="J34" s="435"/>
      <c r="K34" s="435"/>
      <c r="L34" s="435"/>
      <c r="M34" s="435"/>
      <c r="N34" s="436" t="n">
        <f aca="false">(0.05*J34)+(0.2*K34)+(0.5*L34)+M34</f>
        <v>0</v>
      </c>
      <c r="O34" s="437"/>
    </row>
    <row collapsed="false" customFormat="false" customHeight="false" hidden="false" ht="14.25" outlineLevel="0" r="35">
      <c r="A35" s="429"/>
      <c r="B35" s="430"/>
      <c r="C35" s="431"/>
      <c r="D35" s="432"/>
      <c r="E35" s="432"/>
      <c r="F35" s="433"/>
      <c r="G35" s="433"/>
      <c r="H35" s="433"/>
      <c r="I35" s="434" t="n">
        <f aca="false">G35+H35</f>
        <v>0</v>
      </c>
      <c r="J35" s="435"/>
      <c r="K35" s="435"/>
      <c r="L35" s="435"/>
      <c r="M35" s="435"/>
      <c r="N35" s="436" t="n">
        <f aca="false">(0.05*J35)+(0.2*K35)+(0.5*L35)+M35</f>
        <v>0</v>
      </c>
      <c r="O35" s="437"/>
    </row>
    <row collapsed="false" customFormat="false" customHeight="false" hidden="false" ht="14.25" outlineLevel="0" r="36">
      <c r="A36" s="429"/>
      <c r="B36" s="430"/>
      <c r="C36" s="431"/>
      <c r="D36" s="432"/>
      <c r="E36" s="432"/>
      <c r="F36" s="433"/>
      <c r="G36" s="433"/>
      <c r="H36" s="433"/>
      <c r="I36" s="434" t="n">
        <f aca="false">G36+H36</f>
        <v>0</v>
      </c>
      <c r="J36" s="435"/>
      <c r="K36" s="435"/>
      <c r="L36" s="435"/>
      <c r="M36" s="435"/>
      <c r="N36" s="436" t="n">
        <f aca="false">(0.05*J36)+(0.2*K36)+(0.5*L36)+M36</f>
        <v>0</v>
      </c>
      <c r="O36" s="437"/>
    </row>
    <row collapsed="false" customFormat="false" customHeight="false" hidden="false" ht="14.25" outlineLevel="0" r="37">
      <c r="A37" s="429"/>
      <c r="B37" s="430"/>
      <c r="C37" s="431"/>
      <c r="D37" s="432"/>
      <c r="E37" s="432"/>
      <c r="F37" s="433"/>
      <c r="G37" s="433"/>
      <c r="H37" s="433"/>
      <c r="I37" s="434" t="n">
        <f aca="false">G37+H37</f>
        <v>0</v>
      </c>
      <c r="J37" s="435"/>
      <c r="K37" s="435"/>
      <c r="L37" s="435"/>
      <c r="M37" s="435"/>
      <c r="N37" s="436" t="n">
        <f aca="false">(0.05*J37)+(0.2*K37)+(0.5*L37)+M37</f>
        <v>0</v>
      </c>
      <c r="O37" s="437"/>
    </row>
    <row collapsed="false" customFormat="false" customHeight="false" hidden="false" ht="14.25" outlineLevel="0" r="38">
      <c r="A38" s="429"/>
      <c r="B38" s="430"/>
      <c r="C38" s="431"/>
      <c r="D38" s="432"/>
      <c r="E38" s="432"/>
      <c r="F38" s="433"/>
      <c r="G38" s="433"/>
      <c r="H38" s="433"/>
      <c r="I38" s="434" t="n">
        <f aca="false">G38+H38</f>
        <v>0</v>
      </c>
      <c r="J38" s="435"/>
      <c r="K38" s="435"/>
      <c r="L38" s="435"/>
      <c r="M38" s="435"/>
      <c r="N38" s="436" t="n">
        <f aca="false">(0.05*J38)+(0.2*K38)+(0.5*L38)+M38</f>
        <v>0</v>
      </c>
      <c r="O38" s="437"/>
    </row>
    <row collapsed="false" customFormat="false" customHeight="false" hidden="false" ht="14.25" outlineLevel="0" r="39">
      <c r="A39" s="429"/>
      <c r="B39" s="430"/>
      <c r="C39" s="431"/>
      <c r="D39" s="432"/>
      <c r="E39" s="432"/>
      <c r="F39" s="433"/>
      <c r="G39" s="433"/>
      <c r="H39" s="433"/>
      <c r="I39" s="434" t="n">
        <f aca="false">G39+H39</f>
        <v>0</v>
      </c>
      <c r="J39" s="435"/>
      <c r="K39" s="435"/>
      <c r="L39" s="435"/>
      <c r="M39" s="435"/>
      <c r="N39" s="436" t="n">
        <f aca="false">(0.05*J39)+(0.2*K39)+(0.5*L39)+M39</f>
        <v>0</v>
      </c>
      <c r="O39" s="437"/>
    </row>
    <row collapsed="false" customFormat="false" customHeight="false" hidden="false" ht="14.25" outlineLevel="0" r="40">
      <c r="A40" s="429"/>
      <c r="B40" s="430"/>
      <c r="C40" s="431"/>
      <c r="D40" s="432"/>
      <c r="E40" s="432"/>
      <c r="F40" s="433"/>
      <c r="G40" s="433"/>
      <c r="H40" s="433"/>
      <c r="I40" s="434" t="n">
        <f aca="false">G40+H40</f>
        <v>0</v>
      </c>
      <c r="J40" s="435"/>
      <c r="K40" s="435"/>
      <c r="L40" s="435"/>
      <c r="M40" s="435"/>
      <c r="N40" s="436" t="n">
        <f aca="false">(0.05*J40)+(0.2*K40)+(0.5*L40)+M40</f>
        <v>0</v>
      </c>
      <c r="O40" s="437"/>
    </row>
    <row collapsed="false" customFormat="false" customHeight="false" hidden="false" ht="14.25" outlineLevel="0" r="41">
      <c r="A41" s="429"/>
      <c r="B41" s="430"/>
      <c r="C41" s="431"/>
      <c r="D41" s="432"/>
      <c r="E41" s="432"/>
      <c r="F41" s="433"/>
      <c r="G41" s="433"/>
      <c r="H41" s="433"/>
      <c r="I41" s="434" t="n">
        <f aca="false">G41+H41</f>
        <v>0</v>
      </c>
      <c r="J41" s="435"/>
      <c r="K41" s="435"/>
      <c r="L41" s="435"/>
      <c r="M41" s="435"/>
      <c r="N41" s="436" t="n">
        <f aca="false">(0.05*J41)+(0.2*K41)+(0.5*L41)+M41</f>
        <v>0</v>
      </c>
      <c r="O41" s="437"/>
    </row>
    <row collapsed="false" customFormat="false" customHeight="false" hidden="false" ht="14.25" outlineLevel="0" r="42">
      <c r="A42" s="429"/>
      <c r="B42" s="430"/>
      <c r="C42" s="431"/>
      <c r="D42" s="432"/>
      <c r="E42" s="432"/>
      <c r="F42" s="433"/>
      <c r="G42" s="433"/>
      <c r="H42" s="433"/>
      <c r="I42" s="434" t="n">
        <f aca="false">G42+H42</f>
        <v>0</v>
      </c>
      <c r="J42" s="435"/>
      <c r="K42" s="435"/>
      <c r="L42" s="435"/>
      <c r="M42" s="435"/>
      <c r="N42" s="436" t="n">
        <f aca="false">(0.05*J42)+(0.2*K42)+(0.5*L42)+M42</f>
        <v>0</v>
      </c>
      <c r="O42" s="437"/>
    </row>
    <row collapsed="false" customFormat="false" customHeight="false" hidden="false" ht="14.25" outlineLevel="0" r="43">
      <c r="A43" s="429"/>
      <c r="B43" s="430"/>
      <c r="C43" s="431"/>
      <c r="D43" s="432"/>
      <c r="E43" s="432"/>
      <c r="F43" s="433"/>
      <c r="G43" s="433"/>
      <c r="H43" s="433"/>
      <c r="I43" s="434" t="n">
        <f aca="false">G43+H43</f>
        <v>0</v>
      </c>
      <c r="J43" s="435"/>
      <c r="K43" s="435"/>
      <c r="L43" s="435"/>
      <c r="M43" s="435"/>
      <c r="N43" s="436" t="n">
        <f aca="false">(0.05*J43)+(0.2*K43)+(0.5*L43)+M43</f>
        <v>0</v>
      </c>
      <c r="O43" s="437"/>
    </row>
    <row collapsed="false" customFormat="false" customHeight="false" hidden="false" ht="14.25" outlineLevel="0" r="44">
      <c r="A44" s="429"/>
      <c r="B44" s="430"/>
      <c r="C44" s="431"/>
      <c r="D44" s="432"/>
      <c r="E44" s="432"/>
      <c r="F44" s="433"/>
      <c r="G44" s="433"/>
      <c r="H44" s="433"/>
      <c r="I44" s="434" t="n">
        <f aca="false">G44+H44</f>
        <v>0</v>
      </c>
      <c r="J44" s="435"/>
      <c r="K44" s="435"/>
      <c r="L44" s="435"/>
      <c r="M44" s="435"/>
      <c r="N44" s="436" t="n">
        <f aca="false">(0.05*J44)+(0.2*K44)+(0.5*L44)+M44</f>
        <v>0</v>
      </c>
      <c r="O44" s="437"/>
    </row>
    <row collapsed="false" customFormat="false" customHeight="false" hidden="false" ht="14.25" outlineLevel="0" r="45">
      <c r="A45" s="429"/>
      <c r="B45" s="430"/>
      <c r="C45" s="431"/>
      <c r="D45" s="432"/>
      <c r="E45" s="432"/>
      <c r="F45" s="433"/>
      <c r="G45" s="433"/>
      <c r="H45" s="433"/>
      <c r="I45" s="434" t="n">
        <f aca="false">G45+H45</f>
        <v>0</v>
      </c>
      <c r="J45" s="435"/>
      <c r="K45" s="435"/>
      <c r="L45" s="435"/>
      <c r="M45" s="435"/>
      <c r="N45" s="436" t="n">
        <f aca="false">(0.05*J45)+(0.2*K45)+(0.5*L45)+M45</f>
        <v>0</v>
      </c>
      <c r="O45" s="437"/>
    </row>
    <row collapsed="false" customFormat="false" customHeight="false" hidden="false" ht="14.25" outlineLevel="0" r="46">
      <c r="A46" s="429"/>
      <c r="B46" s="430"/>
      <c r="C46" s="431"/>
      <c r="D46" s="432"/>
      <c r="E46" s="432"/>
      <c r="F46" s="433"/>
      <c r="G46" s="433"/>
      <c r="H46" s="433"/>
      <c r="I46" s="434" t="n">
        <f aca="false">G46+H46</f>
        <v>0</v>
      </c>
      <c r="J46" s="435"/>
      <c r="K46" s="435"/>
      <c r="L46" s="435"/>
      <c r="M46" s="435"/>
      <c r="N46" s="436" t="n">
        <f aca="false">(0.05*J46)+(0.2*K46)+(0.5*L46)+M46</f>
        <v>0</v>
      </c>
      <c r="O46" s="437"/>
    </row>
    <row collapsed="false" customFormat="false" customHeight="false" hidden="false" ht="14.25" outlineLevel="0" r="47">
      <c r="A47" s="429"/>
      <c r="B47" s="430"/>
      <c r="C47" s="431"/>
      <c r="D47" s="432"/>
      <c r="E47" s="432"/>
      <c r="F47" s="433"/>
      <c r="G47" s="433"/>
      <c r="H47" s="433"/>
      <c r="I47" s="434" t="n">
        <f aca="false">G47+H47</f>
        <v>0</v>
      </c>
      <c r="J47" s="435"/>
      <c r="K47" s="435"/>
      <c r="L47" s="435"/>
      <c r="M47" s="435"/>
      <c r="N47" s="436" t="n">
        <f aca="false">(0.05*J47)+(0.2*K47)+(0.5*L47)+M47</f>
        <v>0</v>
      </c>
      <c r="O47" s="437"/>
    </row>
    <row collapsed="false" customFormat="false" customHeight="false" hidden="false" ht="14.25" outlineLevel="0" r="48">
      <c r="A48" s="429"/>
      <c r="B48" s="430"/>
      <c r="C48" s="431"/>
      <c r="D48" s="432"/>
      <c r="E48" s="432"/>
      <c r="F48" s="433"/>
      <c r="G48" s="433"/>
      <c r="H48" s="433"/>
      <c r="I48" s="434" t="n">
        <f aca="false">G48+H48</f>
        <v>0</v>
      </c>
      <c r="J48" s="435"/>
      <c r="K48" s="435"/>
      <c r="L48" s="435"/>
      <c r="M48" s="435"/>
      <c r="N48" s="436" t="n">
        <f aca="false">(0.05*J48)+(0.2*K48)+(0.5*L48)+M48</f>
        <v>0</v>
      </c>
      <c r="O48" s="437"/>
    </row>
    <row collapsed="false" customFormat="false" customHeight="false" hidden="false" ht="14.25" outlineLevel="0" r="49">
      <c r="A49" s="429"/>
      <c r="B49" s="430"/>
      <c r="C49" s="431"/>
      <c r="D49" s="432"/>
      <c r="E49" s="432"/>
      <c r="F49" s="433"/>
      <c r="G49" s="433"/>
      <c r="H49" s="433"/>
      <c r="I49" s="434" t="n">
        <f aca="false">G49+H49</f>
        <v>0</v>
      </c>
      <c r="J49" s="435"/>
      <c r="K49" s="435"/>
      <c r="L49" s="435"/>
      <c r="M49" s="435"/>
      <c r="N49" s="436" t="n">
        <f aca="false">(0.05*J49)+(0.2*K49)+(0.5*L49)+M49</f>
        <v>0</v>
      </c>
      <c r="O49" s="437"/>
    </row>
    <row collapsed="false" customFormat="false" customHeight="false" hidden="false" ht="14.25" outlineLevel="0" r="50">
      <c r="A50" s="429"/>
      <c r="B50" s="430"/>
      <c r="C50" s="431"/>
      <c r="D50" s="432"/>
      <c r="E50" s="432"/>
      <c r="F50" s="433"/>
      <c r="G50" s="433"/>
      <c r="H50" s="433"/>
      <c r="I50" s="434" t="n">
        <f aca="false">G50+H50</f>
        <v>0</v>
      </c>
      <c r="J50" s="435"/>
      <c r="K50" s="435"/>
      <c r="L50" s="435"/>
      <c r="M50" s="435"/>
      <c r="N50" s="436" t="n">
        <f aca="false">(0.05*J50)+(0.2*K50)+(0.5*L50)+M50</f>
        <v>0</v>
      </c>
      <c r="O50" s="437"/>
    </row>
    <row collapsed="false" customFormat="false" customHeight="false" hidden="false" ht="14.25" outlineLevel="0" r="51">
      <c r="A51" s="429"/>
      <c r="B51" s="430"/>
      <c r="C51" s="431"/>
      <c r="D51" s="432"/>
      <c r="E51" s="432"/>
      <c r="F51" s="433"/>
      <c r="G51" s="433"/>
      <c r="H51" s="433"/>
      <c r="I51" s="434" t="n">
        <f aca="false">G51+H51</f>
        <v>0</v>
      </c>
      <c r="J51" s="435"/>
      <c r="K51" s="435"/>
      <c r="L51" s="435"/>
      <c r="M51" s="435"/>
      <c r="N51" s="436" t="n">
        <f aca="false">(0.05*J51)+(0.2*K51)+(0.5*L51)+M51</f>
        <v>0</v>
      </c>
      <c r="O51" s="437"/>
    </row>
    <row collapsed="false" customFormat="false" customHeight="false" hidden="false" ht="14.25" outlineLevel="0" r="52">
      <c r="A52" s="429"/>
      <c r="B52" s="430"/>
      <c r="C52" s="431"/>
      <c r="D52" s="432"/>
      <c r="E52" s="432"/>
      <c r="F52" s="433"/>
      <c r="G52" s="433"/>
      <c r="H52" s="433"/>
      <c r="I52" s="434" t="n">
        <f aca="false">G52+H52</f>
        <v>0</v>
      </c>
      <c r="J52" s="435"/>
      <c r="K52" s="435"/>
      <c r="L52" s="435"/>
      <c r="M52" s="435"/>
      <c r="N52" s="436" t="n">
        <f aca="false">(0.05*J52)+(0.2*K52)+(0.5*L52)+M52</f>
        <v>0</v>
      </c>
      <c r="O52" s="437"/>
    </row>
    <row collapsed="false" customFormat="false" customHeight="false" hidden="false" ht="14.25" outlineLevel="0" r="53">
      <c r="A53" s="429"/>
      <c r="B53" s="430"/>
      <c r="C53" s="431"/>
      <c r="D53" s="432"/>
      <c r="E53" s="432"/>
      <c r="F53" s="433"/>
      <c r="G53" s="433"/>
      <c r="H53" s="433"/>
      <c r="I53" s="434" t="n">
        <f aca="false">G53+H53</f>
        <v>0</v>
      </c>
      <c r="J53" s="435"/>
      <c r="K53" s="435"/>
      <c r="L53" s="435"/>
      <c r="M53" s="435"/>
      <c r="N53" s="436" t="n">
        <f aca="false">(0.05*J53)+(0.2*K53)+(0.5*L53)+M53</f>
        <v>0</v>
      </c>
      <c r="O53" s="437"/>
    </row>
    <row collapsed="false" customFormat="false" customHeight="false" hidden="false" ht="14.25" outlineLevel="0" r="54">
      <c r="A54" s="429"/>
      <c r="B54" s="430"/>
      <c r="C54" s="431"/>
      <c r="D54" s="432"/>
      <c r="E54" s="432"/>
      <c r="F54" s="433"/>
      <c r="G54" s="433"/>
      <c r="H54" s="433"/>
      <c r="I54" s="434" t="n">
        <f aca="false">G54+H54</f>
        <v>0</v>
      </c>
      <c r="J54" s="435"/>
      <c r="K54" s="435"/>
      <c r="L54" s="435"/>
      <c r="M54" s="435"/>
      <c r="N54" s="436" t="n">
        <f aca="false">(0.05*J54)+(0.2*K54)+(0.5*L54)+M54</f>
        <v>0</v>
      </c>
      <c r="O54" s="437"/>
    </row>
    <row collapsed="false" customFormat="false" customHeight="false" hidden="false" ht="14.25" outlineLevel="0" r="55">
      <c r="A55" s="429"/>
      <c r="B55" s="430"/>
      <c r="C55" s="431"/>
      <c r="D55" s="432"/>
      <c r="E55" s="432"/>
      <c r="F55" s="433"/>
      <c r="G55" s="433"/>
      <c r="H55" s="433"/>
      <c r="I55" s="434" t="n">
        <f aca="false">G55+H55</f>
        <v>0</v>
      </c>
      <c r="J55" s="435"/>
      <c r="K55" s="435"/>
      <c r="L55" s="435"/>
      <c r="M55" s="435"/>
      <c r="N55" s="436" t="n">
        <f aca="false">(0.05*J55)+(0.2*K55)+(0.5*L55)+M55</f>
        <v>0</v>
      </c>
      <c r="O55" s="437"/>
    </row>
    <row collapsed="false" customFormat="false" customHeight="false" hidden="false" ht="14.25" outlineLevel="0" r="56">
      <c r="A56" s="429"/>
      <c r="B56" s="430"/>
      <c r="C56" s="431"/>
      <c r="D56" s="432"/>
      <c r="E56" s="432"/>
      <c r="F56" s="433"/>
      <c r="G56" s="433"/>
      <c r="H56" s="433"/>
      <c r="I56" s="434" t="n">
        <f aca="false">G56+H56</f>
        <v>0</v>
      </c>
      <c r="J56" s="435"/>
      <c r="K56" s="435"/>
      <c r="L56" s="435"/>
      <c r="M56" s="435"/>
      <c r="N56" s="436" t="n">
        <f aca="false">(0.05*J56)+(0.2*K56)+(0.5*L56)+M56</f>
        <v>0</v>
      </c>
      <c r="O56" s="437"/>
    </row>
    <row collapsed="false" customFormat="false" customHeight="false" hidden="false" ht="14.25" outlineLevel="0" r="57">
      <c r="A57" s="429"/>
      <c r="B57" s="430"/>
      <c r="C57" s="431"/>
      <c r="D57" s="432"/>
      <c r="E57" s="432"/>
      <c r="F57" s="433"/>
      <c r="G57" s="433"/>
      <c r="H57" s="433"/>
      <c r="I57" s="434" t="n">
        <f aca="false">G57+H57</f>
        <v>0</v>
      </c>
      <c r="J57" s="435"/>
      <c r="K57" s="435"/>
      <c r="L57" s="435"/>
      <c r="M57" s="435"/>
      <c r="N57" s="436" t="n">
        <f aca="false">(0.05*J57)+(0.2*K57)+(0.5*L57)+M57</f>
        <v>0</v>
      </c>
      <c r="O57" s="437"/>
    </row>
    <row collapsed="false" customFormat="false" customHeight="false" hidden="false" ht="14.25" outlineLevel="0" r="58">
      <c r="A58" s="429"/>
      <c r="B58" s="430"/>
      <c r="C58" s="431"/>
      <c r="D58" s="432"/>
      <c r="E58" s="432"/>
      <c r="F58" s="433"/>
      <c r="G58" s="433"/>
      <c r="H58" s="433"/>
      <c r="I58" s="434" t="n">
        <f aca="false">G58+H58</f>
        <v>0</v>
      </c>
      <c r="J58" s="435"/>
      <c r="K58" s="435"/>
      <c r="L58" s="435"/>
      <c r="M58" s="435"/>
      <c r="N58" s="436" t="n">
        <f aca="false">(0.05*J58)+(0.2*K58)+(0.5*L58)+M58</f>
        <v>0</v>
      </c>
      <c r="O58" s="437"/>
    </row>
    <row collapsed="false" customFormat="false" customHeight="false" hidden="false" ht="14.25" outlineLevel="0" r="59">
      <c r="A59" s="429"/>
      <c r="B59" s="430"/>
      <c r="C59" s="431"/>
      <c r="D59" s="432"/>
      <c r="E59" s="432"/>
      <c r="F59" s="433"/>
      <c r="G59" s="433"/>
      <c r="H59" s="433"/>
      <c r="I59" s="434" t="n">
        <f aca="false">G59+H59</f>
        <v>0</v>
      </c>
      <c r="J59" s="435"/>
      <c r="K59" s="435"/>
      <c r="L59" s="435"/>
      <c r="M59" s="435"/>
      <c r="N59" s="436" t="n">
        <f aca="false">(0.05*J59)+(0.2*K59)+(0.5*L59)+M59</f>
        <v>0</v>
      </c>
      <c r="O59" s="437"/>
    </row>
    <row collapsed="false" customFormat="false" customHeight="false" hidden="false" ht="14.25" outlineLevel="0" r="60">
      <c r="A60" s="429"/>
      <c r="B60" s="430"/>
      <c r="C60" s="431"/>
      <c r="D60" s="432"/>
      <c r="E60" s="432"/>
      <c r="F60" s="433"/>
      <c r="G60" s="433"/>
      <c r="H60" s="433"/>
      <c r="I60" s="434" t="n">
        <f aca="false">G60+H60</f>
        <v>0</v>
      </c>
      <c r="J60" s="435"/>
      <c r="K60" s="435"/>
      <c r="L60" s="435"/>
      <c r="M60" s="435"/>
      <c r="N60" s="436" t="n">
        <f aca="false">(0.05*J60)+(0.2*K60)+(0.5*L60)+M60</f>
        <v>0</v>
      </c>
      <c r="O60" s="437"/>
    </row>
    <row collapsed="false" customFormat="false" customHeight="false" hidden="false" ht="14.25" outlineLevel="0" r="61">
      <c r="A61" s="429"/>
      <c r="B61" s="430"/>
      <c r="C61" s="431"/>
      <c r="D61" s="432"/>
      <c r="E61" s="432"/>
      <c r="F61" s="433"/>
      <c r="G61" s="433"/>
      <c r="H61" s="433"/>
      <c r="I61" s="434" t="n">
        <f aca="false">G61+H61</f>
        <v>0</v>
      </c>
      <c r="J61" s="435"/>
      <c r="K61" s="435"/>
      <c r="L61" s="435"/>
      <c r="M61" s="435"/>
      <c r="N61" s="436" t="n">
        <f aca="false">(0.05*J61)+(0.2*K61)+(0.5*L61)+M61</f>
        <v>0</v>
      </c>
      <c r="O61" s="437"/>
    </row>
    <row collapsed="false" customFormat="false" customHeight="false" hidden="false" ht="14.25" outlineLevel="0" r="62">
      <c r="A62" s="429"/>
      <c r="B62" s="430"/>
      <c r="C62" s="431"/>
      <c r="D62" s="432"/>
      <c r="E62" s="432"/>
      <c r="F62" s="433"/>
      <c r="G62" s="433"/>
      <c r="H62" s="433"/>
      <c r="I62" s="434" t="n">
        <f aca="false">G62+H62</f>
        <v>0</v>
      </c>
      <c r="J62" s="435"/>
      <c r="K62" s="435"/>
      <c r="L62" s="435"/>
      <c r="M62" s="435"/>
      <c r="N62" s="436" t="n">
        <f aca="false">(0.05*J62)+(0.2*K62)+(0.5*L62)+M62</f>
        <v>0</v>
      </c>
      <c r="O62" s="437"/>
    </row>
    <row collapsed="false" customFormat="false" customHeight="false" hidden="false" ht="14.25" outlineLevel="0" r="63">
      <c r="A63" s="429"/>
      <c r="B63" s="430"/>
      <c r="C63" s="431"/>
      <c r="D63" s="432"/>
      <c r="E63" s="432"/>
      <c r="F63" s="433"/>
      <c r="G63" s="433"/>
      <c r="H63" s="433"/>
      <c r="I63" s="434" t="n">
        <f aca="false">G63+H63</f>
        <v>0</v>
      </c>
      <c r="J63" s="435"/>
      <c r="K63" s="435"/>
      <c r="L63" s="435"/>
      <c r="M63" s="435"/>
      <c r="N63" s="436" t="n">
        <f aca="false">(0.05*J63)+(0.2*K63)+(0.5*L63)+M63</f>
        <v>0</v>
      </c>
      <c r="O63" s="437"/>
    </row>
    <row collapsed="false" customFormat="false" customHeight="false" hidden="false" ht="14.25" outlineLevel="0" r="64">
      <c r="A64" s="429"/>
      <c r="B64" s="430"/>
      <c r="C64" s="431"/>
      <c r="D64" s="432"/>
      <c r="E64" s="432"/>
      <c r="F64" s="433"/>
      <c r="G64" s="433"/>
      <c r="H64" s="433"/>
      <c r="I64" s="434" t="n">
        <f aca="false">G64+H64</f>
        <v>0</v>
      </c>
      <c r="J64" s="435"/>
      <c r="K64" s="435"/>
      <c r="L64" s="435"/>
      <c r="M64" s="435"/>
      <c r="N64" s="436" t="n">
        <f aca="false">(0.05*J64)+(0.2*K64)+(0.5*L64)+M64</f>
        <v>0</v>
      </c>
      <c r="O64" s="437"/>
    </row>
    <row collapsed="false" customFormat="false" customHeight="false" hidden="false" ht="14.25" outlineLevel="0" r="65">
      <c r="A65" s="429"/>
      <c r="B65" s="430"/>
      <c r="C65" s="431"/>
      <c r="D65" s="432"/>
      <c r="E65" s="432"/>
      <c r="F65" s="433"/>
      <c r="G65" s="433"/>
      <c r="H65" s="433"/>
      <c r="I65" s="434" t="n">
        <f aca="false">G65+H65</f>
        <v>0</v>
      </c>
      <c r="J65" s="435"/>
      <c r="K65" s="435"/>
      <c r="L65" s="435"/>
      <c r="M65" s="435"/>
      <c r="N65" s="436" t="n">
        <f aca="false">(0.05*J65)+(0.2*K65)+(0.5*L65)+M65</f>
        <v>0</v>
      </c>
      <c r="O65" s="437"/>
    </row>
    <row collapsed="false" customFormat="false" customHeight="false" hidden="false" ht="14.25" outlineLevel="0" r="66">
      <c r="A66" s="429"/>
      <c r="B66" s="430"/>
      <c r="C66" s="431"/>
      <c r="D66" s="432"/>
      <c r="E66" s="432"/>
      <c r="F66" s="433"/>
      <c r="G66" s="433"/>
      <c r="H66" s="433"/>
      <c r="I66" s="434" t="n">
        <f aca="false">G66+H66</f>
        <v>0</v>
      </c>
      <c r="J66" s="435"/>
      <c r="K66" s="435"/>
      <c r="L66" s="435"/>
      <c r="M66" s="435"/>
      <c r="N66" s="436" t="n">
        <f aca="false">(0.05*J66)+(0.2*K66)+(0.5*L66)+M66</f>
        <v>0</v>
      </c>
      <c r="O66" s="437"/>
    </row>
    <row collapsed="false" customFormat="false" customHeight="false" hidden="false" ht="14.25" outlineLevel="0" r="67">
      <c r="A67" s="429"/>
      <c r="B67" s="430"/>
      <c r="C67" s="431"/>
      <c r="D67" s="432"/>
      <c r="E67" s="432"/>
      <c r="F67" s="433"/>
      <c r="G67" s="433"/>
      <c r="H67" s="433"/>
      <c r="I67" s="434" t="n">
        <f aca="false">G67+H67</f>
        <v>0</v>
      </c>
      <c r="J67" s="435"/>
      <c r="K67" s="435"/>
      <c r="L67" s="435"/>
      <c r="M67" s="435"/>
      <c r="N67" s="436" t="n">
        <f aca="false">(0.05*J67)+(0.2*K67)+(0.5*L67)+M67</f>
        <v>0</v>
      </c>
      <c r="O67" s="437"/>
    </row>
    <row collapsed="false" customFormat="false" customHeight="false" hidden="false" ht="14.25" outlineLevel="0" r="68">
      <c r="A68" s="429"/>
      <c r="B68" s="430"/>
      <c r="C68" s="431"/>
      <c r="D68" s="432"/>
      <c r="E68" s="432"/>
      <c r="F68" s="433"/>
      <c r="G68" s="433"/>
      <c r="H68" s="433"/>
      <c r="I68" s="434" t="n">
        <f aca="false">G68+H68</f>
        <v>0</v>
      </c>
      <c r="J68" s="435"/>
      <c r="K68" s="435"/>
      <c r="L68" s="435"/>
      <c r="M68" s="435"/>
      <c r="N68" s="436" t="n">
        <f aca="false">(0.05*J68)+(0.2*K68)+(0.5*L68)+M68</f>
        <v>0</v>
      </c>
      <c r="O68" s="437"/>
    </row>
    <row collapsed="false" customFormat="false" customHeight="false" hidden="false" ht="14.25" outlineLevel="0" r="69">
      <c r="A69" s="429"/>
      <c r="B69" s="430"/>
      <c r="C69" s="431"/>
      <c r="D69" s="432"/>
      <c r="E69" s="432"/>
      <c r="F69" s="433"/>
      <c r="G69" s="433"/>
      <c r="H69" s="433"/>
      <c r="I69" s="434" t="n">
        <f aca="false">G69+H69</f>
        <v>0</v>
      </c>
      <c r="J69" s="435"/>
      <c r="K69" s="435"/>
      <c r="L69" s="435"/>
      <c r="M69" s="435"/>
      <c r="N69" s="436" t="n">
        <f aca="false">(0.05*J69)+(0.2*K69)+(0.5*L69)+M69</f>
        <v>0</v>
      </c>
      <c r="O69" s="437"/>
    </row>
    <row collapsed="false" customFormat="false" customHeight="false" hidden="false" ht="14.25" outlineLevel="0" r="70">
      <c r="A70" s="429"/>
      <c r="B70" s="430"/>
      <c r="C70" s="431"/>
      <c r="D70" s="432"/>
      <c r="E70" s="432"/>
      <c r="F70" s="433"/>
      <c r="G70" s="433"/>
      <c r="H70" s="433"/>
      <c r="I70" s="434" t="n">
        <f aca="false">G70+H70</f>
        <v>0</v>
      </c>
      <c r="J70" s="435"/>
      <c r="K70" s="435"/>
      <c r="L70" s="435"/>
      <c r="M70" s="435"/>
      <c r="N70" s="436" t="n">
        <f aca="false">(0.05*J70)+(0.2*K70)+(0.5*L70)+M70</f>
        <v>0</v>
      </c>
      <c r="O70" s="437"/>
    </row>
    <row collapsed="false" customFormat="false" customHeight="false" hidden="false" ht="14.25" outlineLevel="0" r="71">
      <c r="A71" s="429"/>
      <c r="B71" s="430"/>
      <c r="C71" s="431"/>
      <c r="D71" s="432"/>
      <c r="E71" s="432"/>
      <c r="F71" s="433"/>
      <c r="G71" s="433"/>
      <c r="H71" s="433"/>
      <c r="I71" s="434" t="n">
        <f aca="false">G71+H71</f>
        <v>0</v>
      </c>
      <c r="J71" s="435"/>
      <c r="K71" s="435"/>
      <c r="L71" s="435"/>
      <c r="M71" s="435"/>
      <c r="N71" s="436" t="n">
        <f aca="false">(0.05*J71)+(0.2*K71)+(0.5*L71)+M71</f>
        <v>0</v>
      </c>
      <c r="O71" s="437"/>
    </row>
    <row collapsed="false" customFormat="false" customHeight="false" hidden="false" ht="14.25" outlineLevel="0" r="72">
      <c r="A72" s="429"/>
      <c r="B72" s="430"/>
      <c r="C72" s="431"/>
      <c r="D72" s="432"/>
      <c r="E72" s="432"/>
      <c r="F72" s="433"/>
      <c r="G72" s="433"/>
      <c r="H72" s="433"/>
      <c r="I72" s="434" t="n">
        <f aca="false">G72+H72</f>
        <v>0</v>
      </c>
      <c r="J72" s="435"/>
      <c r="K72" s="435"/>
      <c r="L72" s="435"/>
      <c r="M72" s="435"/>
      <c r="N72" s="436" t="n">
        <f aca="false">(0.05*J72)+(0.2*K72)+(0.5*L72)+M72</f>
        <v>0</v>
      </c>
      <c r="O72" s="437"/>
    </row>
    <row collapsed="false" customFormat="false" customHeight="false" hidden="false" ht="14.25" outlineLevel="0" r="73">
      <c r="A73" s="429"/>
      <c r="B73" s="430"/>
      <c r="C73" s="431"/>
      <c r="D73" s="432"/>
      <c r="E73" s="432"/>
      <c r="F73" s="433"/>
      <c r="G73" s="433"/>
      <c r="H73" s="433"/>
      <c r="I73" s="434" t="n">
        <f aca="false">G73+H73</f>
        <v>0</v>
      </c>
      <c r="J73" s="435"/>
      <c r="K73" s="435"/>
      <c r="L73" s="435"/>
      <c r="M73" s="435"/>
      <c r="N73" s="436" t="n">
        <f aca="false">(0.05*J73)+(0.2*K73)+(0.5*L73)+M73</f>
        <v>0</v>
      </c>
      <c r="O73" s="437"/>
    </row>
    <row collapsed="false" customFormat="false" customHeight="false" hidden="false" ht="14.25" outlineLevel="0" r="74">
      <c r="A74" s="429"/>
      <c r="B74" s="430"/>
      <c r="C74" s="431"/>
      <c r="D74" s="432"/>
      <c r="E74" s="432"/>
      <c r="F74" s="433"/>
      <c r="G74" s="433"/>
      <c r="H74" s="433"/>
      <c r="I74" s="434" t="n">
        <f aca="false">G74+H74</f>
        <v>0</v>
      </c>
      <c r="J74" s="435"/>
      <c r="K74" s="435"/>
      <c r="L74" s="435"/>
      <c r="M74" s="435"/>
      <c r="N74" s="436" t="n">
        <f aca="false">(0.05*J74)+(0.2*K74)+(0.5*L74)+M74</f>
        <v>0</v>
      </c>
      <c r="O74" s="437"/>
    </row>
    <row collapsed="false" customFormat="false" customHeight="false" hidden="false" ht="14.25" outlineLevel="0" r="75">
      <c r="A75" s="429"/>
      <c r="B75" s="430"/>
      <c r="C75" s="431"/>
      <c r="D75" s="432"/>
      <c r="E75" s="432"/>
      <c r="F75" s="433"/>
      <c r="G75" s="433"/>
      <c r="H75" s="433"/>
      <c r="I75" s="434" t="n">
        <f aca="false">G75+H75</f>
        <v>0</v>
      </c>
      <c r="J75" s="435"/>
      <c r="K75" s="435"/>
      <c r="L75" s="435"/>
      <c r="M75" s="435"/>
      <c r="N75" s="436" t="n">
        <f aca="false">(0.05*J75)+(0.2*K75)+(0.5*L75)+M75</f>
        <v>0</v>
      </c>
      <c r="O75" s="437"/>
    </row>
    <row collapsed="false" customFormat="false" customHeight="false" hidden="false" ht="14.25" outlineLevel="0" r="76">
      <c r="A76" s="429"/>
      <c r="B76" s="430"/>
      <c r="C76" s="431"/>
      <c r="D76" s="432"/>
      <c r="E76" s="432"/>
      <c r="F76" s="433"/>
      <c r="G76" s="433"/>
      <c r="H76" s="433"/>
      <c r="I76" s="434" t="n">
        <f aca="false">G76+H76</f>
        <v>0</v>
      </c>
      <c r="J76" s="435"/>
      <c r="K76" s="435"/>
      <c r="L76" s="435"/>
      <c r="M76" s="435"/>
      <c r="N76" s="436" t="n">
        <f aca="false">(0.05*J76)+(0.2*K76)+(0.5*L76)+M76</f>
        <v>0</v>
      </c>
      <c r="O76" s="437"/>
    </row>
    <row collapsed="false" customFormat="false" customHeight="false" hidden="false" ht="14.25" outlineLevel="0" r="77">
      <c r="A77" s="429"/>
      <c r="B77" s="430"/>
      <c r="C77" s="431"/>
      <c r="D77" s="432"/>
      <c r="E77" s="432"/>
      <c r="F77" s="433"/>
      <c r="G77" s="433"/>
      <c r="H77" s="433"/>
      <c r="I77" s="434" t="n">
        <f aca="false">G77+H77</f>
        <v>0</v>
      </c>
      <c r="J77" s="435"/>
      <c r="K77" s="435"/>
      <c r="L77" s="435"/>
      <c r="M77" s="435"/>
      <c r="N77" s="436" t="n">
        <f aca="false">(0.05*J77)+(0.2*K77)+(0.5*L77)+M77</f>
        <v>0</v>
      </c>
      <c r="O77" s="437"/>
    </row>
    <row collapsed="false" customFormat="false" customHeight="false" hidden="false" ht="14.25" outlineLevel="0" r="78">
      <c r="A78" s="429"/>
      <c r="B78" s="430"/>
      <c r="C78" s="431"/>
      <c r="D78" s="432"/>
      <c r="E78" s="432"/>
      <c r="F78" s="433"/>
      <c r="G78" s="433"/>
      <c r="H78" s="433"/>
      <c r="I78" s="434" t="n">
        <f aca="false">G78+H78</f>
        <v>0</v>
      </c>
      <c r="J78" s="435"/>
      <c r="K78" s="435"/>
      <c r="L78" s="435"/>
      <c r="M78" s="435"/>
      <c r="N78" s="436" t="n">
        <f aca="false">(0.05*J78)+(0.2*K78)+(0.5*L78)+M78</f>
        <v>0</v>
      </c>
      <c r="O78" s="437"/>
    </row>
    <row collapsed="false" customFormat="false" customHeight="false" hidden="false" ht="14.25" outlineLevel="0" r="79">
      <c r="A79" s="429"/>
      <c r="B79" s="430"/>
      <c r="C79" s="431"/>
      <c r="D79" s="432"/>
      <c r="E79" s="432"/>
      <c r="F79" s="433"/>
      <c r="G79" s="433"/>
      <c r="H79" s="433"/>
      <c r="I79" s="434" t="n">
        <f aca="false">G79+H79</f>
        <v>0</v>
      </c>
      <c r="J79" s="435"/>
      <c r="K79" s="435"/>
      <c r="L79" s="435"/>
      <c r="M79" s="435"/>
      <c r="N79" s="436" t="n">
        <f aca="false">(0.05*J79)+(0.2*K79)+(0.5*L79)+M79</f>
        <v>0</v>
      </c>
      <c r="O79" s="437"/>
    </row>
    <row collapsed="false" customFormat="false" customHeight="false" hidden="false" ht="14.25" outlineLevel="0" r="80">
      <c r="A80" s="429"/>
      <c r="B80" s="430"/>
      <c r="C80" s="431"/>
      <c r="D80" s="432"/>
      <c r="E80" s="432"/>
      <c r="F80" s="433"/>
      <c r="G80" s="433"/>
      <c r="H80" s="433"/>
      <c r="I80" s="434" t="n">
        <f aca="false">G80+H80</f>
        <v>0</v>
      </c>
      <c r="J80" s="435"/>
      <c r="K80" s="435"/>
      <c r="L80" s="435"/>
      <c r="M80" s="435"/>
      <c r="N80" s="436" t="n">
        <f aca="false">(0.05*J80)+(0.2*K80)+(0.5*L80)+M80</f>
        <v>0</v>
      </c>
      <c r="O80" s="437"/>
    </row>
    <row collapsed="false" customFormat="false" customHeight="false" hidden="false" ht="14.25" outlineLevel="0" r="81">
      <c r="A81" s="429"/>
      <c r="B81" s="430"/>
      <c r="C81" s="431"/>
      <c r="D81" s="432"/>
      <c r="E81" s="432"/>
      <c r="F81" s="433"/>
      <c r="G81" s="433"/>
      <c r="H81" s="433"/>
      <c r="I81" s="434" t="n">
        <f aca="false">G81+H81</f>
        <v>0</v>
      </c>
      <c r="J81" s="435"/>
      <c r="K81" s="435"/>
      <c r="L81" s="435"/>
      <c r="M81" s="435"/>
      <c r="N81" s="436" t="n">
        <f aca="false">(0.05*J81)+(0.2*K81)+(0.5*L81)+M81</f>
        <v>0</v>
      </c>
      <c r="O81" s="437"/>
    </row>
    <row collapsed="false" customFormat="false" customHeight="false" hidden="false" ht="14.25" outlineLevel="0" r="82">
      <c r="A82" s="429"/>
      <c r="B82" s="430"/>
      <c r="C82" s="431"/>
      <c r="D82" s="432"/>
      <c r="E82" s="432"/>
      <c r="F82" s="433"/>
      <c r="G82" s="433"/>
      <c r="H82" s="433"/>
      <c r="I82" s="434" t="n">
        <f aca="false">G82+H82</f>
        <v>0</v>
      </c>
      <c r="J82" s="435"/>
      <c r="K82" s="435"/>
      <c r="L82" s="435"/>
      <c r="M82" s="435"/>
      <c r="N82" s="436" t="n">
        <f aca="false">(0.05*J82)+(0.2*K82)+(0.5*L82)+M82</f>
        <v>0</v>
      </c>
      <c r="O82" s="437"/>
    </row>
    <row collapsed="false" customFormat="false" customHeight="false" hidden="false" ht="14.25" outlineLevel="0" r="83">
      <c r="A83" s="429"/>
      <c r="B83" s="430"/>
      <c r="C83" s="431"/>
      <c r="D83" s="432"/>
      <c r="E83" s="432"/>
      <c r="F83" s="433"/>
      <c r="G83" s="433"/>
      <c r="H83" s="433"/>
      <c r="I83" s="434" t="n">
        <f aca="false">G83+H83</f>
        <v>0</v>
      </c>
      <c r="J83" s="435"/>
      <c r="K83" s="435"/>
      <c r="L83" s="435"/>
      <c r="M83" s="435"/>
      <c r="N83" s="436" t="n">
        <f aca="false">(0.05*J83)+(0.2*K83)+(0.5*L83)+M83</f>
        <v>0</v>
      </c>
      <c r="O83" s="437"/>
    </row>
    <row collapsed="false" customFormat="false" customHeight="false" hidden="false" ht="14.25" outlineLevel="0" r="84">
      <c r="A84" s="429"/>
      <c r="B84" s="430"/>
      <c r="C84" s="431"/>
      <c r="D84" s="432"/>
      <c r="E84" s="432"/>
      <c r="F84" s="433"/>
      <c r="G84" s="433"/>
      <c r="H84" s="433"/>
      <c r="I84" s="434" t="n">
        <f aca="false">G84+H84</f>
        <v>0</v>
      </c>
      <c r="J84" s="435"/>
      <c r="K84" s="435"/>
      <c r="L84" s="435"/>
      <c r="M84" s="435"/>
      <c r="N84" s="436" t="n">
        <f aca="false">(0.05*J84)+(0.2*K84)+(0.5*L84)+M84</f>
        <v>0</v>
      </c>
      <c r="O84" s="437"/>
    </row>
    <row collapsed="false" customFormat="false" customHeight="false" hidden="false" ht="14.25" outlineLevel="0" r="85">
      <c r="A85" s="429"/>
      <c r="B85" s="430"/>
      <c r="C85" s="431"/>
      <c r="D85" s="432"/>
      <c r="E85" s="432"/>
      <c r="F85" s="433"/>
      <c r="G85" s="433"/>
      <c r="H85" s="433"/>
      <c r="I85" s="434" t="n">
        <f aca="false">G85+H85</f>
        <v>0</v>
      </c>
      <c r="J85" s="435"/>
      <c r="K85" s="435"/>
      <c r="L85" s="435"/>
      <c r="M85" s="435"/>
      <c r="N85" s="436" t="n">
        <f aca="false">(0.05*J85)+(0.2*K85)+(0.5*L85)+M85</f>
        <v>0</v>
      </c>
      <c r="O85" s="437"/>
    </row>
    <row collapsed="false" customFormat="false" customHeight="false" hidden="false" ht="14.25" outlineLevel="0" r="86">
      <c r="A86" s="429"/>
      <c r="B86" s="430"/>
      <c r="C86" s="431"/>
      <c r="D86" s="432"/>
      <c r="E86" s="432"/>
      <c r="F86" s="433"/>
      <c r="G86" s="433"/>
      <c r="H86" s="433"/>
      <c r="I86" s="434" t="n">
        <f aca="false">G86+H86</f>
        <v>0</v>
      </c>
      <c r="J86" s="435"/>
      <c r="K86" s="435"/>
      <c r="L86" s="435"/>
      <c r="M86" s="435"/>
      <c r="N86" s="436" t="n">
        <f aca="false">(0.05*J86)+(0.2*K86)+(0.5*L86)+M86</f>
        <v>0</v>
      </c>
      <c r="O86" s="437"/>
    </row>
    <row collapsed="false" customFormat="false" customHeight="false" hidden="false" ht="14.25" outlineLevel="0" r="87">
      <c r="A87" s="429"/>
      <c r="B87" s="430"/>
      <c r="C87" s="431"/>
      <c r="D87" s="432"/>
      <c r="E87" s="432"/>
      <c r="F87" s="433"/>
      <c r="G87" s="433"/>
      <c r="H87" s="433"/>
      <c r="I87" s="434" t="n">
        <f aca="false">G87+H87</f>
        <v>0</v>
      </c>
      <c r="J87" s="435"/>
      <c r="K87" s="435"/>
      <c r="L87" s="435"/>
      <c r="M87" s="435"/>
      <c r="N87" s="436" t="n">
        <f aca="false">(0.05*J87)+(0.2*K87)+(0.5*L87)+M87</f>
        <v>0</v>
      </c>
      <c r="O87" s="437"/>
    </row>
    <row collapsed="false" customFormat="false" customHeight="false" hidden="false" ht="14.25" outlineLevel="0" r="88">
      <c r="A88" s="429"/>
      <c r="B88" s="430"/>
      <c r="C88" s="431"/>
      <c r="D88" s="432"/>
      <c r="E88" s="432"/>
      <c r="F88" s="433"/>
      <c r="G88" s="433"/>
      <c r="H88" s="433"/>
      <c r="I88" s="434" t="n">
        <f aca="false">G88+H88</f>
        <v>0</v>
      </c>
      <c r="J88" s="435"/>
      <c r="K88" s="435"/>
      <c r="L88" s="435"/>
      <c r="M88" s="435"/>
      <c r="N88" s="436" t="n">
        <f aca="false">(0.05*J88)+(0.2*K88)+(0.5*L88)+M88</f>
        <v>0</v>
      </c>
      <c r="O88" s="437"/>
    </row>
    <row collapsed="false" customFormat="false" customHeight="false" hidden="false" ht="14.25" outlineLevel="0" r="89">
      <c r="A89" s="429"/>
      <c r="B89" s="430"/>
      <c r="C89" s="431"/>
      <c r="D89" s="432"/>
      <c r="E89" s="432"/>
      <c r="F89" s="433"/>
      <c r="G89" s="433"/>
      <c r="H89" s="433"/>
      <c r="I89" s="434" t="n">
        <f aca="false">G89+H89</f>
        <v>0</v>
      </c>
      <c r="J89" s="435"/>
      <c r="K89" s="435"/>
      <c r="L89" s="435"/>
      <c r="M89" s="435"/>
      <c r="N89" s="436" t="n">
        <f aca="false">(0.05*J89)+(0.2*K89)+(0.5*L89)+M89</f>
        <v>0</v>
      </c>
      <c r="O89" s="437"/>
    </row>
    <row collapsed="false" customFormat="false" customHeight="false" hidden="false" ht="14.25" outlineLevel="0" r="90">
      <c r="A90" s="429"/>
      <c r="B90" s="430"/>
      <c r="C90" s="431"/>
      <c r="D90" s="432"/>
      <c r="E90" s="432"/>
      <c r="F90" s="433"/>
      <c r="G90" s="433"/>
      <c r="H90" s="433"/>
      <c r="I90" s="434" t="n">
        <f aca="false">G90+H90</f>
        <v>0</v>
      </c>
      <c r="J90" s="435"/>
      <c r="K90" s="435"/>
      <c r="L90" s="435"/>
      <c r="M90" s="435"/>
      <c r="N90" s="436" t="n">
        <f aca="false">(0.05*J90)+(0.2*K90)+(0.5*L90)+M90</f>
        <v>0</v>
      </c>
      <c r="O90" s="437"/>
    </row>
    <row collapsed="false" customFormat="false" customHeight="false" hidden="false" ht="14.25" outlineLevel="0" r="91">
      <c r="A91" s="429"/>
      <c r="B91" s="430"/>
      <c r="C91" s="431"/>
      <c r="D91" s="432"/>
      <c r="E91" s="432"/>
      <c r="F91" s="433"/>
      <c r="G91" s="433"/>
      <c r="H91" s="433"/>
      <c r="I91" s="434" t="n">
        <f aca="false">G91+H91</f>
        <v>0</v>
      </c>
      <c r="J91" s="435"/>
      <c r="K91" s="435"/>
      <c r="L91" s="435"/>
      <c r="M91" s="435"/>
      <c r="N91" s="436" t="n">
        <f aca="false">(0.05*J91)+(0.2*K91)+(0.5*L91)+M91</f>
        <v>0</v>
      </c>
      <c r="O91" s="437"/>
    </row>
    <row collapsed="false" customFormat="false" customHeight="false" hidden="false" ht="14.25" outlineLevel="0" r="92">
      <c r="A92" s="429"/>
      <c r="B92" s="430"/>
      <c r="C92" s="431"/>
      <c r="D92" s="432"/>
      <c r="E92" s="432"/>
      <c r="F92" s="433"/>
      <c r="G92" s="433"/>
      <c r="H92" s="433"/>
      <c r="I92" s="434" t="n">
        <f aca="false">G92+H92</f>
        <v>0</v>
      </c>
      <c r="J92" s="435"/>
      <c r="K92" s="435"/>
      <c r="L92" s="435"/>
      <c r="M92" s="435"/>
      <c r="N92" s="436" t="n">
        <f aca="false">(0.05*J92)+(0.2*K92)+(0.5*L92)+M92</f>
        <v>0</v>
      </c>
      <c r="O92" s="437"/>
    </row>
    <row collapsed="false" customFormat="false" customHeight="false" hidden="false" ht="14.25" outlineLevel="0" r="93">
      <c r="A93" s="429"/>
      <c r="B93" s="430"/>
      <c r="C93" s="431"/>
      <c r="D93" s="432"/>
      <c r="E93" s="432"/>
      <c r="F93" s="433"/>
      <c r="G93" s="433"/>
      <c r="H93" s="433"/>
      <c r="I93" s="434" t="n">
        <f aca="false">G93+H93</f>
        <v>0</v>
      </c>
      <c r="J93" s="435"/>
      <c r="K93" s="435"/>
      <c r="L93" s="435"/>
      <c r="M93" s="435"/>
      <c r="N93" s="436" t="n">
        <f aca="false">(0.05*J93)+(0.2*K93)+(0.5*L93)+M93</f>
        <v>0</v>
      </c>
      <c r="O93" s="437"/>
    </row>
    <row collapsed="false" customFormat="false" customHeight="false" hidden="false" ht="14.25" outlineLevel="0" r="94">
      <c r="A94" s="429"/>
      <c r="B94" s="430"/>
      <c r="C94" s="431"/>
      <c r="D94" s="432"/>
      <c r="E94" s="432"/>
      <c r="F94" s="433"/>
      <c r="G94" s="433"/>
      <c r="H94" s="433"/>
      <c r="I94" s="434" t="n">
        <f aca="false">G94+H94</f>
        <v>0</v>
      </c>
      <c r="J94" s="435"/>
      <c r="K94" s="435"/>
      <c r="L94" s="435"/>
      <c r="M94" s="435"/>
      <c r="N94" s="436" t="n">
        <f aca="false">(0.05*J94)+(0.2*K94)+(0.5*L94)+M94</f>
        <v>0</v>
      </c>
      <c r="O94" s="437"/>
    </row>
    <row collapsed="false" customFormat="false" customHeight="false" hidden="false" ht="14.25" outlineLevel="0" r="95">
      <c r="A95" s="429"/>
      <c r="B95" s="430"/>
      <c r="C95" s="431"/>
      <c r="D95" s="432"/>
      <c r="E95" s="432"/>
      <c r="F95" s="433"/>
      <c r="G95" s="433"/>
      <c r="H95" s="433"/>
      <c r="I95" s="434" t="n">
        <f aca="false">G95+H95</f>
        <v>0</v>
      </c>
      <c r="J95" s="435"/>
      <c r="K95" s="435"/>
      <c r="L95" s="435"/>
      <c r="M95" s="435"/>
      <c r="N95" s="436" t="n">
        <f aca="false">(0.05*J95)+(0.2*K95)+(0.5*L95)+M95</f>
        <v>0</v>
      </c>
      <c r="O95" s="437"/>
    </row>
    <row collapsed="false" customFormat="false" customHeight="false" hidden="false" ht="14.25" outlineLevel="0" r="96">
      <c r="A96" s="429"/>
      <c r="B96" s="430"/>
      <c r="C96" s="431"/>
      <c r="D96" s="432"/>
      <c r="E96" s="432"/>
      <c r="F96" s="433"/>
      <c r="G96" s="433"/>
      <c r="H96" s="433"/>
      <c r="I96" s="434" t="n">
        <f aca="false">G96+H96</f>
        <v>0</v>
      </c>
      <c r="J96" s="435"/>
      <c r="K96" s="435"/>
      <c r="L96" s="435"/>
      <c r="M96" s="435"/>
      <c r="N96" s="436" t="n">
        <f aca="false">(0.05*J96)+(0.2*K96)+(0.5*L96)+M96</f>
        <v>0</v>
      </c>
      <c r="O96" s="437"/>
    </row>
    <row collapsed="false" customFormat="false" customHeight="false" hidden="false" ht="14.25" outlineLevel="0" r="97">
      <c r="A97" s="429"/>
      <c r="B97" s="430"/>
      <c r="C97" s="431"/>
      <c r="D97" s="432"/>
      <c r="E97" s="432"/>
      <c r="F97" s="433"/>
      <c r="G97" s="433"/>
      <c r="H97" s="433"/>
      <c r="I97" s="434" t="n">
        <f aca="false">G97+H97</f>
        <v>0</v>
      </c>
      <c r="J97" s="435"/>
      <c r="K97" s="435"/>
      <c r="L97" s="435"/>
      <c r="M97" s="435"/>
      <c r="N97" s="436" t="n">
        <f aca="false">(0.05*J97)+(0.2*K97)+(0.5*L97)+M97</f>
        <v>0</v>
      </c>
      <c r="O97" s="437"/>
    </row>
    <row collapsed="false" customFormat="false" customHeight="false" hidden="false" ht="14.25" outlineLevel="0" r="98">
      <c r="A98" s="429"/>
      <c r="B98" s="430"/>
      <c r="C98" s="431"/>
      <c r="D98" s="432"/>
      <c r="E98" s="432"/>
      <c r="F98" s="433"/>
      <c r="G98" s="433"/>
      <c r="H98" s="433"/>
      <c r="I98" s="434" t="n">
        <f aca="false">G98+H98</f>
        <v>0</v>
      </c>
      <c r="J98" s="435"/>
      <c r="K98" s="435"/>
      <c r="L98" s="435"/>
      <c r="M98" s="435"/>
      <c r="N98" s="436" t="n">
        <f aca="false">(0.05*J98)+(0.2*K98)+(0.5*L98)+M98</f>
        <v>0</v>
      </c>
      <c r="O98" s="437"/>
    </row>
    <row collapsed="false" customFormat="false" customHeight="false" hidden="false" ht="14.25" outlineLevel="0" r="99">
      <c r="A99" s="429"/>
      <c r="B99" s="430"/>
      <c r="C99" s="431"/>
      <c r="D99" s="432"/>
      <c r="E99" s="432"/>
      <c r="F99" s="433"/>
      <c r="G99" s="433"/>
      <c r="H99" s="433"/>
      <c r="I99" s="434" t="n">
        <f aca="false">G99+H99</f>
        <v>0</v>
      </c>
      <c r="J99" s="435"/>
      <c r="K99" s="435"/>
      <c r="L99" s="435"/>
      <c r="M99" s="435"/>
      <c r="N99" s="436" t="n">
        <f aca="false">(0.05*J99)+(0.2*K99)+(0.5*L99)+M99</f>
        <v>0</v>
      </c>
      <c r="O99" s="437"/>
    </row>
    <row collapsed="false" customFormat="false" customHeight="false" hidden="false" ht="14.25" outlineLevel="0" r="100">
      <c r="A100" s="429"/>
      <c r="B100" s="430"/>
      <c r="C100" s="431"/>
      <c r="D100" s="432"/>
      <c r="E100" s="432"/>
      <c r="F100" s="433"/>
      <c r="G100" s="433"/>
      <c r="H100" s="433"/>
      <c r="I100" s="434" t="n">
        <f aca="false">G100+H100</f>
        <v>0</v>
      </c>
      <c r="J100" s="435"/>
      <c r="K100" s="435"/>
      <c r="L100" s="435"/>
      <c r="M100" s="435"/>
      <c r="N100" s="436" t="n">
        <f aca="false">(0.05*J100)+(0.2*K100)+(0.5*L100)+M100</f>
        <v>0</v>
      </c>
      <c r="O100" s="437"/>
    </row>
    <row collapsed="false" customFormat="false" customHeight="false" hidden="false" ht="14.25" outlineLevel="0" r="101">
      <c r="A101" s="429"/>
      <c r="B101" s="430"/>
      <c r="C101" s="431"/>
      <c r="D101" s="432"/>
      <c r="E101" s="432"/>
      <c r="F101" s="433"/>
      <c r="G101" s="433"/>
      <c r="H101" s="433"/>
      <c r="I101" s="434" t="n">
        <f aca="false">G101+H101</f>
        <v>0</v>
      </c>
      <c r="J101" s="435"/>
      <c r="K101" s="435"/>
      <c r="L101" s="435"/>
      <c r="M101" s="435"/>
      <c r="N101" s="436" t="n">
        <f aca="false">(0.05*J101)+(0.2*K101)+(0.5*L101)+M101</f>
        <v>0</v>
      </c>
      <c r="O101" s="437"/>
    </row>
    <row collapsed="false" customFormat="false" customHeight="false" hidden="false" ht="14.25" outlineLevel="0" r="102">
      <c r="A102" s="429"/>
      <c r="B102" s="430"/>
      <c r="C102" s="431"/>
      <c r="D102" s="432"/>
      <c r="E102" s="432"/>
      <c r="F102" s="433"/>
      <c r="G102" s="433"/>
      <c r="H102" s="433"/>
      <c r="I102" s="434" t="n">
        <f aca="false">G102+H102</f>
        <v>0</v>
      </c>
      <c r="J102" s="435"/>
      <c r="K102" s="435"/>
      <c r="L102" s="435"/>
      <c r="M102" s="435"/>
      <c r="N102" s="436" t="n">
        <f aca="false">(0.05*J102)+(0.2*K102)+(0.5*L102)+M102</f>
        <v>0</v>
      </c>
      <c r="O102" s="437"/>
    </row>
    <row collapsed="false" customFormat="false" customHeight="false" hidden="false" ht="14.25" outlineLevel="0" r="103">
      <c r="A103" s="429"/>
      <c r="B103" s="430"/>
      <c r="C103" s="431"/>
      <c r="D103" s="432"/>
      <c r="E103" s="432"/>
      <c r="F103" s="433"/>
      <c r="G103" s="433"/>
      <c r="H103" s="433"/>
      <c r="I103" s="434" t="n">
        <f aca="false">G103+H103</f>
        <v>0</v>
      </c>
      <c r="J103" s="435"/>
      <c r="K103" s="435"/>
      <c r="L103" s="435"/>
      <c r="M103" s="435"/>
      <c r="N103" s="436" t="n">
        <f aca="false">(0.05*J103)+(0.2*K103)+(0.5*L103)+M103</f>
        <v>0</v>
      </c>
      <c r="O103" s="437"/>
    </row>
    <row collapsed="false" customFormat="false" customHeight="false" hidden="false" ht="14.25" outlineLevel="0" r="104">
      <c r="A104" s="429"/>
      <c r="B104" s="430"/>
      <c r="C104" s="431"/>
      <c r="D104" s="432"/>
      <c r="E104" s="432"/>
      <c r="F104" s="433"/>
      <c r="G104" s="433"/>
      <c r="H104" s="433"/>
      <c r="I104" s="434" t="n">
        <f aca="false">G104+H104</f>
        <v>0</v>
      </c>
      <c r="J104" s="435"/>
      <c r="K104" s="435"/>
      <c r="L104" s="435"/>
      <c r="M104" s="435"/>
      <c r="N104" s="436" t="n">
        <f aca="false">(0.05*J104)+(0.2*K104)+(0.5*L104)+M104</f>
        <v>0</v>
      </c>
      <c r="O104" s="437"/>
    </row>
    <row collapsed="false" customFormat="false" customHeight="false" hidden="false" ht="14.25" outlineLevel="0" r="105">
      <c r="A105" s="429"/>
      <c r="B105" s="430"/>
      <c r="C105" s="431"/>
      <c r="D105" s="432"/>
      <c r="E105" s="432"/>
      <c r="F105" s="433"/>
      <c r="G105" s="433"/>
      <c r="H105" s="433"/>
      <c r="I105" s="434" t="n">
        <f aca="false">G105+H105</f>
        <v>0</v>
      </c>
      <c r="J105" s="435"/>
      <c r="K105" s="435"/>
      <c r="L105" s="435"/>
      <c r="M105" s="435"/>
      <c r="N105" s="436" t="n">
        <f aca="false">(0.05*J105)+(0.2*K105)+(0.5*L105)+M105</f>
        <v>0</v>
      </c>
      <c r="O105" s="437"/>
    </row>
    <row collapsed="false" customFormat="false" customHeight="false" hidden="false" ht="14.25" outlineLevel="0" r="106">
      <c r="A106" s="429"/>
      <c r="B106" s="430"/>
      <c r="C106" s="431"/>
      <c r="D106" s="432"/>
      <c r="E106" s="432"/>
      <c r="F106" s="433"/>
      <c r="G106" s="433"/>
      <c r="H106" s="433"/>
      <c r="I106" s="434" t="n">
        <f aca="false">G106+H106</f>
        <v>0</v>
      </c>
      <c r="J106" s="435"/>
      <c r="K106" s="435"/>
      <c r="L106" s="435"/>
      <c r="M106" s="435"/>
      <c r="N106" s="436" t="n">
        <f aca="false">(0.05*J106)+(0.2*K106)+(0.5*L106)+M106</f>
        <v>0</v>
      </c>
      <c r="O106" s="437"/>
    </row>
    <row collapsed="false" customFormat="false" customHeight="false" hidden="false" ht="14.25" outlineLevel="0" r="107">
      <c r="A107" s="429"/>
      <c r="B107" s="430"/>
      <c r="C107" s="431"/>
      <c r="D107" s="432"/>
      <c r="E107" s="432"/>
      <c r="F107" s="433"/>
      <c r="G107" s="433"/>
      <c r="H107" s="433"/>
      <c r="I107" s="434" t="n">
        <f aca="false">G107+H107</f>
        <v>0</v>
      </c>
      <c r="J107" s="435"/>
      <c r="K107" s="435"/>
      <c r="L107" s="435"/>
      <c r="M107" s="435"/>
      <c r="N107" s="436" t="n">
        <f aca="false">(0.05*J107)+(0.2*K107)+(0.5*L107)+M107</f>
        <v>0</v>
      </c>
      <c r="O107" s="437"/>
    </row>
    <row collapsed="false" customFormat="false" customHeight="false" hidden="false" ht="14.25" outlineLevel="0" r="108">
      <c r="A108" s="429"/>
      <c r="B108" s="430"/>
      <c r="C108" s="431"/>
      <c r="D108" s="432"/>
      <c r="E108" s="432"/>
      <c r="F108" s="433"/>
      <c r="G108" s="433"/>
      <c r="H108" s="433"/>
      <c r="I108" s="434" t="n">
        <f aca="false">G108+H108</f>
        <v>0</v>
      </c>
      <c r="J108" s="435"/>
      <c r="K108" s="435"/>
      <c r="L108" s="435"/>
      <c r="M108" s="435"/>
      <c r="N108" s="436" t="n">
        <f aca="false">(0.05*J108)+(0.2*K108)+(0.5*L108)+M108</f>
        <v>0</v>
      </c>
      <c r="O108" s="437"/>
    </row>
    <row collapsed="false" customFormat="false" customHeight="false" hidden="false" ht="14.25" outlineLevel="0" r="109">
      <c r="A109" s="429"/>
      <c r="B109" s="430"/>
      <c r="C109" s="431"/>
      <c r="D109" s="432"/>
      <c r="E109" s="432"/>
      <c r="F109" s="433"/>
      <c r="G109" s="433"/>
      <c r="H109" s="433"/>
      <c r="I109" s="434" t="n">
        <f aca="false">G109+H109</f>
        <v>0</v>
      </c>
      <c r="J109" s="435"/>
      <c r="K109" s="435"/>
      <c r="L109" s="435"/>
      <c r="M109" s="435"/>
      <c r="N109" s="436" t="n">
        <f aca="false">(0.05*J109)+(0.2*K109)+(0.5*L109)+M109</f>
        <v>0</v>
      </c>
      <c r="O109" s="437"/>
    </row>
    <row collapsed="false" customFormat="false" customHeight="false" hidden="false" ht="14.25" outlineLevel="0" r="110">
      <c r="A110" s="429"/>
      <c r="B110" s="430"/>
      <c r="C110" s="431"/>
      <c r="D110" s="432"/>
      <c r="E110" s="432"/>
      <c r="F110" s="433"/>
      <c r="G110" s="433"/>
      <c r="H110" s="433"/>
      <c r="I110" s="434" t="n">
        <f aca="false">G110+H110</f>
        <v>0</v>
      </c>
      <c r="J110" s="435"/>
      <c r="K110" s="435"/>
      <c r="L110" s="435"/>
      <c r="M110" s="435"/>
      <c r="N110" s="436" t="n">
        <f aca="false">(0.05*J110)+(0.2*K110)+(0.5*L110)+M110</f>
        <v>0</v>
      </c>
      <c r="O110" s="437"/>
    </row>
    <row collapsed="false" customFormat="false" customHeight="false" hidden="false" ht="14.25" outlineLevel="0" r="111">
      <c r="A111" s="429"/>
      <c r="B111" s="430"/>
      <c r="C111" s="431"/>
      <c r="D111" s="432"/>
      <c r="E111" s="432"/>
      <c r="F111" s="433"/>
      <c r="G111" s="433"/>
      <c r="H111" s="433"/>
      <c r="I111" s="434" t="n">
        <f aca="false">G111+H111</f>
        <v>0</v>
      </c>
      <c r="J111" s="435"/>
      <c r="K111" s="435"/>
      <c r="L111" s="435"/>
      <c r="M111" s="435"/>
      <c r="N111" s="436" t="n">
        <f aca="false">(0.05*J111)+(0.2*K111)+(0.5*L111)+M111</f>
        <v>0</v>
      </c>
      <c r="O111" s="437"/>
    </row>
    <row collapsed="false" customFormat="false" customHeight="false" hidden="false" ht="14.25" outlineLevel="0" r="112">
      <c r="A112" s="429"/>
      <c r="B112" s="430"/>
      <c r="C112" s="431"/>
      <c r="D112" s="432"/>
      <c r="E112" s="432"/>
      <c r="F112" s="433"/>
      <c r="G112" s="433"/>
      <c r="H112" s="433"/>
      <c r="I112" s="434" t="n">
        <f aca="false">G112+H112</f>
        <v>0</v>
      </c>
      <c r="J112" s="435"/>
      <c r="K112" s="435"/>
      <c r="L112" s="435"/>
      <c r="M112" s="435"/>
      <c r="N112" s="436" t="n">
        <f aca="false">(0.05*J112)+(0.2*K112)+(0.5*L112)+M112</f>
        <v>0</v>
      </c>
      <c r="O112" s="437"/>
    </row>
    <row collapsed="false" customFormat="false" customHeight="false" hidden="false" ht="14.25" outlineLevel="0" r="113">
      <c r="A113" s="429"/>
      <c r="B113" s="430"/>
      <c r="C113" s="431"/>
      <c r="D113" s="432"/>
      <c r="E113" s="432"/>
      <c r="F113" s="433"/>
      <c r="G113" s="433"/>
      <c r="H113" s="433"/>
      <c r="I113" s="434" t="n">
        <f aca="false">G113+H113</f>
        <v>0</v>
      </c>
      <c r="J113" s="435"/>
      <c r="K113" s="435"/>
      <c r="L113" s="435"/>
      <c r="M113" s="435"/>
      <c r="N113" s="436" t="n">
        <f aca="false">(0.05*J113)+(0.2*K113)+(0.5*L113)+M113</f>
        <v>0</v>
      </c>
      <c r="O113" s="437"/>
    </row>
    <row collapsed="false" customFormat="false" customHeight="false" hidden="false" ht="14.25" outlineLevel="0" r="114">
      <c r="A114" s="429"/>
      <c r="B114" s="430"/>
      <c r="C114" s="431"/>
      <c r="D114" s="432"/>
      <c r="E114" s="432"/>
      <c r="F114" s="433"/>
      <c r="G114" s="433"/>
      <c r="H114" s="433"/>
      <c r="I114" s="434" t="n">
        <f aca="false">G114+H114</f>
        <v>0</v>
      </c>
      <c r="J114" s="435"/>
      <c r="K114" s="435"/>
      <c r="L114" s="435"/>
      <c r="M114" s="435"/>
      <c r="N114" s="436" t="n">
        <f aca="false">(0.05*J114)+(0.2*K114)+(0.5*L114)+M114</f>
        <v>0</v>
      </c>
      <c r="O114" s="437"/>
    </row>
    <row collapsed="false" customFormat="false" customHeight="false" hidden="false" ht="14.25" outlineLevel="0" r="115">
      <c r="A115" s="429"/>
      <c r="B115" s="430"/>
      <c r="C115" s="431"/>
      <c r="D115" s="432"/>
      <c r="E115" s="432"/>
      <c r="F115" s="433"/>
      <c r="G115" s="433"/>
      <c r="H115" s="433"/>
      <c r="I115" s="434" t="n">
        <f aca="false">G115+H115</f>
        <v>0</v>
      </c>
      <c r="J115" s="435"/>
      <c r="K115" s="435"/>
      <c r="L115" s="435"/>
      <c r="M115" s="435"/>
      <c r="N115" s="436" t="n">
        <f aca="false">(0.05*J115)+(0.2*K115)+(0.5*L115)+M115</f>
        <v>0</v>
      </c>
      <c r="O115" s="437"/>
    </row>
    <row collapsed="false" customFormat="false" customHeight="false" hidden="false" ht="14.25" outlineLevel="0" r="116">
      <c r="A116" s="429"/>
      <c r="B116" s="430"/>
      <c r="C116" s="431"/>
      <c r="D116" s="432"/>
      <c r="E116" s="432"/>
      <c r="F116" s="433"/>
      <c r="G116" s="433"/>
      <c r="H116" s="433"/>
      <c r="I116" s="434" t="n">
        <f aca="false">G116+H116</f>
        <v>0</v>
      </c>
      <c r="J116" s="435"/>
      <c r="K116" s="435"/>
      <c r="L116" s="435"/>
      <c r="M116" s="435"/>
      <c r="N116" s="436" t="n">
        <f aca="false">(0.05*J116)+(0.2*K116)+(0.5*L116)+M116</f>
        <v>0</v>
      </c>
      <c r="O116" s="437"/>
    </row>
    <row collapsed="false" customFormat="false" customHeight="false" hidden="false" ht="14.25" outlineLevel="0" r="117">
      <c r="A117" s="429"/>
      <c r="B117" s="430"/>
      <c r="C117" s="431"/>
      <c r="D117" s="432"/>
      <c r="E117" s="432"/>
      <c r="F117" s="433"/>
      <c r="G117" s="433"/>
      <c r="H117" s="433"/>
      <c r="I117" s="434" t="n">
        <f aca="false">G117+H117</f>
        <v>0</v>
      </c>
      <c r="J117" s="435"/>
      <c r="K117" s="435"/>
      <c r="L117" s="435"/>
      <c r="M117" s="435"/>
      <c r="N117" s="436" t="n">
        <f aca="false">(0.05*J117)+(0.2*K117)+(0.5*L117)+M117</f>
        <v>0</v>
      </c>
      <c r="O117" s="437"/>
    </row>
    <row collapsed="false" customFormat="false" customHeight="false" hidden="false" ht="14.25" outlineLevel="0" r="118">
      <c r="A118" s="429"/>
      <c r="B118" s="430"/>
      <c r="C118" s="431"/>
      <c r="D118" s="432"/>
      <c r="E118" s="432"/>
      <c r="F118" s="433"/>
      <c r="G118" s="433"/>
      <c r="H118" s="433"/>
      <c r="I118" s="434" t="n">
        <f aca="false">G118+H118</f>
        <v>0</v>
      </c>
      <c r="J118" s="435"/>
      <c r="K118" s="435"/>
      <c r="L118" s="435"/>
      <c r="M118" s="435"/>
      <c r="N118" s="436" t="n">
        <f aca="false">(0.05*J118)+(0.2*K118)+(0.5*L118)+M118</f>
        <v>0</v>
      </c>
      <c r="O118" s="437"/>
    </row>
    <row collapsed="false" customFormat="false" customHeight="false" hidden="false" ht="14.25" outlineLevel="0" r="119">
      <c r="A119" s="429"/>
      <c r="B119" s="430"/>
      <c r="C119" s="431"/>
      <c r="D119" s="432"/>
      <c r="E119" s="432"/>
      <c r="F119" s="433"/>
      <c r="G119" s="433"/>
      <c r="H119" s="433"/>
      <c r="I119" s="434" t="n">
        <f aca="false">G119+H119</f>
        <v>0</v>
      </c>
      <c r="J119" s="435"/>
      <c r="K119" s="435"/>
      <c r="L119" s="435"/>
      <c r="M119" s="435"/>
      <c r="N119" s="436" t="n">
        <f aca="false">(0.05*J119)+(0.2*K119)+(0.5*L119)+M119</f>
        <v>0</v>
      </c>
      <c r="O119" s="437"/>
    </row>
    <row collapsed="false" customFormat="false" customHeight="false" hidden="false" ht="14.25" outlineLevel="0" r="120">
      <c r="A120" s="429"/>
      <c r="B120" s="430"/>
      <c r="C120" s="431"/>
      <c r="D120" s="432"/>
      <c r="E120" s="432"/>
      <c r="F120" s="433"/>
      <c r="G120" s="433"/>
      <c r="H120" s="433"/>
      <c r="I120" s="434" t="n">
        <f aca="false">G120+H120</f>
        <v>0</v>
      </c>
      <c r="J120" s="435"/>
      <c r="K120" s="435"/>
      <c r="L120" s="435"/>
      <c r="M120" s="435"/>
      <c r="N120" s="436" t="n">
        <f aca="false">(0.05*J120)+(0.2*K120)+(0.5*L120)+M120</f>
        <v>0</v>
      </c>
      <c r="O120" s="437"/>
    </row>
    <row collapsed="false" customFormat="false" customHeight="false" hidden="false" ht="14.25" outlineLevel="0" r="121">
      <c r="A121" s="429"/>
      <c r="B121" s="430"/>
      <c r="C121" s="431"/>
      <c r="D121" s="432"/>
      <c r="E121" s="432"/>
      <c r="F121" s="433"/>
      <c r="G121" s="433"/>
      <c r="H121" s="433"/>
      <c r="I121" s="434" t="n">
        <f aca="false">G121+H121</f>
        <v>0</v>
      </c>
      <c r="J121" s="435"/>
      <c r="K121" s="435"/>
      <c r="L121" s="435"/>
      <c r="M121" s="435"/>
      <c r="N121" s="436" t="n">
        <f aca="false">(0.05*J121)+(0.2*K121)+(0.5*L121)+M121</f>
        <v>0</v>
      </c>
      <c r="O121" s="437"/>
    </row>
    <row collapsed="false" customFormat="false" customHeight="false" hidden="false" ht="14.25" outlineLevel="0" r="122">
      <c r="A122" s="429"/>
      <c r="B122" s="430"/>
      <c r="C122" s="431"/>
      <c r="D122" s="432"/>
      <c r="E122" s="432"/>
      <c r="F122" s="433"/>
      <c r="G122" s="433"/>
      <c r="H122" s="433"/>
      <c r="I122" s="434" t="n">
        <f aca="false">G122+H122</f>
        <v>0</v>
      </c>
      <c r="J122" s="435"/>
      <c r="K122" s="435"/>
      <c r="L122" s="435"/>
      <c r="M122" s="435"/>
      <c r="N122" s="436" t="n">
        <f aca="false">(0.05*J122)+(0.2*K122)+(0.5*L122)+M122</f>
        <v>0</v>
      </c>
      <c r="O122" s="437"/>
    </row>
    <row collapsed="false" customFormat="false" customHeight="false" hidden="false" ht="14.25" outlineLevel="0" r="123">
      <c r="A123" s="429"/>
      <c r="B123" s="430"/>
      <c r="C123" s="431"/>
      <c r="D123" s="432"/>
      <c r="E123" s="432"/>
      <c r="F123" s="433"/>
      <c r="G123" s="433"/>
      <c r="H123" s="433"/>
      <c r="I123" s="434" t="n">
        <f aca="false">G123+H123</f>
        <v>0</v>
      </c>
      <c r="J123" s="435"/>
      <c r="K123" s="435"/>
      <c r="L123" s="435"/>
      <c r="M123" s="435"/>
      <c r="N123" s="436" t="n">
        <f aca="false">(0.05*J123)+(0.2*K123)+(0.5*L123)+M123</f>
        <v>0</v>
      </c>
      <c r="O123" s="437"/>
    </row>
    <row collapsed="false" customFormat="false" customHeight="false" hidden="false" ht="14.25" outlineLevel="0" r="124">
      <c r="A124" s="429"/>
      <c r="B124" s="430"/>
      <c r="C124" s="431"/>
      <c r="D124" s="432"/>
      <c r="E124" s="432"/>
      <c r="F124" s="433"/>
      <c r="G124" s="433"/>
      <c r="H124" s="433"/>
      <c r="I124" s="434" t="n">
        <f aca="false">G124+H124</f>
        <v>0</v>
      </c>
      <c r="J124" s="435"/>
      <c r="K124" s="435"/>
      <c r="L124" s="435"/>
      <c r="M124" s="435"/>
      <c r="N124" s="436" t="n">
        <f aca="false">(0.05*J124)+(0.2*K124)+(0.5*L124)+M124</f>
        <v>0</v>
      </c>
      <c r="O124" s="437"/>
    </row>
    <row collapsed="false" customFormat="false" customHeight="false" hidden="false" ht="14.25" outlineLevel="0" r="125">
      <c r="A125" s="429"/>
      <c r="B125" s="430"/>
      <c r="C125" s="431"/>
      <c r="D125" s="432"/>
      <c r="E125" s="432"/>
      <c r="F125" s="433"/>
      <c r="G125" s="433"/>
      <c r="H125" s="433"/>
      <c r="I125" s="434" t="n">
        <f aca="false">G125+H125</f>
        <v>0</v>
      </c>
      <c r="J125" s="435"/>
      <c r="K125" s="435"/>
      <c r="L125" s="435"/>
      <c r="M125" s="435"/>
      <c r="N125" s="436" t="n">
        <f aca="false">(0.05*J125)+(0.2*K125)+(0.5*L125)+M125</f>
        <v>0</v>
      </c>
      <c r="O125" s="437"/>
    </row>
    <row collapsed="false" customFormat="false" customHeight="false" hidden="false" ht="14.25" outlineLevel="0" r="126">
      <c r="A126" s="429"/>
      <c r="B126" s="430"/>
      <c r="C126" s="431"/>
      <c r="D126" s="432"/>
      <c r="E126" s="432"/>
      <c r="F126" s="433"/>
      <c r="G126" s="433"/>
      <c r="H126" s="433"/>
      <c r="I126" s="434" t="n">
        <f aca="false">G126+H126</f>
        <v>0</v>
      </c>
      <c r="J126" s="435"/>
      <c r="K126" s="435"/>
      <c r="L126" s="435"/>
      <c r="M126" s="435"/>
      <c r="N126" s="436" t="n">
        <f aca="false">(0.05*J126)+(0.2*K126)+(0.5*L126)+M126</f>
        <v>0</v>
      </c>
      <c r="O126" s="437"/>
    </row>
    <row collapsed="false" customFormat="false" customHeight="false" hidden="false" ht="14.25" outlineLevel="0" r="127">
      <c r="A127" s="429"/>
      <c r="B127" s="430"/>
      <c r="C127" s="431"/>
      <c r="D127" s="432"/>
      <c r="E127" s="432"/>
      <c r="F127" s="433"/>
      <c r="G127" s="433"/>
      <c r="H127" s="433"/>
      <c r="I127" s="434" t="n">
        <f aca="false">G127+H127</f>
        <v>0</v>
      </c>
      <c r="J127" s="435"/>
      <c r="K127" s="435"/>
      <c r="L127" s="435"/>
      <c r="M127" s="435"/>
      <c r="N127" s="436" t="n">
        <f aca="false">(0.05*J127)+(0.2*K127)+(0.5*L127)+M127</f>
        <v>0</v>
      </c>
      <c r="O127" s="437"/>
    </row>
    <row collapsed="false" customFormat="false" customHeight="false" hidden="false" ht="14.25" outlineLevel="0" r="128">
      <c r="A128" s="429"/>
      <c r="B128" s="430"/>
      <c r="C128" s="431"/>
      <c r="D128" s="432"/>
      <c r="E128" s="432"/>
      <c r="F128" s="433"/>
      <c r="G128" s="433"/>
      <c r="H128" s="433"/>
      <c r="I128" s="434" t="n">
        <f aca="false">G128+H128</f>
        <v>0</v>
      </c>
      <c r="J128" s="435"/>
      <c r="K128" s="435"/>
      <c r="L128" s="435"/>
      <c r="M128" s="435"/>
      <c r="N128" s="436" t="n">
        <f aca="false">(0.05*J128)+(0.2*K128)+(0.5*L128)+M128</f>
        <v>0</v>
      </c>
      <c r="O128" s="437"/>
    </row>
    <row collapsed="false" customFormat="false" customHeight="false" hidden="false" ht="14.25" outlineLevel="0" r="129">
      <c r="A129" s="429"/>
      <c r="B129" s="430"/>
      <c r="C129" s="431"/>
      <c r="D129" s="432"/>
      <c r="E129" s="432"/>
      <c r="F129" s="433"/>
      <c r="G129" s="433"/>
      <c r="H129" s="433"/>
      <c r="I129" s="434" t="n">
        <f aca="false">G129+H129</f>
        <v>0</v>
      </c>
      <c r="J129" s="435"/>
      <c r="K129" s="435"/>
      <c r="L129" s="435"/>
      <c r="M129" s="435"/>
      <c r="N129" s="436" t="n">
        <f aca="false">(0.05*J129)+(0.2*K129)+(0.5*L129)+M129</f>
        <v>0</v>
      </c>
      <c r="O129" s="437"/>
    </row>
    <row collapsed="false" customFormat="false" customHeight="false" hidden="false" ht="14.25" outlineLevel="0" r="130">
      <c r="A130" s="429"/>
      <c r="B130" s="430"/>
      <c r="C130" s="431"/>
      <c r="D130" s="432"/>
      <c r="E130" s="432"/>
      <c r="F130" s="433"/>
      <c r="G130" s="433"/>
      <c r="H130" s="433"/>
      <c r="I130" s="434" t="n">
        <f aca="false">G130+H130</f>
        <v>0</v>
      </c>
      <c r="J130" s="435"/>
      <c r="K130" s="435"/>
      <c r="L130" s="435"/>
      <c r="M130" s="435"/>
      <c r="N130" s="436" t="n">
        <f aca="false">(0.05*J130)+(0.2*K130)+(0.5*L130)+M130</f>
        <v>0</v>
      </c>
      <c r="O130" s="437"/>
    </row>
    <row collapsed="false" customFormat="false" customHeight="false" hidden="false" ht="14.25" outlineLevel="0" r="131">
      <c r="A131" s="429"/>
      <c r="B131" s="430"/>
      <c r="C131" s="431"/>
      <c r="D131" s="432"/>
      <c r="E131" s="432"/>
      <c r="F131" s="433"/>
      <c r="G131" s="433"/>
      <c r="H131" s="433"/>
      <c r="I131" s="434" t="n">
        <f aca="false">G131+H131</f>
        <v>0</v>
      </c>
      <c r="J131" s="435"/>
      <c r="K131" s="435"/>
      <c r="L131" s="435"/>
      <c r="M131" s="435"/>
      <c r="N131" s="436" t="n">
        <f aca="false">(0.05*J131)+(0.2*K131)+(0.5*L131)+M131</f>
        <v>0</v>
      </c>
      <c r="O131" s="437"/>
    </row>
    <row collapsed="false" customFormat="false" customHeight="false" hidden="false" ht="14.25" outlineLevel="0" r="132">
      <c r="A132" s="429"/>
      <c r="B132" s="430"/>
      <c r="C132" s="431"/>
      <c r="D132" s="432"/>
      <c r="E132" s="432"/>
      <c r="F132" s="433"/>
      <c r="G132" s="433"/>
      <c r="H132" s="433"/>
      <c r="I132" s="434" t="n">
        <f aca="false">G132+H132</f>
        <v>0</v>
      </c>
      <c r="J132" s="435"/>
      <c r="K132" s="435"/>
      <c r="L132" s="435"/>
      <c r="M132" s="435"/>
      <c r="N132" s="436" t="n">
        <f aca="false">(0.05*J132)+(0.2*K132)+(0.5*L132)+M132</f>
        <v>0</v>
      </c>
      <c r="O132" s="437"/>
    </row>
    <row collapsed="false" customFormat="false" customHeight="false" hidden="false" ht="14.25" outlineLevel="0" r="133">
      <c r="A133" s="429"/>
      <c r="B133" s="430"/>
      <c r="C133" s="431"/>
      <c r="D133" s="432"/>
      <c r="E133" s="432"/>
      <c r="F133" s="433"/>
      <c r="G133" s="433"/>
      <c r="H133" s="433"/>
      <c r="I133" s="434" t="n">
        <f aca="false">G133+H133</f>
        <v>0</v>
      </c>
      <c r="J133" s="435"/>
      <c r="K133" s="435"/>
      <c r="L133" s="435"/>
      <c r="M133" s="435"/>
      <c r="N133" s="436" t="n">
        <f aca="false">(0.05*J133)+(0.2*K133)+(0.5*L133)+M133</f>
        <v>0</v>
      </c>
      <c r="O133" s="437"/>
    </row>
    <row collapsed="false" customFormat="false" customHeight="false" hidden="false" ht="14.25" outlineLevel="0" r="134">
      <c r="A134" s="429"/>
      <c r="B134" s="430"/>
      <c r="C134" s="431"/>
      <c r="D134" s="432"/>
      <c r="E134" s="432"/>
      <c r="F134" s="433"/>
      <c r="G134" s="433"/>
      <c r="H134" s="433"/>
      <c r="I134" s="434" t="n">
        <f aca="false">G134+H134</f>
        <v>0</v>
      </c>
      <c r="J134" s="435"/>
      <c r="K134" s="435"/>
      <c r="L134" s="435"/>
      <c r="M134" s="435"/>
      <c r="N134" s="436" t="n">
        <f aca="false">(0.05*J134)+(0.2*K134)+(0.5*L134)+M134</f>
        <v>0</v>
      </c>
      <c r="O134" s="437"/>
    </row>
    <row collapsed="false" customFormat="false" customHeight="false" hidden="false" ht="14.25" outlineLevel="0" r="135">
      <c r="A135" s="429"/>
      <c r="B135" s="430"/>
      <c r="C135" s="431"/>
      <c r="D135" s="432"/>
      <c r="E135" s="432"/>
      <c r="F135" s="433"/>
      <c r="G135" s="433"/>
      <c r="H135" s="433"/>
      <c r="I135" s="434" t="n">
        <f aca="false">G135+H135</f>
        <v>0</v>
      </c>
      <c r="J135" s="435"/>
      <c r="K135" s="435"/>
      <c r="L135" s="435"/>
      <c r="M135" s="435"/>
      <c r="N135" s="436" t="n">
        <f aca="false">(0.05*J135)+(0.2*K135)+(0.5*L135)+M135</f>
        <v>0</v>
      </c>
      <c r="O135" s="437"/>
    </row>
    <row collapsed="false" customFormat="false" customHeight="false" hidden="false" ht="14.25" outlineLevel="0" r="136">
      <c r="A136" s="429"/>
      <c r="B136" s="430"/>
      <c r="C136" s="431"/>
      <c r="D136" s="432"/>
      <c r="E136" s="432"/>
      <c r="F136" s="433"/>
      <c r="G136" s="433"/>
      <c r="H136" s="433"/>
      <c r="I136" s="434" t="n">
        <f aca="false">G136+H136</f>
        <v>0</v>
      </c>
      <c r="J136" s="435"/>
      <c r="K136" s="435"/>
      <c r="L136" s="435"/>
      <c r="M136" s="435"/>
      <c r="N136" s="436" t="n">
        <f aca="false">(0.05*J136)+(0.2*K136)+(0.5*L136)+M136</f>
        <v>0</v>
      </c>
      <c r="O136" s="437"/>
    </row>
    <row collapsed="false" customFormat="false" customHeight="false" hidden="false" ht="14.25" outlineLevel="0" r="137">
      <c r="A137" s="429"/>
      <c r="B137" s="430"/>
      <c r="C137" s="431"/>
      <c r="D137" s="432"/>
      <c r="E137" s="432"/>
      <c r="F137" s="433"/>
      <c r="G137" s="433"/>
      <c r="H137" s="433"/>
      <c r="I137" s="434" t="n">
        <f aca="false">G137+H137</f>
        <v>0</v>
      </c>
      <c r="J137" s="435"/>
      <c r="K137" s="435"/>
      <c r="L137" s="435"/>
      <c r="M137" s="435"/>
      <c r="N137" s="436" t="n">
        <f aca="false">(0.05*J137)+(0.2*K137)+(0.5*L137)+M137</f>
        <v>0</v>
      </c>
      <c r="O137" s="437"/>
    </row>
    <row collapsed="false" customFormat="false" customHeight="false" hidden="false" ht="14.25" outlineLevel="0" r="138">
      <c r="A138" s="429"/>
      <c r="B138" s="430"/>
      <c r="C138" s="431"/>
      <c r="D138" s="432"/>
      <c r="E138" s="432"/>
      <c r="F138" s="433"/>
      <c r="G138" s="433"/>
      <c r="H138" s="433"/>
      <c r="I138" s="434" t="n">
        <f aca="false">G138+H138</f>
        <v>0</v>
      </c>
      <c r="J138" s="435"/>
      <c r="K138" s="435"/>
      <c r="L138" s="435"/>
      <c r="M138" s="435"/>
      <c r="N138" s="436" t="n">
        <f aca="false">(0.05*J138)+(0.2*K138)+(0.5*L138)+M138</f>
        <v>0</v>
      </c>
      <c r="O138" s="437"/>
    </row>
    <row collapsed="false" customFormat="false" customHeight="false" hidden="false" ht="14.25" outlineLevel="0" r="139">
      <c r="A139" s="429"/>
      <c r="B139" s="430"/>
      <c r="C139" s="431"/>
      <c r="D139" s="432"/>
      <c r="E139" s="432"/>
      <c r="F139" s="433"/>
      <c r="G139" s="433"/>
      <c r="H139" s="433"/>
      <c r="I139" s="434" t="n">
        <f aca="false">G139+H139</f>
        <v>0</v>
      </c>
      <c r="J139" s="435"/>
      <c r="K139" s="435"/>
      <c r="L139" s="435"/>
      <c r="M139" s="435"/>
      <c r="N139" s="436" t="n">
        <f aca="false">(0.05*J139)+(0.2*K139)+(0.5*L139)+M139</f>
        <v>0</v>
      </c>
      <c r="O139" s="437"/>
    </row>
    <row collapsed="false" customFormat="false" customHeight="false" hidden="false" ht="14.25" outlineLevel="0" r="140">
      <c r="A140" s="429"/>
      <c r="B140" s="430"/>
      <c r="C140" s="431"/>
      <c r="D140" s="432"/>
      <c r="E140" s="432"/>
      <c r="F140" s="433"/>
      <c r="G140" s="433"/>
      <c r="H140" s="433"/>
      <c r="I140" s="434" t="n">
        <f aca="false">G140+H140</f>
        <v>0</v>
      </c>
      <c r="J140" s="435"/>
      <c r="K140" s="435"/>
      <c r="L140" s="435"/>
      <c r="M140" s="435"/>
      <c r="N140" s="436" t="n">
        <f aca="false">(0.05*J140)+(0.2*K140)+(0.5*L140)+M140</f>
        <v>0</v>
      </c>
      <c r="O140" s="437"/>
    </row>
    <row collapsed="false" customFormat="false" customHeight="false" hidden="false" ht="14.25" outlineLevel="0" r="141">
      <c r="A141" s="429"/>
      <c r="B141" s="430"/>
      <c r="C141" s="431"/>
      <c r="D141" s="432"/>
      <c r="E141" s="432"/>
      <c r="F141" s="433"/>
      <c r="G141" s="433"/>
      <c r="H141" s="433"/>
      <c r="I141" s="434" t="n">
        <f aca="false">G141+H141</f>
        <v>0</v>
      </c>
      <c r="J141" s="435"/>
      <c r="K141" s="435"/>
      <c r="L141" s="435"/>
      <c r="M141" s="435"/>
      <c r="N141" s="436" t="n">
        <f aca="false">(0.05*J141)+(0.2*K141)+(0.5*L141)+M141</f>
        <v>0</v>
      </c>
      <c r="O141" s="437"/>
    </row>
    <row collapsed="false" customFormat="false" customHeight="false" hidden="false" ht="14.25" outlineLevel="0" r="142">
      <c r="A142" s="429"/>
      <c r="B142" s="430"/>
      <c r="C142" s="431"/>
      <c r="D142" s="432"/>
      <c r="E142" s="432"/>
      <c r="F142" s="433"/>
      <c r="G142" s="433"/>
      <c r="H142" s="433"/>
      <c r="I142" s="434" t="n">
        <f aca="false">G142+H142</f>
        <v>0</v>
      </c>
      <c r="J142" s="435"/>
      <c r="K142" s="435"/>
      <c r="L142" s="435"/>
      <c r="M142" s="435"/>
      <c r="N142" s="436" t="n">
        <f aca="false">(0.05*J142)+(0.2*K142)+(0.5*L142)+M142</f>
        <v>0</v>
      </c>
      <c r="O142" s="437"/>
    </row>
    <row collapsed="false" customFormat="false" customHeight="false" hidden="false" ht="14.25" outlineLevel="0" r="143">
      <c r="A143" s="429"/>
      <c r="B143" s="430"/>
      <c r="C143" s="431"/>
      <c r="D143" s="432"/>
      <c r="E143" s="432"/>
      <c r="F143" s="433"/>
      <c r="G143" s="433"/>
      <c r="H143" s="433"/>
      <c r="I143" s="434" t="n">
        <f aca="false">G143+H143</f>
        <v>0</v>
      </c>
      <c r="J143" s="435"/>
      <c r="K143" s="435"/>
      <c r="L143" s="435"/>
      <c r="M143" s="435"/>
      <c r="N143" s="436" t="n">
        <f aca="false">(0.05*J143)+(0.2*K143)+(0.5*L143)+M143</f>
        <v>0</v>
      </c>
      <c r="O143" s="437"/>
    </row>
    <row collapsed="false" customFormat="false" customHeight="false" hidden="false" ht="14.25" outlineLevel="0" r="144">
      <c r="A144" s="429"/>
      <c r="B144" s="430"/>
      <c r="C144" s="431"/>
      <c r="D144" s="432"/>
      <c r="E144" s="432"/>
      <c r="F144" s="433"/>
      <c r="G144" s="433"/>
      <c r="H144" s="433"/>
      <c r="I144" s="434" t="n">
        <f aca="false">G144+H144</f>
        <v>0</v>
      </c>
      <c r="J144" s="435"/>
      <c r="K144" s="435"/>
      <c r="L144" s="435"/>
      <c r="M144" s="435"/>
      <c r="N144" s="436" t="n">
        <f aca="false">(0.05*J144)+(0.2*K144)+(0.5*L144)+M144</f>
        <v>0</v>
      </c>
      <c r="O144" s="437"/>
    </row>
    <row collapsed="false" customFormat="false" customHeight="false" hidden="false" ht="14.25" outlineLevel="0" r="145">
      <c r="A145" s="429"/>
      <c r="B145" s="430"/>
      <c r="C145" s="431"/>
      <c r="D145" s="432"/>
      <c r="E145" s="432"/>
      <c r="F145" s="433"/>
      <c r="G145" s="433"/>
      <c r="H145" s="433"/>
      <c r="I145" s="434" t="n">
        <f aca="false">G145+H145</f>
        <v>0</v>
      </c>
      <c r="J145" s="435"/>
      <c r="K145" s="435"/>
      <c r="L145" s="435"/>
      <c r="M145" s="435"/>
      <c r="N145" s="436" t="n">
        <f aca="false">(0.05*J145)+(0.2*K145)+(0.5*L145)+M145</f>
        <v>0</v>
      </c>
      <c r="O145" s="437"/>
    </row>
    <row collapsed="false" customFormat="false" customHeight="false" hidden="false" ht="14.25" outlineLevel="0" r="146">
      <c r="A146" s="429"/>
      <c r="B146" s="430"/>
      <c r="C146" s="431"/>
      <c r="D146" s="432"/>
      <c r="E146" s="432"/>
      <c r="F146" s="433"/>
      <c r="G146" s="433"/>
      <c r="H146" s="433"/>
      <c r="I146" s="434" t="n">
        <f aca="false">G146+H146</f>
        <v>0</v>
      </c>
      <c r="J146" s="435"/>
      <c r="K146" s="435"/>
      <c r="L146" s="435"/>
      <c r="M146" s="435"/>
      <c r="N146" s="436" t="n">
        <f aca="false">(0.05*J146)+(0.2*K146)+(0.5*L146)+M146</f>
        <v>0</v>
      </c>
      <c r="O146" s="437"/>
    </row>
    <row collapsed="false" customFormat="false" customHeight="false" hidden="false" ht="14.25" outlineLevel="0" r="147">
      <c r="A147" s="429"/>
      <c r="B147" s="430"/>
      <c r="C147" s="431"/>
      <c r="D147" s="432"/>
      <c r="E147" s="432"/>
      <c r="F147" s="433"/>
      <c r="G147" s="433"/>
      <c r="H147" s="433"/>
      <c r="I147" s="434" t="n">
        <f aca="false">G147+H147</f>
        <v>0</v>
      </c>
      <c r="J147" s="435"/>
      <c r="K147" s="435"/>
      <c r="L147" s="435"/>
      <c r="M147" s="435"/>
      <c r="N147" s="436" t="n">
        <f aca="false">(0.05*J147)+(0.2*K147)+(0.5*L147)+M147</f>
        <v>0</v>
      </c>
      <c r="O147" s="437"/>
    </row>
    <row collapsed="false" customFormat="false" customHeight="false" hidden="false" ht="14.25" outlineLevel="0" r="148">
      <c r="A148" s="429"/>
      <c r="B148" s="430"/>
      <c r="C148" s="431"/>
      <c r="D148" s="432"/>
      <c r="E148" s="432"/>
      <c r="F148" s="433"/>
      <c r="G148" s="433"/>
      <c r="H148" s="433"/>
      <c r="I148" s="434" t="n">
        <f aca="false">G148+H148</f>
        <v>0</v>
      </c>
      <c r="J148" s="435"/>
      <c r="K148" s="435"/>
      <c r="L148" s="435"/>
      <c r="M148" s="435"/>
      <c r="N148" s="436" t="n">
        <f aca="false">(0.05*J148)+(0.2*K148)+(0.5*L148)+M148</f>
        <v>0</v>
      </c>
      <c r="O148" s="437"/>
    </row>
    <row collapsed="false" customFormat="false" customHeight="false" hidden="false" ht="14.25" outlineLevel="0" r="149">
      <c r="A149" s="429"/>
      <c r="B149" s="430"/>
      <c r="C149" s="431"/>
      <c r="D149" s="432"/>
      <c r="E149" s="432"/>
      <c r="F149" s="433"/>
      <c r="G149" s="433"/>
      <c r="H149" s="433"/>
      <c r="I149" s="434" t="n">
        <f aca="false">G149+H149</f>
        <v>0</v>
      </c>
      <c r="J149" s="435"/>
      <c r="K149" s="435"/>
      <c r="L149" s="435"/>
      <c r="M149" s="435"/>
      <c r="N149" s="436" t="n">
        <f aca="false">(0.05*J149)+(0.2*K149)+(0.5*L149)+M149</f>
        <v>0</v>
      </c>
      <c r="O149" s="437"/>
    </row>
    <row collapsed="false" customFormat="false" customHeight="false" hidden="false" ht="14.25" outlineLevel="0" r="150">
      <c r="A150" s="429"/>
      <c r="B150" s="430"/>
      <c r="C150" s="431"/>
      <c r="D150" s="432"/>
      <c r="E150" s="432"/>
      <c r="F150" s="433"/>
      <c r="G150" s="433"/>
      <c r="H150" s="433"/>
      <c r="I150" s="434" t="n">
        <f aca="false">G150+H150</f>
        <v>0</v>
      </c>
      <c r="J150" s="435"/>
      <c r="K150" s="435"/>
      <c r="L150" s="435"/>
      <c r="M150" s="435"/>
      <c r="N150" s="436" t="n">
        <f aca="false">(0.05*J150)+(0.2*K150)+(0.5*L150)+M150</f>
        <v>0</v>
      </c>
      <c r="O150" s="437"/>
    </row>
    <row collapsed="false" customFormat="false" customHeight="false" hidden="false" ht="14.25" outlineLevel="0" r="151">
      <c r="A151" s="429"/>
      <c r="B151" s="430"/>
      <c r="C151" s="431"/>
      <c r="D151" s="432"/>
      <c r="E151" s="432"/>
      <c r="F151" s="433"/>
      <c r="G151" s="433"/>
      <c r="H151" s="433"/>
      <c r="I151" s="434" t="n">
        <f aca="false">G151+H151</f>
        <v>0</v>
      </c>
      <c r="J151" s="435"/>
      <c r="K151" s="435"/>
      <c r="L151" s="435"/>
      <c r="M151" s="435"/>
      <c r="N151" s="436" t="n">
        <f aca="false">(0.05*J151)+(0.2*K151)+(0.5*L151)+M151</f>
        <v>0</v>
      </c>
      <c r="O151" s="437"/>
    </row>
    <row collapsed="false" customFormat="false" customHeight="false" hidden="false" ht="14.25" outlineLevel="0" r="152">
      <c r="A152" s="429"/>
      <c r="B152" s="430"/>
      <c r="C152" s="431"/>
      <c r="D152" s="432"/>
      <c r="E152" s="432"/>
      <c r="F152" s="433"/>
      <c r="G152" s="433"/>
      <c r="H152" s="433"/>
      <c r="I152" s="434" t="n">
        <f aca="false">G152+H152</f>
        <v>0</v>
      </c>
      <c r="J152" s="435"/>
      <c r="K152" s="435"/>
      <c r="L152" s="435"/>
      <c r="M152" s="435"/>
      <c r="N152" s="436" t="n">
        <f aca="false">(0.05*J152)+(0.2*K152)+(0.5*L152)+M152</f>
        <v>0</v>
      </c>
      <c r="O152" s="437"/>
    </row>
    <row collapsed="false" customFormat="false" customHeight="false" hidden="false" ht="14.25" outlineLevel="0" r="153">
      <c r="A153" s="429"/>
      <c r="B153" s="430"/>
      <c r="C153" s="431"/>
      <c r="D153" s="432"/>
      <c r="E153" s="432"/>
      <c r="F153" s="433"/>
      <c r="G153" s="433"/>
      <c r="H153" s="433"/>
      <c r="I153" s="434" t="n">
        <f aca="false">G153+H153</f>
        <v>0</v>
      </c>
      <c r="J153" s="435"/>
      <c r="K153" s="435"/>
      <c r="L153" s="435"/>
      <c r="M153" s="435"/>
      <c r="N153" s="436" t="n">
        <f aca="false">(0.05*J153)+(0.2*K153)+(0.5*L153)+M153</f>
        <v>0</v>
      </c>
      <c r="O153" s="437"/>
    </row>
    <row collapsed="false" customFormat="false" customHeight="false" hidden="false" ht="14.25" outlineLevel="0" r="154">
      <c r="A154" s="429"/>
      <c r="B154" s="430"/>
      <c r="C154" s="431"/>
      <c r="D154" s="432"/>
      <c r="E154" s="432"/>
      <c r="F154" s="433"/>
      <c r="G154" s="433"/>
      <c r="H154" s="433"/>
      <c r="I154" s="434" t="n">
        <f aca="false">G154+H154</f>
        <v>0</v>
      </c>
      <c r="J154" s="435"/>
      <c r="K154" s="435"/>
      <c r="L154" s="435"/>
      <c r="M154" s="435"/>
      <c r="N154" s="436" t="n">
        <f aca="false">(0.05*J154)+(0.2*K154)+(0.5*L154)+M154</f>
        <v>0</v>
      </c>
      <c r="O154" s="437"/>
    </row>
    <row collapsed="false" customFormat="false" customHeight="false" hidden="false" ht="14.25" outlineLevel="0" r="155">
      <c r="A155" s="429"/>
      <c r="B155" s="430"/>
      <c r="C155" s="431"/>
      <c r="D155" s="432"/>
      <c r="E155" s="432"/>
      <c r="F155" s="433"/>
      <c r="G155" s="433"/>
      <c r="H155" s="433"/>
      <c r="I155" s="434" t="n">
        <f aca="false">G155+H155</f>
        <v>0</v>
      </c>
      <c r="J155" s="435"/>
      <c r="K155" s="435"/>
      <c r="L155" s="435"/>
      <c r="M155" s="435"/>
      <c r="N155" s="436" t="n">
        <f aca="false">(0.05*J155)+(0.2*K155)+(0.5*L155)+M155</f>
        <v>0</v>
      </c>
      <c r="O155" s="437"/>
    </row>
    <row collapsed="false" customFormat="false" customHeight="false" hidden="false" ht="14.25" outlineLevel="0" r="156">
      <c r="A156" s="429"/>
      <c r="B156" s="430"/>
      <c r="C156" s="431"/>
      <c r="D156" s="432"/>
      <c r="E156" s="432"/>
      <c r="F156" s="433"/>
      <c r="G156" s="433"/>
      <c r="H156" s="433"/>
      <c r="I156" s="434" t="n">
        <f aca="false">G156+H156</f>
        <v>0</v>
      </c>
      <c r="J156" s="435"/>
      <c r="K156" s="435"/>
      <c r="L156" s="435"/>
      <c r="M156" s="435"/>
      <c r="N156" s="436" t="n">
        <f aca="false">(0.05*J156)+(0.2*K156)+(0.5*L156)+M156</f>
        <v>0</v>
      </c>
      <c r="O156" s="437"/>
    </row>
    <row collapsed="false" customFormat="false" customHeight="false" hidden="false" ht="14.25" outlineLevel="0" r="157">
      <c r="A157" s="429"/>
      <c r="B157" s="430"/>
      <c r="C157" s="431"/>
      <c r="D157" s="432"/>
      <c r="E157" s="432"/>
      <c r="F157" s="433"/>
      <c r="G157" s="433"/>
      <c r="H157" s="433"/>
      <c r="I157" s="434" t="n">
        <f aca="false">G157+H157</f>
        <v>0</v>
      </c>
      <c r="J157" s="435"/>
      <c r="K157" s="435"/>
      <c r="L157" s="435"/>
      <c r="M157" s="435"/>
      <c r="N157" s="436" t="n">
        <f aca="false">(0.05*J157)+(0.2*K157)+(0.5*L157)+M157</f>
        <v>0</v>
      </c>
      <c r="O157" s="437"/>
    </row>
    <row collapsed="false" customFormat="false" customHeight="false" hidden="false" ht="14.25" outlineLevel="0" r="158">
      <c r="A158" s="429"/>
      <c r="B158" s="430"/>
      <c r="C158" s="431"/>
      <c r="D158" s="432"/>
      <c r="E158" s="432"/>
      <c r="F158" s="433"/>
      <c r="G158" s="433"/>
      <c r="H158" s="433"/>
      <c r="I158" s="434" t="n">
        <f aca="false">G158+H158</f>
        <v>0</v>
      </c>
      <c r="J158" s="435"/>
      <c r="K158" s="435"/>
      <c r="L158" s="435"/>
      <c r="M158" s="435"/>
      <c r="N158" s="436" t="n">
        <f aca="false">(0.05*J158)+(0.2*K158)+(0.5*L158)+M158</f>
        <v>0</v>
      </c>
      <c r="O158" s="437"/>
    </row>
    <row collapsed="false" customFormat="false" customHeight="false" hidden="false" ht="14.25" outlineLevel="0" r="159">
      <c r="A159" s="429"/>
      <c r="B159" s="430"/>
      <c r="C159" s="431"/>
      <c r="D159" s="432"/>
      <c r="E159" s="432"/>
      <c r="F159" s="433"/>
      <c r="G159" s="433"/>
      <c r="H159" s="433"/>
      <c r="I159" s="434" t="n">
        <f aca="false">G159+H159</f>
        <v>0</v>
      </c>
      <c r="J159" s="435"/>
      <c r="K159" s="435"/>
      <c r="L159" s="435"/>
      <c r="M159" s="435"/>
      <c r="N159" s="436" t="n">
        <f aca="false">(0.05*J159)+(0.2*K159)+(0.5*L159)+M159</f>
        <v>0</v>
      </c>
      <c r="O159" s="437"/>
    </row>
    <row collapsed="false" customFormat="false" customHeight="false" hidden="false" ht="14.25" outlineLevel="0" r="160">
      <c r="A160" s="429"/>
      <c r="B160" s="430"/>
      <c r="C160" s="431"/>
      <c r="D160" s="432"/>
      <c r="E160" s="432"/>
      <c r="F160" s="433"/>
      <c r="G160" s="433"/>
      <c r="H160" s="433"/>
      <c r="I160" s="434" t="n">
        <f aca="false">G160+H160</f>
        <v>0</v>
      </c>
      <c r="J160" s="435"/>
      <c r="K160" s="435"/>
      <c r="L160" s="435"/>
      <c r="M160" s="435"/>
      <c r="N160" s="436" t="n">
        <f aca="false">(0.05*J160)+(0.2*K160)+(0.5*L160)+M160</f>
        <v>0</v>
      </c>
      <c r="O160" s="437"/>
    </row>
    <row collapsed="false" customFormat="false" customHeight="false" hidden="false" ht="14.25" outlineLevel="0" r="161">
      <c r="A161" s="429"/>
      <c r="B161" s="430"/>
      <c r="C161" s="431"/>
      <c r="D161" s="432"/>
      <c r="E161" s="432"/>
      <c r="F161" s="433"/>
      <c r="G161" s="433"/>
      <c r="H161" s="433"/>
      <c r="I161" s="434" t="n">
        <f aca="false">G161+H161</f>
        <v>0</v>
      </c>
      <c r="J161" s="435"/>
      <c r="K161" s="435"/>
      <c r="L161" s="435"/>
      <c r="M161" s="435"/>
      <c r="N161" s="436" t="n">
        <f aca="false">(0.05*J161)+(0.2*K161)+(0.5*L161)+M161</f>
        <v>0</v>
      </c>
      <c r="O161" s="437"/>
    </row>
    <row collapsed="false" customFormat="false" customHeight="false" hidden="false" ht="14.25" outlineLevel="0" r="162">
      <c r="A162" s="429"/>
      <c r="B162" s="430"/>
      <c r="C162" s="431"/>
      <c r="D162" s="432"/>
      <c r="E162" s="432"/>
      <c r="F162" s="433"/>
      <c r="G162" s="433"/>
      <c r="H162" s="433"/>
      <c r="I162" s="434" t="n">
        <f aca="false">G162+H162</f>
        <v>0</v>
      </c>
      <c r="J162" s="435"/>
      <c r="K162" s="435"/>
      <c r="L162" s="435"/>
      <c r="M162" s="435"/>
      <c r="N162" s="436" t="n">
        <f aca="false">(0.05*J162)+(0.2*K162)+(0.5*L162)+M162</f>
        <v>0</v>
      </c>
      <c r="O162" s="437"/>
    </row>
    <row collapsed="false" customFormat="false" customHeight="false" hidden="false" ht="14.25" outlineLevel="0" r="163">
      <c r="A163" s="429"/>
      <c r="B163" s="430"/>
      <c r="C163" s="431"/>
      <c r="D163" s="432"/>
      <c r="E163" s="432"/>
      <c r="F163" s="433"/>
      <c r="G163" s="433"/>
      <c r="H163" s="433"/>
      <c r="I163" s="434" t="n">
        <f aca="false">G163+H163</f>
        <v>0</v>
      </c>
      <c r="J163" s="435"/>
      <c r="K163" s="435"/>
      <c r="L163" s="435"/>
      <c r="M163" s="435"/>
      <c r="N163" s="436" t="n">
        <f aca="false">(0.05*J163)+(0.2*K163)+(0.5*L163)+M163</f>
        <v>0</v>
      </c>
      <c r="O163" s="437"/>
    </row>
    <row collapsed="false" customFormat="false" customHeight="false" hidden="false" ht="14.25" outlineLevel="0" r="164">
      <c r="A164" s="429"/>
      <c r="B164" s="430"/>
      <c r="C164" s="431"/>
      <c r="D164" s="432"/>
      <c r="E164" s="432"/>
      <c r="F164" s="433"/>
      <c r="G164" s="433"/>
      <c r="H164" s="433"/>
      <c r="I164" s="434" t="n">
        <f aca="false">G164+H164</f>
        <v>0</v>
      </c>
      <c r="J164" s="435"/>
      <c r="K164" s="435"/>
      <c r="L164" s="435"/>
      <c r="M164" s="435"/>
      <c r="N164" s="436" t="n">
        <f aca="false">(0.05*J164)+(0.2*K164)+(0.5*L164)+M164</f>
        <v>0</v>
      </c>
      <c r="O164" s="437"/>
    </row>
    <row collapsed="false" customFormat="false" customHeight="false" hidden="false" ht="14.25" outlineLevel="0" r="165">
      <c r="A165" s="429"/>
      <c r="B165" s="430"/>
      <c r="C165" s="431"/>
      <c r="D165" s="432"/>
      <c r="E165" s="432"/>
      <c r="F165" s="433"/>
      <c r="G165" s="433"/>
      <c r="H165" s="433"/>
      <c r="I165" s="434" t="n">
        <f aca="false">G165+H165</f>
        <v>0</v>
      </c>
      <c r="J165" s="435"/>
      <c r="K165" s="435"/>
      <c r="L165" s="435"/>
      <c r="M165" s="435"/>
      <c r="N165" s="436" t="n">
        <f aca="false">(0.05*J165)+(0.2*K165)+(0.5*L165)+M165</f>
        <v>0</v>
      </c>
      <c r="O165" s="437"/>
    </row>
    <row collapsed="false" customFormat="false" customHeight="false" hidden="false" ht="14.25" outlineLevel="0" r="166">
      <c r="A166" s="429"/>
      <c r="B166" s="430"/>
      <c r="C166" s="431"/>
      <c r="D166" s="432"/>
      <c r="E166" s="432"/>
      <c r="F166" s="433"/>
      <c r="G166" s="433"/>
      <c r="H166" s="433"/>
      <c r="I166" s="434" t="n">
        <f aca="false">G166+H166</f>
        <v>0</v>
      </c>
      <c r="J166" s="435"/>
      <c r="K166" s="435"/>
      <c r="L166" s="435"/>
      <c r="M166" s="435"/>
      <c r="N166" s="436" t="n">
        <f aca="false">(0.05*J166)+(0.2*K166)+(0.5*L166)+M166</f>
        <v>0</v>
      </c>
      <c r="O166" s="437"/>
    </row>
    <row collapsed="false" customFormat="false" customHeight="false" hidden="false" ht="14.25" outlineLevel="0" r="167">
      <c r="A167" s="429"/>
      <c r="B167" s="430"/>
      <c r="C167" s="431"/>
      <c r="D167" s="432"/>
      <c r="E167" s="432"/>
      <c r="F167" s="433"/>
      <c r="G167" s="433"/>
      <c r="H167" s="433"/>
      <c r="I167" s="434" t="n">
        <f aca="false">G167+H167</f>
        <v>0</v>
      </c>
      <c r="J167" s="435"/>
      <c r="K167" s="435"/>
      <c r="L167" s="435"/>
      <c r="M167" s="435"/>
      <c r="N167" s="436" t="n">
        <f aca="false">(0.05*J167)+(0.2*K167)+(0.5*L167)+M167</f>
        <v>0</v>
      </c>
      <c r="O167" s="437"/>
    </row>
    <row collapsed="false" customFormat="false" customHeight="false" hidden="false" ht="14.25" outlineLevel="0" r="168">
      <c r="A168" s="429"/>
      <c r="B168" s="430"/>
      <c r="C168" s="431"/>
      <c r="D168" s="432"/>
      <c r="E168" s="432"/>
      <c r="F168" s="433"/>
      <c r="G168" s="433"/>
      <c r="H168" s="433"/>
      <c r="I168" s="434" t="n">
        <f aca="false">G168+H168</f>
        <v>0</v>
      </c>
      <c r="J168" s="435"/>
      <c r="K168" s="435"/>
      <c r="L168" s="435"/>
      <c r="M168" s="435"/>
      <c r="N168" s="436" t="n">
        <f aca="false">(0.05*J168)+(0.2*K168)+(0.5*L168)+M168</f>
        <v>0</v>
      </c>
      <c r="O168" s="437"/>
    </row>
    <row collapsed="false" customFormat="false" customHeight="false" hidden="false" ht="14.25" outlineLevel="0" r="169">
      <c r="A169" s="429"/>
      <c r="B169" s="430"/>
      <c r="C169" s="431"/>
      <c r="D169" s="432"/>
      <c r="E169" s="432"/>
      <c r="F169" s="433"/>
      <c r="G169" s="433"/>
      <c r="H169" s="433"/>
      <c r="I169" s="434" t="n">
        <f aca="false">G169+H169</f>
        <v>0</v>
      </c>
      <c r="J169" s="435"/>
      <c r="K169" s="435"/>
      <c r="L169" s="435"/>
      <c r="M169" s="435"/>
      <c r="N169" s="436" t="n">
        <f aca="false">(0.05*J169)+(0.2*K169)+(0.5*L169)+M169</f>
        <v>0</v>
      </c>
      <c r="O169" s="437"/>
    </row>
    <row collapsed="false" customFormat="false" customHeight="false" hidden="false" ht="14.25" outlineLevel="0" r="170">
      <c r="A170" s="429"/>
      <c r="B170" s="430"/>
      <c r="C170" s="431"/>
      <c r="D170" s="432"/>
      <c r="E170" s="432"/>
      <c r="F170" s="433"/>
      <c r="G170" s="433"/>
      <c r="H170" s="433"/>
      <c r="I170" s="434" t="n">
        <f aca="false">G170+H170</f>
        <v>0</v>
      </c>
      <c r="J170" s="435"/>
      <c r="K170" s="435"/>
      <c r="L170" s="435"/>
      <c r="M170" s="435"/>
      <c r="N170" s="436" t="n">
        <f aca="false">(0.05*J170)+(0.2*K170)+(0.5*L170)+M170</f>
        <v>0</v>
      </c>
      <c r="O170" s="437"/>
    </row>
    <row collapsed="false" customFormat="false" customHeight="false" hidden="false" ht="14.25" outlineLevel="0" r="171">
      <c r="A171" s="429"/>
      <c r="B171" s="430"/>
      <c r="C171" s="431"/>
      <c r="D171" s="432"/>
      <c r="E171" s="432"/>
      <c r="F171" s="433"/>
      <c r="G171" s="433"/>
      <c r="H171" s="433"/>
      <c r="I171" s="434" t="n">
        <f aca="false">G171+H171</f>
        <v>0</v>
      </c>
      <c r="J171" s="435"/>
      <c r="K171" s="435"/>
      <c r="L171" s="435"/>
      <c r="M171" s="435"/>
      <c r="N171" s="436" t="n">
        <f aca="false">(0.05*J171)+(0.2*K171)+(0.5*L171)+M171</f>
        <v>0</v>
      </c>
      <c r="O171" s="437"/>
    </row>
    <row collapsed="false" customFormat="false" customHeight="false" hidden="false" ht="14.25" outlineLevel="0" r="172">
      <c r="A172" s="429"/>
      <c r="B172" s="430"/>
      <c r="C172" s="431"/>
      <c r="D172" s="432"/>
      <c r="E172" s="432"/>
      <c r="F172" s="433"/>
      <c r="G172" s="433"/>
      <c r="H172" s="433"/>
      <c r="I172" s="434" t="n">
        <f aca="false">G172+H172</f>
        <v>0</v>
      </c>
      <c r="J172" s="435"/>
      <c r="K172" s="435"/>
      <c r="L172" s="435"/>
      <c r="M172" s="435"/>
      <c r="N172" s="436" t="n">
        <f aca="false">(0.05*J172)+(0.2*K172)+(0.5*L172)+M172</f>
        <v>0</v>
      </c>
      <c r="O172" s="437"/>
    </row>
    <row collapsed="false" customFormat="false" customHeight="false" hidden="false" ht="14.25" outlineLevel="0" r="173">
      <c r="A173" s="429"/>
      <c r="B173" s="430"/>
      <c r="C173" s="431"/>
      <c r="D173" s="432"/>
      <c r="E173" s="432"/>
      <c r="F173" s="433"/>
      <c r="G173" s="433"/>
      <c r="H173" s="433"/>
      <c r="I173" s="434" t="n">
        <f aca="false">G173+H173</f>
        <v>0</v>
      </c>
      <c r="J173" s="435"/>
      <c r="K173" s="435"/>
      <c r="L173" s="435"/>
      <c r="M173" s="435"/>
      <c r="N173" s="436" t="n">
        <f aca="false">(0.05*J173)+(0.2*K173)+(0.5*L173)+M173</f>
        <v>0</v>
      </c>
      <c r="O173" s="437"/>
    </row>
    <row collapsed="false" customFormat="false" customHeight="false" hidden="false" ht="14.25" outlineLevel="0" r="174">
      <c r="A174" s="429"/>
      <c r="B174" s="430"/>
      <c r="C174" s="431"/>
      <c r="D174" s="432"/>
      <c r="E174" s="432"/>
      <c r="F174" s="433"/>
      <c r="G174" s="433"/>
      <c r="H174" s="433"/>
      <c r="I174" s="434" t="n">
        <f aca="false">G174+H174</f>
        <v>0</v>
      </c>
      <c r="J174" s="435"/>
      <c r="K174" s="435"/>
      <c r="L174" s="435"/>
      <c r="M174" s="435"/>
      <c r="N174" s="436" t="n">
        <f aca="false">(0.05*J174)+(0.2*K174)+(0.5*L174)+M174</f>
        <v>0</v>
      </c>
      <c r="O174" s="437"/>
    </row>
    <row collapsed="false" customFormat="false" customHeight="false" hidden="false" ht="14.25" outlineLevel="0" r="175">
      <c r="A175" s="429"/>
      <c r="B175" s="430"/>
      <c r="C175" s="431"/>
      <c r="D175" s="432"/>
      <c r="E175" s="432"/>
      <c r="F175" s="433"/>
      <c r="G175" s="433"/>
      <c r="H175" s="433"/>
      <c r="I175" s="434" t="n">
        <f aca="false">G175+H175</f>
        <v>0</v>
      </c>
      <c r="J175" s="435"/>
      <c r="K175" s="435"/>
      <c r="L175" s="435"/>
      <c r="M175" s="435"/>
      <c r="N175" s="436" t="n">
        <f aca="false">(0.05*J175)+(0.2*K175)+(0.5*L175)+M175</f>
        <v>0</v>
      </c>
      <c r="O175" s="437"/>
    </row>
    <row collapsed="false" customFormat="false" customHeight="false" hidden="false" ht="14.25" outlineLevel="0" r="176">
      <c r="A176" s="429"/>
      <c r="B176" s="430"/>
      <c r="C176" s="431"/>
      <c r="D176" s="432"/>
      <c r="E176" s="432"/>
      <c r="F176" s="433"/>
      <c r="G176" s="433"/>
      <c r="H176" s="433"/>
      <c r="I176" s="434" t="n">
        <f aca="false">G176+H176</f>
        <v>0</v>
      </c>
      <c r="J176" s="435"/>
      <c r="K176" s="435"/>
      <c r="L176" s="435"/>
      <c r="M176" s="435"/>
      <c r="N176" s="436" t="n">
        <f aca="false">(0.05*J176)+(0.2*K176)+(0.5*L176)+M176</f>
        <v>0</v>
      </c>
      <c r="O176" s="437"/>
    </row>
    <row collapsed="false" customFormat="false" customHeight="false" hidden="false" ht="14.25" outlineLevel="0" r="177">
      <c r="A177" s="429"/>
      <c r="B177" s="430"/>
      <c r="C177" s="431"/>
      <c r="D177" s="432"/>
      <c r="E177" s="432"/>
      <c r="F177" s="433"/>
      <c r="G177" s="433"/>
      <c r="H177" s="433"/>
      <c r="I177" s="434" t="n">
        <f aca="false">G177+H177</f>
        <v>0</v>
      </c>
      <c r="J177" s="435"/>
      <c r="K177" s="435"/>
      <c r="L177" s="435"/>
      <c r="M177" s="435"/>
      <c r="N177" s="436" t="n">
        <f aca="false">(0.05*J177)+(0.2*K177)+(0.5*L177)+M177</f>
        <v>0</v>
      </c>
      <c r="O177" s="437"/>
    </row>
    <row collapsed="false" customFormat="false" customHeight="false" hidden="false" ht="14.25" outlineLevel="0" r="178">
      <c r="A178" s="429"/>
      <c r="B178" s="430"/>
      <c r="C178" s="431"/>
      <c r="D178" s="432"/>
      <c r="E178" s="432"/>
      <c r="F178" s="433"/>
      <c r="G178" s="433"/>
      <c r="H178" s="433"/>
      <c r="I178" s="434" t="n">
        <f aca="false">G178+H178</f>
        <v>0</v>
      </c>
      <c r="J178" s="435"/>
      <c r="K178" s="435"/>
      <c r="L178" s="435"/>
      <c r="M178" s="435"/>
      <c r="N178" s="436" t="n">
        <f aca="false">(0.05*J178)+(0.2*K178)+(0.5*L178)+M178</f>
        <v>0</v>
      </c>
      <c r="O178" s="437"/>
    </row>
    <row collapsed="false" customFormat="false" customHeight="false" hidden="false" ht="14.25" outlineLevel="0" r="179">
      <c r="A179" s="429"/>
      <c r="B179" s="430"/>
      <c r="C179" s="431"/>
      <c r="D179" s="432"/>
      <c r="E179" s="432"/>
      <c r="F179" s="433"/>
      <c r="G179" s="433"/>
      <c r="H179" s="433"/>
      <c r="I179" s="434" t="n">
        <f aca="false">G179+H179</f>
        <v>0</v>
      </c>
      <c r="J179" s="435"/>
      <c r="K179" s="435"/>
      <c r="L179" s="435"/>
      <c r="M179" s="435"/>
      <c r="N179" s="436" t="n">
        <f aca="false">(0.05*J179)+(0.2*K179)+(0.5*L179)+M179</f>
        <v>0</v>
      </c>
      <c r="O179" s="437"/>
    </row>
    <row collapsed="false" customFormat="false" customHeight="false" hidden="false" ht="14.25" outlineLevel="0" r="180">
      <c r="A180" s="429"/>
      <c r="B180" s="430"/>
      <c r="C180" s="431"/>
      <c r="D180" s="432"/>
      <c r="E180" s="432"/>
      <c r="F180" s="433"/>
      <c r="G180" s="433"/>
      <c r="H180" s="433"/>
      <c r="I180" s="434" t="n">
        <f aca="false">G180+H180</f>
        <v>0</v>
      </c>
      <c r="J180" s="435"/>
      <c r="K180" s="435"/>
      <c r="L180" s="435"/>
      <c r="M180" s="435"/>
      <c r="N180" s="436" t="n">
        <f aca="false">(0.05*J180)+(0.2*K180)+(0.5*L180)+M180</f>
        <v>0</v>
      </c>
      <c r="O180" s="437"/>
    </row>
    <row collapsed="false" customFormat="false" customHeight="false" hidden="false" ht="14.25" outlineLevel="0" r="181">
      <c r="A181" s="429"/>
      <c r="B181" s="430"/>
      <c r="C181" s="431"/>
      <c r="D181" s="432"/>
      <c r="E181" s="432"/>
      <c r="F181" s="433"/>
      <c r="G181" s="433"/>
      <c r="H181" s="433"/>
      <c r="I181" s="434" t="n">
        <f aca="false">G181+H181</f>
        <v>0</v>
      </c>
      <c r="J181" s="435"/>
      <c r="K181" s="435"/>
      <c r="L181" s="435"/>
      <c r="M181" s="435"/>
      <c r="N181" s="436" t="n">
        <f aca="false">(0.05*J181)+(0.2*K181)+(0.5*L181)+M181</f>
        <v>0</v>
      </c>
      <c r="O181" s="437"/>
    </row>
    <row collapsed="false" customFormat="false" customHeight="false" hidden="false" ht="14.25" outlineLevel="0" r="182">
      <c r="A182" s="429"/>
      <c r="B182" s="430"/>
      <c r="C182" s="431"/>
      <c r="D182" s="432"/>
      <c r="E182" s="432"/>
      <c r="F182" s="433"/>
      <c r="G182" s="433"/>
      <c r="H182" s="433"/>
      <c r="I182" s="434" t="n">
        <f aca="false">G182+H182</f>
        <v>0</v>
      </c>
      <c r="J182" s="435"/>
      <c r="K182" s="435"/>
      <c r="L182" s="435"/>
      <c r="M182" s="435"/>
      <c r="N182" s="436" t="n">
        <f aca="false">(0.05*J182)+(0.2*K182)+(0.5*L182)+M182</f>
        <v>0</v>
      </c>
      <c r="O182" s="437"/>
    </row>
    <row collapsed="false" customFormat="false" customHeight="false" hidden="false" ht="14.25" outlineLevel="0" r="183">
      <c r="A183" s="429"/>
      <c r="B183" s="430"/>
      <c r="C183" s="431"/>
      <c r="D183" s="432"/>
      <c r="E183" s="432"/>
      <c r="F183" s="433"/>
      <c r="G183" s="433"/>
      <c r="H183" s="433"/>
      <c r="I183" s="434" t="n">
        <f aca="false">G183+H183</f>
        <v>0</v>
      </c>
      <c r="J183" s="435"/>
      <c r="K183" s="435"/>
      <c r="L183" s="435"/>
      <c r="M183" s="435"/>
      <c r="N183" s="436" t="n">
        <f aca="false">(0.05*J183)+(0.2*K183)+(0.5*L183)+M183</f>
        <v>0</v>
      </c>
      <c r="O183" s="437"/>
    </row>
    <row collapsed="false" customFormat="false" customHeight="false" hidden="false" ht="14.25" outlineLevel="0" r="184">
      <c r="A184" s="429"/>
      <c r="B184" s="430"/>
      <c r="C184" s="431"/>
      <c r="D184" s="432"/>
      <c r="E184" s="432"/>
      <c r="F184" s="433"/>
      <c r="G184" s="433"/>
      <c r="H184" s="433"/>
      <c r="I184" s="434" t="n">
        <f aca="false">G184+H184</f>
        <v>0</v>
      </c>
      <c r="J184" s="435"/>
      <c r="K184" s="435"/>
      <c r="L184" s="435"/>
      <c r="M184" s="435"/>
      <c r="N184" s="436" t="n">
        <f aca="false">(0.05*J184)+(0.2*K184)+(0.5*L184)+M184</f>
        <v>0</v>
      </c>
      <c r="O184" s="437"/>
    </row>
    <row collapsed="false" customFormat="false" customHeight="false" hidden="false" ht="14.25" outlineLevel="0" r="185">
      <c r="A185" s="429"/>
      <c r="B185" s="430"/>
      <c r="C185" s="431"/>
      <c r="D185" s="432"/>
      <c r="E185" s="432"/>
      <c r="F185" s="433"/>
      <c r="G185" s="433"/>
      <c r="H185" s="433"/>
      <c r="I185" s="434" t="n">
        <f aca="false">G185+H185</f>
        <v>0</v>
      </c>
      <c r="J185" s="435"/>
      <c r="K185" s="435"/>
      <c r="L185" s="435"/>
      <c r="M185" s="435"/>
      <c r="N185" s="436" t="n">
        <f aca="false">(0.05*J185)+(0.2*K185)+(0.5*L185)+M185</f>
        <v>0</v>
      </c>
      <c r="O185" s="437"/>
    </row>
    <row collapsed="false" customFormat="false" customHeight="false" hidden="false" ht="14.25" outlineLevel="0" r="186">
      <c r="A186" s="429"/>
      <c r="B186" s="430"/>
      <c r="C186" s="431"/>
      <c r="D186" s="432"/>
      <c r="E186" s="432"/>
      <c r="F186" s="433"/>
      <c r="G186" s="433"/>
      <c r="H186" s="433"/>
      <c r="I186" s="434" t="n">
        <f aca="false">G186+H186</f>
        <v>0</v>
      </c>
      <c r="J186" s="435"/>
      <c r="K186" s="435"/>
      <c r="L186" s="435"/>
      <c r="M186" s="435"/>
      <c r="N186" s="436" t="n">
        <f aca="false">(0.05*J186)+(0.2*K186)+(0.5*L186)+M186</f>
        <v>0</v>
      </c>
      <c r="O186" s="437"/>
    </row>
    <row collapsed="false" customFormat="false" customHeight="false" hidden="false" ht="14.25" outlineLevel="0" r="187">
      <c r="A187" s="429"/>
      <c r="B187" s="430"/>
      <c r="C187" s="431"/>
      <c r="D187" s="432"/>
      <c r="E187" s="432"/>
      <c r="F187" s="433"/>
      <c r="G187" s="433"/>
      <c r="H187" s="433"/>
      <c r="I187" s="434" t="n">
        <f aca="false">G187+H187</f>
        <v>0</v>
      </c>
      <c r="J187" s="435"/>
      <c r="K187" s="435"/>
      <c r="L187" s="435"/>
      <c r="M187" s="435"/>
      <c r="N187" s="436" t="n">
        <f aca="false">(0.05*J187)+(0.2*K187)+(0.5*L187)+M187</f>
        <v>0</v>
      </c>
      <c r="O187" s="437"/>
    </row>
    <row collapsed="false" customFormat="false" customHeight="false" hidden="false" ht="14.25" outlineLevel="0" r="188">
      <c r="A188" s="429"/>
      <c r="B188" s="430"/>
      <c r="C188" s="431"/>
      <c r="D188" s="432"/>
      <c r="E188" s="432"/>
      <c r="F188" s="433"/>
      <c r="G188" s="433"/>
      <c r="H188" s="433"/>
      <c r="I188" s="434" t="n">
        <f aca="false">G188+H188</f>
        <v>0</v>
      </c>
      <c r="J188" s="435"/>
      <c r="K188" s="435"/>
      <c r="L188" s="435"/>
      <c r="M188" s="435"/>
      <c r="N188" s="436" t="n">
        <f aca="false">(0.05*J188)+(0.2*K188)+(0.5*L188)+M188</f>
        <v>0</v>
      </c>
      <c r="O188" s="437"/>
    </row>
    <row collapsed="false" customFormat="false" customHeight="false" hidden="false" ht="14.25" outlineLevel="0" r="189">
      <c r="A189" s="429"/>
      <c r="B189" s="430"/>
      <c r="C189" s="431"/>
      <c r="D189" s="432"/>
      <c r="E189" s="432"/>
      <c r="F189" s="433"/>
      <c r="G189" s="433"/>
      <c r="H189" s="433"/>
      <c r="I189" s="434" t="n">
        <f aca="false">G189+H189</f>
        <v>0</v>
      </c>
      <c r="J189" s="435"/>
      <c r="K189" s="435"/>
      <c r="L189" s="435"/>
      <c r="M189" s="435"/>
      <c r="N189" s="436" t="n">
        <f aca="false">(0.05*J189)+(0.2*K189)+(0.5*L189)+M189</f>
        <v>0</v>
      </c>
      <c r="O189" s="437"/>
    </row>
    <row collapsed="false" customFormat="false" customHeight="false" hidden="false" ht="14.25" outlineLevel="0" r="190">
      <c r="A190" s="429"/>
      <c r="B190" s="430"/>
      <c r="C190" s="431"/>
      <c r="D190" s="432"/>
      <c r="E190" s="432"/>
      <c r="F190" s="433"/>
      <c r="G190" s="433"/>
      <c r="H190" s="433"/>
      <c r="I190" s="434" t="n">
        <f aca="false">G190+H190</f>
        <v>0</v>
      </c>
      <c r="J190" s="435"/>
      <c r="K190" s="435"/>
      <c r="L190" s="435"/>
      <c r="M190" s="435"/>
      <c r="N190" s="436" t="n">
        <f aca="false">(0.05*J190)+(0.2*K190)+(0.5*L190)+M190</f>
        <v>0</v>
      </c>
      <c r="O190" s="437"/>
    </row>
    <row collapsed="false" customFormat="false" customHeight="false" hidden="false" ht="14.25" outlineLevel="0" r="191">
      <c r="A191" s="429"/>
      <c r="B191" s="430"/>
      <c r="C191" s="431"/>
      <c r="D191" s="432"/>
      <c r="E191" s="432"/>
      <c r="F191" s="433"/>
      <c r="G191" s="433"/>
      <c r="H191" s="433"/>
      <c r="I191" s="434" t="n">
        <f aca="false">G191+H191</f>
        <v>0</v>
      </c>
      <c r="J191" s="435"/>
      <c r="K191" s="435"/>
      <c r="L191" s="435"/>
      <c r="M191" s="435"/>
      <c r="N191" s="436" t="n">
        <f aca="false">(0.05*J191)+(0.2*K191)+(0.5*L191)+M191</f>
        <v>0</v>
      </c>
      <c r="O191" s="437"/>
    </row>
    <row collapsed="false" customFormat="false" customHeight="false" hidden="false" ht="14.25" outlineLevel="0" r="192">
      <c r="A192" s="429"/>
      <c r="B192" s="430"/>
      <c r="C192" s="431"/>
      <c r="D192" s="432"/>
      <c r="E192" s="432"/>
      <c r="F192" s="433"/>
      <c r="G192" s="433"/>
      <c r="H192" s="433"/>
      <c r="I192" s="434" t="n">
        <f aca="false">G192+H192</f>
        <v>0</v>
      </c>
      <c r="J192" s="435"/>
      <c r="K192" s="435"/>
      <c r="L192" s="435"/>
      <c r="M192" s="435"/>
      <c r="N192" s="436" t="n">
        <f aca="false">(0.05*J192)+(0.2*K192)+(0.5*L192)+M192</f>
        <v>0</v>
      </c>
      <c r="O192" s="437"/>
    </row>
    <row collapsed="false" customFormat="false" customHeight="false" hidden="false" ht="14.25" outlineLevel="0" r="193">
      <c r="A193" s="429"/>
      <c r="B193" s="430"/>
      <c r="C193" s="431"/>
      <c r="D193" s="432"/>
      <c r="E193" s="432"/>
      <c r="F193" s="433"/>
      <c r="G193" s="433"/>
      <c r="H193" s="433"/>
      <c r="I193" s="434" t="n">
        <f aca="false">G193+H193</f>
        <v>0</v>
      </c>
      <c r="J193" s="435"/>
      <c r="K193" s="435"/>
      <c r="L193" s="435"/>
      <c r="M193" s="435"/>
      <c r="N193" s="436" t="n">
        <f aca="false">(0.05*J193)+(0.2*K193)+(0.5*L193)+M193</f>
        <v>0</v>
      </c>
      <c r="O193" s="437"/>
    </row>
    <row collapsed="false" customFormat="false" customHeight="false" hidden="false" ht="14.25" outlineLevel="0" r="194">
      <c r="A194" s="429"/>
      <c r="B194" s="430"/>
      <c r="C194" s="431"/>
      <c r="D194" s="432"/>
      <c r="E194" s="432"/>
      <c r="F194" s="433"/>
      <c r="G194" s="433"/>
      <c r="H194" s="433"/>
      <c r="I194" s="434" t="n">
        <f aca="false">G194+H194</f>
        <v>0</v>
      </c>
      <c r="J194" s="435"/>
      <c r="K194" s="435"/>
      <c r="L194" s="435"/>
      <c r="M194" s="435"/>
      <c r="N194" s="436" t="n">
        <f aca="false">(0.05*J194)+(0.2*K194)+(0.5*L194)+M194</f>
        <v>0</v>
      </c>
      <c r="O194" s="437"/>
    </row>
    <row collapsed="false" customFormat="false" customHeight="false" hidden="false" ht="14.25" outlineLevel="0" r="195">
      <c r="A195" s="429"/>
      <c r="B195" s="430"/>
      <c r="C195" s="431"/>
      <c r="D195" s="432"/>
      <c r="E195" s="432"/>
      <c r="F195" s="433"/>
      <c r="G195" s="433"/>
      <c r="H195" s="433"/>
      <c r="I195" s="434" t="n">
        <f aca="false">G195+H195</f>
        <v>0</v>
      </c>
      <c r="J195" s="435"/>
      <c r="K195" s="435"/>
      <c r="L195" s="435"/>
      <c r="M195" s="435"/>
      <c r="N195" s="436" t="n">
        <f aca="false">(0.05*J195)+(0.2*K195)+(0.5*L195)+M195</f>
        <v>0</v>
      </c>
      <c r="O195" s="437"/>
    </row>
  </sheetData>
  <sheetProtection deleteRows="false" insertRows="false" objects="true" password="ef22" scenarios="true" sheet="true"/>
  <mergeCells count="16">
    <mergeCell ref="D11:F11"/>
    <mergeCell ref="J11:L11"/>
    <mergeCell ref="J12:L12"/>
    <mergeCell ref="J16:M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7:M17"/>
    <mergeCell ref="N17:N19"/>
    <mergeCell ref="O17:O19"/>
  </mergeCells>
  <dataValidations count="1">
    <dataValidation allowBlank="true" operator="greaterThan" showDropDown="false" showErrorMessage="true" showInputMessage="false" sqref="D20:E40" type="date">
      <formula1>29221</formula1>
      <formula2>0</formula2>
    </dataValidation>
  </dataValidations>
  <printOptions gridLines="false" gridLinesSet="true" headings="false" horizontalCentered="false" verticalCentered="false"/>
  <pageMargins bottom="0.393055555555556" footer="0.196527777777778" header="0.511805555555555" left="0.472222222222222" right="0.196527777777778" top="0.236111111111111"/>
  <pageSetup blackAndWhite="false" cellComments="none" copies="1" draft="false" firstPageNumber="0" fitToHeight="1" fitToWidth="1" horizontalDpi="300" orientation="landscape" pageOrder="downThenOver" paperSize="1" scale="62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F30"/>
  <sheetViews>
    <sheetView colorId="64" defaultGridColor="true" rightToLeft="false" showFormulas="false" showGridLines="false" showOutlineSymbols="true" showRowColHeaders="true" showZeros="true" tabSelected="false" topLeftCell="A1" view="normal" workbookViewId="0" zoomScale="100" zoomScaleNormal="100" zoomScalePageLayoutView="100">
      <selection activeCell="C20" activeCellId="0" pane="topLeft" sqref="C20"/>
    </sheetView>
  </sheetViews>
  <sheetFormatPr defaultColWidth="9.13671875" defaultRowHeight="12.75" outlineLevelCol="0" outlineLevelRow="0" zeroHeight="false"/>
  <cols>
    <col min="1" max="1" customWidth="true" hidden="false" style="107" width="24.53" collapsed="true" outlineLevel="0"/>
    <col min="2" max="2" customWidth="true" hidden="false" style="107" width="31.53" collapsed="true" outlineLevel="0"/>
    <col min="3" max="3" customWidth="true" hidden="false" style="107" width="10.69" collapsed="true" outlineLevel="0"/>
    <col min="4" max="4" customWidth="true" hidden="false" style="107" width="14.83" collapsed="true" outlineLevel="0"/>
    <col min="5" max="5" customWidth="true" hidden="false" style="107" width="11.98" collapsed="true" outlineLevel="0"/>
    <col min="6" max="7" customWidth="false" hidden="false" style="107" width="9.13" collapsed="true" outlineLevel="0"/>
    <col min="8" max="8" customWidth="true" hidden="false" style="107" width="10.12" collapsed="true" outlineLevel="0"/>
    <col min="9" max="257" customWidth="false" hidden="false" style="107" width="9.13" collapsed="true" outlineLevel="0"/>
  </cols>
  <sheetData>
    <row collapsed="false" customFormat="false" customHeight="false" hidden="false" ht="12.75" outlineLevel="0" r="1">
      <c r="A1" s="109" t="s">
        <v>0</v>
      </c>
      <c r="B1" s="114" t="n">
        <f aca="false">'001'!C1</f>
        <v>51253</v>
      </c>
      <c r="C1" s="307"/>
      <c r="D1" s="307"/>
      <c r="E1" s="307"/>
    </row>
    <row collapsed="false" customFormat="false" customHeight="false" hidden="false" ht="12.75" outlineLevel="0" r="2">
      <c r="A2" s="109" t="s">
        <v>1</v>
      </c>
      <c r="B2" s="114" t="str">
        <f aca="false">'001'!C2</f>
        <v>NEPTUNE MICROFINANCE BANK LIMITED</v>
      </c>
      <c r="C2" s="307"/>
      <c r="D2" s="307"/>
      <c r="E2" s="307"/>
    </row>
    <row collapsed="false" customFormat="false" customHeight="false" hidden="false" ht="12.75" outlineLevel="0" r="3">
      <c r="A3" s="109" t="s">
        <v>3</v>
      </c>
      <c r="B3" s="308" t="s">
        <v>281</v>
      </c>
      <c r="C3" s="438"/>
      <c r="D3" s="438"/>
      <c r="E3" s="438"/>
    </row>
    <row collapsed="false" customFormat="false" customHeight="false" hidden="false" ht="12.75" outlineLevel="0" r="4">
      <c r="A4" s="109" t="s">
        <v>5</v>
      </c>
      <c r="B4" s="308" t="s">
        <v>282</v>
      </c>
      <c r="C4" s="310"/>
      <c r="D4" s="310"/>
      <c r="E4" s="310"/>
    </row>
    <row collapsed="false" customFormat="false" customHeight="false" hidden="false" ht="12.75" outlineLevel="0" r="5">
      <c r="A5" s="109" t="s">
        <v>7</v>
      </c>
      <c r="B5" s="311" t="n">
        <f aca="false">'001'!C5</f>
        <v>42855</v>
      </c>
      <c r="C5" s="307"/>
      <c r="D5" s="307"/>
      <c r="E5" s="307"/>
    </row>
    <row collapsed="false" customFormat="false" customHeight="false" hidden="false" ht="12.75" outlineLevel="0" r="6">
      <c r="A6" s="109" t="s">
        <v>8</v>
      </c>
      <c r="B6" s="114" t="str">
        <f aca="false">'001'!C6</f>
        <v>LAGOS</v>
      </c>
      <c r="C6" s="307"/>
      <c r="D6" s="307"/>
      <c r="E6" s="307"/>
    </row>
    <row collapsed="false" customFormat="false" customHeight="false" hidden="false" ht="12.75" outlineLevel="0" r="7">
      <c r="A7" s="109" t="s">
        <v>10</v>
      </c>
      <c r="B7" s="114" t="n">
        <f aca="false">'001'!C7</f>
        <v>20</v>
      </c>
      <c r="C7" s="307"/>
      <c r="D7" s="307"/>
      <c r="E7" s="307"/>
    </row>
    <row collapsed="false" customFormat="false" customHeight="false" hidden="false" ht="12.75" outlineLevel="0" r="8">
      <c r="A8" s="109" t="s">
        <v>11</v>
      </c>
      <c r="B8" s="114" t="str">
        <f aca="false">'001'!C8</f>
        <v>Ikeja</v>
      </c>
      <c r="C8" s="307"/>
      <c r="D8" s="307"/>
      <c r="E8" s="307"/>
    </row>
    <row collapsed="false" customFormat="false" customHeight="false" hidden="false" ht="12.75" outlineLevel="0" r="9">
      <c r="A9" s="109" t="s">
        <v>13</v>
      </c>
      <c r="B9" s="114" t="n">
        <f aca="false">'001'!C9</f>
        <v>0</v>
      </c>
      <c r="C9" s="307"/>
      <c r="D9" s="307"/>
      <c r="E9" s="307"/>
    </row>
    <row collapsed="false" customFormat="false" customHeight="false" hidden="false" ht="13.5" outlineLevel="0" r="10">
      <c r="A10" s="110"/>
      <c r="B10" s="110"/>
    </row>
    <row collapsed="false" customFormat="false" customHeight="false" hidden="false" ht="26.25" outlineLevel="0" r="11">
      <c r="A11" s="286" t="s">
        <v>283</v>
      </c>
      <c r="B11" s="286"/>
      <c r="C11" s="439" t="s">
        <v>284</v>
      </c>
      <c r="D11" s="440" t="s">
        <v>285</v>
      </c>
      <c r="E11" s="441" t="s">
        <v>226</v>
      </c>
    </row>
    <row collapsed="false" customFormat="false" customHeight="true" hidden="false" ht="12.75" outlineLevel="0" r="12">
      <c r="A12" s="442" t="s">
        <v>286</v>
      </c>
      <c r="B12" s="442"/>
      <c r="C12" s="443"/>
      <c r="D12" s="444"/>
      <c r="E12" s="445" t="n">
        <f aca="false">D12/$D$25</f>
        <v>0</v>
      </c>
    </row>
    <row collapsed="false" customFormat="false" customHeight="false" hidden="false" ht="12.75" outlineLevel="0" r="13">
      <c r="A13" s="446" t="s">
        <v>287</v>
      </c>
      <c r="B13" s="446"/>
      <c r="C13" s="447"/>
      <c r="D13" s="448"/>
      <c r="E13" s="449" t="n">
        <f aca="false">D13/$D$25</f>
        <v>0</v>
      </c>
    </row>
    <row collapsed="false" customFormat="false" customHeight="false" hidden="false" ht="12.75" outlineLevel="0" r="14">
      <c r="A14" s="446" t="s">
        <v>288</v>
      </c>
      <c r="B14" s="446"/>
      <c r="C14" s="447"/>
      <c r="D14" s="448"/>
      <c r="E14" s="449" t="n">
        <f aca="false">D14/$D$25</f>
        <v>0</v>
      </c>
    </row>
    <row collapsed="false" customFormat="false" customHeight="false" hidden="false" ht="12.75" outlineLevel="0" r="15">
      <c r="A15" s="446" t="s">
        <v>289</v>
      </c>
      <c r="B15" s="446"/>
      <c r="C15" s="447" t="n">
        <v>40</v>
      </c>
      <c r="D15" s="448" t="n">
        <v>8270</v>
      </c>
      <c r="E15" s="449" t="n">
        <f aca="false">D15/$D$25</f>
        <v>0.622740963855422</v>
      </c>
    </row>
    <row collapsed="false" customFormat="false" customHeight="false" hidden="false" ht="12.75" outlineLevel="0" r="16">
      <c r="A16" s="446" t="s">
        <v>290</v>
      </c>
      <c r="B16" s="446"/>
      <c r="C16" s="447"/>
      <c r="D16" s="448"/>
      <c r="E16" s="449" t="n">
        <f aca="false">D16/$D$25</f>
        <v>0</v>
      </c>
    </row>
    <row collapsed="false" customFormat="false" customHeight="false" hidden="false" ht="12.75" outlineLevel="0" r="17">
      <c r="A17" s="446" t="s">
        <v>291</v>
      </c>
      <c r="B17" s="446"/>
      <c r="C17" s="447"/>
      <c r="D17" s="448"/>
      <c r="E17" s="449" t="n">
        <f aca="false">D17/$D$25</f>
        <v>0</v>
      </c>
    </row>
    <row collapsed="false" customFormat="false" customHeight="false" hidden="false" ht="12.75" outlineLevel="0" r="18">
      <c r="A18" s="446" t="s">
        <v>292</v>
      </c>
      <c r="B18" s="446"/>
      <c r="C18" s="447"/>
      <c r="D18" s="448"/>
      <c r="E18" s="449" t="n">
        <f aca="false">D18/$D$25</f>
        <v>0</v>
      </c>
    </row>
    <row collapsed="false" customFormat="false" customHeight="false" hidden="false" ht="12.75" outlineLevel="0" r="19">
      <c r="A19" s="446" t="s">
        <v>293</v>
      </c>
      <c r="B19" s="446"/>
      <c r="C19" s="447" t="n">
        <v>18</v>
      </c>
      <c r="D19" s="448" t="n">
        <v>5010</v>
      </c>
      <c r="E19" s="449" t="n">
        <f aca="false">D19/$D$25</f>
        <v>0.377259036144578</v>
      </c>
    </row>
    <row collapsed="false" customFormat="false" customHeight="false" hidden="false" ht="12.75" outlineLevel="0" r="20">
      <c r="A20" s="446" t="s">
        <v>294</v>
      </c>
      <c r="B20" s="446"/>
      <c r="C20" s="447"/>
      <c r="D20" s="448"/>
      <c r="E20" s="449" t="n">
        <f aca="false">D20/$D$25</f>
        <v>0</v>
      </c>
    </row>
    <row collapsed="false" customFormat="false" customHeight="false" hidden="false" ht="12.75" outlineLevel="0" r="21">
      <c r="A21" s="446" t="s">
        <v>295</v>
      </c>
      <c r="B21" s="446"/>
      <c r="C21" s="447"/>
      <c r="D21" s="448"/>
      <c r="E21" s="449" t="n">
        <f aca="false">D21/$D$25</f>
        <v>0</v>
      </c>
    </row>
    <row collapsed="false" customFormat="false" customHeight="false" hidden="false" ht="12.75" outlineLevel="0" r="22">
      <c r="A22" s="446" t="s">
        <v>296</v>
      </c>
      <c r="B22" s="446"/>
      <c r="C22" s="447"/>
      <c r="D22" s="448"/>
      <c r="E22" s="449" t="n">
        <f aca="false">D22/$D$25</f>
        <v>0</v>
      </c>
    </row>
    <row collapsed="false" customFormat="false" customHeight="false" hidden="false" ht="12.75" outlineLevel="0" r="23">
      <c r="A23" s="446" t="s">
        <v>297</v>
      </c>
      <c r="B23" s="446"/>
      <c r="C23" s="447"/>
      <c r="D23" s="448"/>
      <c r="E23" s="449" t="n">
        <f aca="false">D23/$D$25</f>
        <v>0</v>
      </c>
    </row>
    <row collapsed="false" customFormat="false" customHeight="false" hidden="false" ht="13.5" outlineLevel="0" r="24">
      <c r="A24" s="450" t="s">
        <v>298</v>
      </c>
      <c r="B24" s="450"/>
      <c r="C24" s="451"/>
      <c r="D24" s="452"/>
      <c r="E24" s="453" t="n">
        <f aca="false">D24/$D$25</f>
        <v>0</v>
      </c>
    </row>
    <row collapsed="false" customFormat="false" customHeight="false" hidden="false" ht="13.5" outlineLevel="0" r="25">
      <c r="A25" s="299" t="s">
        <v>196</v>
      </c>
      <c r="B25" s="299"/>
      <c r="C25" s="454" t="n">
        <f aca="false">SUM(C12:C24)</f>
        <v>58</v>
      </c>
      <c r="D25" s="455" t="n">
        <f aca="false">IF(SUM(D12:D24)='300'!E42,SUM(D12:D24),"Check Rules!!!")</f>
        <v>13280</v>
      </c>
      <c r="E25" s="456" t="n">
        <f aca="false">SUM(E12:E24)</f>
        <v>1</v>
      </c>
    </row>
    <row collapsed="false" customFormat="false" customHeight="false" hidden="false" ht="12.75" outlineLevel="0" r="26">
      <c r="A26" s="457"/>
      <c r="B26" s="458"/>
      <c r="C26" s="459"/>
      <c r="D26" s="459"/>
      <c r="E26" s="459"/>
    </row>
    <row collapsed="false" customFormat="false" customHeight="false" hidden="false" ht="12.75" outlineLevel="0" r="27">
      <c r="A27" s="236"/>
      <c r="B27" s="90"/>
      <c r="C27" s="90"/>
      <c r="D27" s="90"/>
      <c r="E27" s="90"/>
    </row>
    <row collapsed="false" customFormat="false" customHeight="false" hidden="false" ht="12.75" outlineLevel="0" r="28">
      <c r="A28" s="236"/>
      <c r="B28" s="90"/>
      <c r="C28" s="90"/>
      <c r="D28" s="90"/>
      <c r="E28" s="90"/>
    </row>
    <row collapsed="false" customFormat="false" customHeight="false" hidden="false" ht="12.75" outlineLevel="0" r="29">
      <c r="A29" s="96" t="str">
        <f aca="false">IF(D25="Check Rules!!!",D25,"…………………………………………………….")</f>
        <v>…………………………………………………….</v>
      </c>
      <c r="B29" s="90"/>
      <c r="C29" s="93" t="str">
        <f aca="false">A29</f>
        <v>…………………………………………………….</v>
      </c>
      <c r="D29" s="93"/>
      <c r="E29" s="102"/>
    </row>
    <row collapsed="false" customFormat="false" customHeight="false" hidden="false" ht="12.75" outlineLevel="0" r="30">
      <c r="A30" s="96" t="s">
        <v>111</v>
      </c>
      <c r="B30" s="90"/>
      <c r="C30" s="93" t="s">
        <v>111</v>
      </c>
      <c r="D30" s="93"/>
    </row>
  </sheetData>
  <sheetProtection password="ef22" sheet="true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C29:D29"/>
    <mergeCell ref="C30:D30"/>
  </mergeCells>
  <conditionalFormatting sqref="D25">
    <cfRule aboveAverage="0" bottom="0" dxfId="8" equalAverage="0" operator="equal" percent="0" priority="2" rank="0" text="" type="cellIs">
      <formula>"Check Rules!!!"</formula>
    </cfRule>
  </conditionalFormatting>
  <dataValidations count="1">
    <dataValidation allowBlank="true" error="Data input must be POSITIVE WHOLE NUMBERS" errorTitle="CBN - OFID" operator="greaterThanOrEqual" showDropDown="false" showErrorMessage="true" showInputMessage="false" sqref="C12:D24" type="whole">
      <formula1>0</formula1>
      <formula2>0</formula2>
    </dataValidation>
  </dataValidations>
  <printOptions gridLines="false" gridLinesSet="true" headings="false" horizontalCentered="false" verticalCentered="false"/>
  <pageMargins bottom="0.75" footer="0.3" header="0.511805555555555" left="0.7" right="0.7" top="0.75"/>
  <pageSetup blackAndWhite="false" cellComments="none" copies="1" draft="false" firstPageNumber="0" fitToHeight="1" fitToWidth="1" horizontalDpi="300" orientation="landscape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K44"/>
  <sheetViews>
    <sheetView colorId="64" defaultGridColor="true" rightToLeft="false" showFormulas="false" showGridLines="false" showOutlineSymbols="true" showRowColHeaders="true" showZeros="true" tabSelected="false" topLeftCell="A11" view="normal" workbookViewId="0" zoomScale="100" zoomScaleNormal="100" zoomScalePageLayoutView="100">
      <selection activeCell="E16" activeCellId="0" pane="topLeft" sqref="E16"/>
    </sheetView>
  </sheetViews>
  <sheetFormatPr defaultColWidth="9.13671875" defaultRowHeight="14.25" outlineLevelCol="0" outlineLevelRow="0" zeroHeight="false"/>
  <cols>
    <col min="1" max="1" customWidth="true" hidden="false" style="1" width="25.25" collapsed="true" outlineLevel="0"/>
    <col min="2" max="2" customWidth="true" hidden="false" style="1" width="11.98" collapsed="true" outlineLevel="0"/>
    <col min="3" max="3" customWidth="true" hidden="false" style="1" width="10.69" collapsed="true" outlineLevel="0"/>
    <col min="4" max="4" customWidth="true" hidden="false" style="1" width="10.4" collapsed="true" outlineLevel="0"/>
    <col min="5" max="5" customWidth="true" hidden="false" style="1" width="10.98" collapsed="true" outlineLevel="0"/>
    <col min="6" max="6" customWidth="true" hidden="false" style="1" width="11.27" collapsed="true" outlineLevel="0"/>
    <col min="7" max="7" customWidth="true" hidden="false" style="1" width="11.12" collapsed="true" outlineLevel="0"/>
    <col min="8" max="8" customWidth="true" hidden="false" style="1" width="10.98" collapsed="true" outlineLevel="0"/>
    <col min="9" max="9" customWidth="true" hidden="false" style="1" width="11.4" collapsed="true" outlineLevel="0"/>
    <col min="10" max="257" customWidth="false" hidden="false" style="1" width="9.13" collapsed="true" outlineLevel="0"/>
  </cols>
  <sheetData>
    <row collapsed="false" customFormat="false" customHeight="false" hidden="false" ht="14.25" outlineLevel="0" r="1">
      <c r="A1" s="109" t="s">
        <v>0</v>
      </c>
      <c r="B1" s="460" t="n">
        <f aca="false">'771'!C1</f>
        <v>51253</v>
      </c>
      <c r="C1" s="307"/>
      <c r="D1" s="307"/>
    </row>
    <row collapsed="false" customFormat="false" customHeight="false" hidden="false" ht="14.25" outlineLevel="0" r="2">
      <c r="A2" s="109" t="s">
        <v>1</v>
      </c>
      <c r="B2" s="461" t="str">
        <f aca="false">'771'!C2</f>
        <v>NEPTUNE MICROFINANCE BANK LIMITED</v>
      </c>
      <c r="C2" s="307"/>
      <c r="D2" s="307"/>
    </row>
    <row collapsed="false" customFormat="false" customHeight="false" hidden="false" ht="14.25" outlineLevel="0" r="3">
      <c r="A3" s="109" t="s">
        <v>5</v>
      </c>
      <c r="B3" s="462" t="s">
        <v>299</v>
      </c>
      <c r="C3" s="463"/>
      <c r="D3" s="463"/>
    </row>
    <row collapsed="false" customFormat="false" customHeight="false" hidden="false" ht="14.25" outlineLevel="0" r="4">
      <c r="A4" s="109" t="s">
        <v>3</v>
      </c>
      <c r="B4" s="461" t="s">
        <v>300</v>
      </c>
      <c r="C4" s="307"/>
      <c r="D4" s="307"/>
    </row>
    <row collapsed="false" customFormat="false" customHeight="false" hidden="false" ht="14.25" outlineLevel="0" r="5">
      <c r="A5" s="109" t="s">
        <v>7</v>
      </c>
      <c r="B5" s="400" t="n">
        <f aca="false">'771'!C5</f>
        <v>42855</v>
      </c>
      <c r="C5" s="307"/>
      <c r="D5" s="307"/>
    </row>
    <row collapsed="false" customFormat="false" customHeight="false" hidden="false" ht="14.25" outlineLevel="0" r="6">
      <c r="A6" s="109" t="s">
        <v>8</v>
      </c>
      <c r="B6" s="114" t="str">
        <f aca="false">'771'!C6</f>
        <v>LAGOS</v>
      </c>
      <c r="C6" s="307"/>
      <c r="D6" s="307"/>
    </row>
    <row collapsed="false" customFormat="false" customHeight="false" hidden="false" ht="14.25" outlineLevel="0" r="7">
      <c r="A7" s="109" t="s">
        <v>10</v>
      </c>
      <c r="B7" s="114" t="n">
        <f aca="false">'771'!C7</f>
        <v>20</v>
      </c>
      <c r="C7" s="307"/>
      <c r="D7" s="307"/>
    </row>
    <row collapsed="false" customFormat="false" customHeight="false" hidden="false" ht="14.25" outlineLevel="0" r="8">
      <c r="A8" s="109" t="s">
        <v>11</v>
      </c>
      <c r="B8" s="114" t="str">
        <f aca="false">'771'!C8</f>
        <v>Ikeja</v>
      </c>
      <c r="C8" s="307"/>
      <c r="D8" s="307"/>
    </row>
    <row collapsed="false" customFormat="false" customHeight="false" hidden="false" ht="14.25" outlineLevel="0" r="9">
      <c r="A9" s="109" t="s">
        <v>13</v>
      </c>
      <c r="B9" s="114" t="n">
        <f aca="false">'771'!C9</f>
        <v>0</v>
      </c>
      <c r="C9" s="307"/>
      <c r="D9" s="307"/>
    </row>
    <row collapsed="false" customFormat="false" customHeight="false" hidden="false" ht="14.25" outlineLevel="0" r="10">
      <c r="A10" s="464"/>
      <c r="B10" s="465"/>
      <c r="C10" s="465"/>
      <c r="D10" s="465"/>
      <c r="E10" s="465"/>
      <c r="F10" s="465"/>
      <c r="G10" s="465"/>
      <c r="H10" s="465"/>
      <c r="I10" s="465"/>
      <c r="J10" s="465"/>
    </row>
    <row collapsed="false" customFormat="true" customHeight="false" hidden="false" ht="15" outlineLevel="0" r="11" s="469">
      <c r="A11" s="466"/>
      <c r="B11" s="466"/>
      <c r="C11" s="467"/>
      <c r="D11" s="467"/>
      <c r="E11" s="467"/>
      <c r="F11" s="467"/>
      <c r="G11" s="467"/>
      <c r="H11" s="467"/>
      <c r="I11" s="468"/>
      <c r="J11" s="467"/>
    </row>
    <row collapsed="false" customFormat="false" customHeight="true" hidden="false" ht="39" outlineLevel="0" r="12">
      <c r="A12" s="470" t="s">
        <v>301</v>
      </c>
      <c r="B12" s="470"/>
      <c r="C12" s="471" t="s">
        <v>302</v>
      </c>
      <c r="D12" s="415" t="s">
        <v>303</v>
      </c>
      <c r="E12" s="415" t="s">
        <v>304</v>
      </c>
      <c r="F12" s="415" t="s">
        <v>305</v>
      </c>
      <c r="G12" s="415" t="s">
        <v>306</v>
      </c>
      <c r="H12" s="415" t="s">
        <v>307</v>
      </c>
      <c r="I12" s="472" t="s">
        <v>308</v>
      </c>
      <c r="J12" s="473" t="s">
        <v>226</v>
      </c>
    </row>
    <row collapsed="false" customFormat="false" customHeight="false" hidden="false" ht="14.25" outlineLevel="0" r="13">
      <c r="A13" s="474" t="s">
        <v>309</v>
      </c>
      <c r="B13" s="474"/>
      <c r="C13" s="475"/>
      <c r="D13" s="475"/>
      <c r="E13" s="475"/>
      <c r="F13" s="475"/>
      <c r="G13" s="475"/>
      <c r="H13" s="475"/>
      <c r="I13" s="476"/>
      <c r="J13" s="477"/>
    </row>
    <row collapsed="false" customFormat="false" customHeight="false" hidden="false" ht="14.25" outlineLevel="0" r="14">
      <c r="A14" s="478" t="s">
        <v>310</v>
      </c>
      <c r="B14" s="478"/>
      <c r="C14" s="479"/>
      <c r="D14" s="479" t="n">
        <v>3</v>
      </c>
      <c r="E14" s="479" t="n">
        <v>6</v>
      </c>
      <c r="F14" s="479" t="n">
        <v>24</v>
      </c>
      <c r="G14" s="479" t="n">
        <v>23</v>
      </c>
      <c r="H14" s="479"/>
      <c r="I14" s="480" t="n">
        <f aca="false">SUM(C14:H14)</f>
        <v>56</v>
      </c>
      <c r="J14" s="481" t="n">
        <f aca="false">I14/$I$32*100</f>
        <v>93.3333333333333</v>
      </c>
    </row>
    <row collapsed="false" customFormat="false" customHeight="false" hidden="false" ht="14.25" outlineLevel="0" r="15">
      <c r="A15" s="478" t="s">
        <v>311</v>
      </c>
      <c r="B15" s="478"/>
      <c r="C15" s="479"/>
      <c r="D15" s="479" t="n">
        <v>240</v>
      </c>
      <c r="E15" s="479" t="n">
        <v>474</v>
      </c>
      <c r="F15" s="479" t="n">
        <v>2904</v>
      </c>
      <c r="G15" s="479" t="n">
        <v>3662</v>
      </c>
      <c r="H15" s="479"/>
      <c r="I15" s="480" t="n">
        <f aca="false">SUM(C15:H15)</f>
        <v>7280</v>
      </c>
      <c r="J15" s="481" t="n">
        <f aca="false">I15/$I$33*100</f>
        <v>54.8192771084337</v>
      </c>
    </row>
    <row collapsed="false" customFormat="false" customHeight="false" hidden="false" ht="14.25" outlineLevel="0" r="16">
      <c r="A16" s="482" t="s">
        <v>312</v>
      </c>
      <c r="B16" s="482"/>
      <c r="C16" s="479"/>
      <c r="D16" s="479"/>
      <c r="E16" s="479"/>
      <c r="F16" s="479"/>
      <c r="G16" s="479"/>
      <c r="H16" s="479"/>
      <c r="I16" s="480"/>
      <c r="J16" s="481"/>
    </row>
    <row collapsed="false" customFormat="false" customHeight="false" hidden="false" ht="14.25" outlineLevel="0" r="17">
      <c r="A17" s="478" t="s">
        <v>310</v>
      </c>
      <c r="B17" s="478"/>
      <c r="C17" s="479"/>
      <c r="D17" s="479"/>
      <c r="E17" s="479"/>
      <c r="F17" s="479"/>
      <c r="G17" s="479" t="n">
        <v>4</v>
      </c>
      <c r="H17" s="479"/>
      <c r="I17" s="480" t="n">
        <f aca="false">SUM(C17:H17)</f>
        <v>4</v>
      </c>
      <c r="J17" s="481" t="n">
        <f aca="false">I17/$I$32*100</f>
        <v>6.66666666666667</v>
      </c>
    </row>
    <row collapsed="false" customFormat="false" customHeight="false" hidden="false" ht="14.25" outlineLevel="0" r="18">
      <c r="A18" s="478" t="s">
        <v>313</v>
      </c>
      <c r="B18" s="478"/>
      <c r="C18" s="479"/>
      <c r="D18" s="479"/>
      <c r="E18" s="479"/>
      <c r="F18" s="479"/>
      <c r="G18" s="479" t="n">
        <v>6000</v>
      </c>
      <c r="H18" s="479"/>
      <c r="I18" s="480" t="n">
        <f aca="false">SUM(C18:H18)</f>
        <v>6000</v>
      </c>
      <c r="J18" s="481" t="n">
        <f aca="false">I18/$I$33*100</f>
        <v>45.1807228915663</v>
      </c>
    </row>
    <row collapsed="false" customFormat="false" customHeight="false" hidden="false" ht="14.25" outlineLevel="0" r="19">
      <c r="A19" s="482" t="s">
        <v>314</v>
      </c>
      <c r="B19" s="482"/>
      <c r="C19" s="479"/>
      <c r="D19" s="479"/>
      <c r="E19" s="479"/>
      <c r="F19" s="479"/>
      <c r="G19" s="479"/>
      <c r="H19" s="479"/>
      <c r="I19" s="480"/>
      <c r="J19" s="481"/>
    </row>
    <row collapsed="false" customFormat="false" customHeight="false" hidden="false" ht="14.25" outlineLevel="0" r="20">
      <c r="A20" s="478" t="s">
        <v>310</v>
      </c>
      <c r="B20" s="478"/>
      <c r="C20" s="479"/>
      <c r="D20" s="479"/>
      <c r="E20" s="479"/>
      <c r="F20" s="479"/>
      <c r="G20" s="479"/>
      <c r="H20" s="479"/>
      <c r="I20" s="480" t="n">
        <f aca="false">SUM(C20:H20)</f>
        <v>0</v>
      </c>
      <c r="J20" s="481" t="n">
        <f aca="false">I20/$I$32*100</f>
        <v>0</v>
      </c>
    </row>
    <row collapsed="false" customFormat="false" customHeight="false" hidden="false" ht="14.25" outlineLevel="0" r="21">
      <c r="A21" s="478" t="s">
        <v>313</v>
      </c>
      <c r="B21" s="478"/>
      <c r="C21" s="479"/>
      <c r="D21" s="479"/>
      <c r="E21" s="479"/>
      <c r="F21" s="479"/>
      <c r="G21" s="479"/>
      <c r="H21" s="479"/>
      <c r="I21" s="480" t="n">
        <f aca="false">SUM(C21:H21)</f>
        <v>0</v>
      </c>
      <c r="J21" s="481" t="n">
        <f aca="false">I21/$I$33*100</f>
        <v>0</v>
      </c>
    </row>
    <row collapsed="false" customFormat="false" customHeight="false" hidden="false" ht="14.25" outlineLevel="0" r="22">
      <c r="A22" s="482" t="s">
        <v>315</v>
      </c>
      <c r="B22" s="482"/>
      <c r="C22" s="479"/>
      <c r="D22" s="479"/>
      <c r="E22" s="479"/>
      <c r="F22" s="479"/>
      <c r="G22" s="479"/>
      <c r="H22" s="479"/>
      <c r="I22" s="480"/>
      <c r="J22" s="481"/>
    </row>
    <row collapsed="false" customFormat="false" customHeight="false" hidden="false" ht="14.25" outlineLevel="0" r="23">
      <c r="A23" s="478" t="s">
        <v>310</v>
      </c>
      <c r="B23" s="478"/>
      <c r="C23" s="479"/>
      <c r="D23" s="479"/>
      <c r="E23" s="479"/>
      <c r="F23" s="479"/>
      <c r="G23" s="479"/>
      <c r="H23" s="479"/>
      <c r="I23" s="480" t="n">
        <f aca="false">SUM(C23:H23)</f>
        <v>0</v>
      </c>
      <c r="J23" s="481" t="n">
        <f aca="false">I23/$I$32*100</f>
        <v>0</v>
      </c>
    </row>
    <row collapsed="false" customFormat="false" customHeight="false" hidden="false" ht="14.25" outlineLevel="0" r="24">
      <c r="A24" s="478" t="s">
        <v>313</v>
      </c>
      <c r="B24" s="478"/>
      <c r="C24" s="479"/>
      <c r="D24" s="479"/>
      <c r="E24" s="479"/>
      <c r="F24" s="479"/>
      <c r="G24" s="479"/>
      <c r="H24" s="479"/>
      <c r="I24" s="480" t="n">
        <f aca="false">SUM(C24:H24)</f>
        <v>0</v>
      </c>
      <c r="J24" s="481" t="n">
        <f aca="false">I24/$I$33*100</f>
        <v>0</v>
      </c>
    </row>
    <row collapsed="false" customFormat="false" customHeight="false" hidden="false" ht="14.25" outlineLevel="0" r="25">
      <c r="A25" s="482" t="s">
        <v>316</v>
      </c>
      <c r="B25" s="482"/>
      <c r="C25" s="479"/>
      <c r="D25" s="479"/>
      <c r="E25" s="479"/>
      <c r="F25" s="479"/>
      <c r="G25" s="479"/>
      <c r="H25" s="479"/>
      <c r="I25" s="480"/>
      <c r="J25" s="481"/>
    </row>
    <row collapsed="false" customFormat="false" customHeight="false" hidden="false" ht="14.25" outlineLevel="0" r="26">
      <c r="A26" s="478" t="s">
        <v>310</v>
      </c>
      <c r="B26" s="478"/>
      <c r="C26" s="479"/>
      <c r="D26" s="479"/>
      <c r="E26" s="479"/>
      <c r="F26" s="479"/>
      <c r="G26" s="479"/>
      <c r="H26" s="479"/>
      <c r="I26" s="480" t="n">
        <f aca="false">SUM(C26:H26)</f>
        <v>0</v>
      </c>
      <c r="J26" s="481" t="n">
        <f aca="false">I26/$I$32*100</f>
        <v>0</v>
      </c>
    </row>
    <row collapsed="false" customFormat="false" customHeight="false" hidden="false" ht="14.25" outlineLevel="0" r="27">
      <c r="A27" s="478" t="s">
        <v>313</v>
      </c>
      <c r="B27" s="478"/>
      <c r="C27" s="479"/>
      <c r="D27" s="479"/>
      <c r="E27" s="479"/>
      <c r="F27" s="479"/>
      <c r="G27" s="479"/>
      <c r="H27" s="479"/>
      <c r="I27" s="480" t="n">
        <f aca="false">SUM(C27:H27)</f>
        <v>0</v>
      </c>
      <c r="J27" s="481" t="n">
        <f aca="false">I27/$I$33*100</f>
        <v>0</v>
      </c>
    </row>
    <row collapsed="false" customFormat="false" customHeight="false" hidden="false" ht="14.25" outlineLevel="0" r="28">
      <c r="A28" s="482" t="s">
        <v>317</v>
      </c>
      <c r="B28" s="482"/>
      <c r="C28" s="479"/>
      <c r="D28" s="479"/>
      <c r="E28" s="479"/>
      <c r="F28" s="479"/>
      <c r="G28" s="479"/>
      <c r="H28" s="479"/>
      <c r="I28" s="480"/>
      <c r="J28" s="481"/>
    </row>
    <row collapsed="false" customFormat="false" customHeight="false" hidden="false" ht="14.25" outlineLevel="0" r="29">
      <c r="A29" s="478" t="s">
        <v>310</v>
      </c>
      <c r="B29" s="478"/>
      <c r="C29" s="479"/>
      <c r="D29" s="479"/>
      <c r="E29" s="479"/>
      <c r="F29" s="479"/>
      <c r="G29" s="479"/>
      <c r="H29" s="479"/>
      <c r="I29" s="480" t="n">
        <f aca="false">SUM(C29:H29)</f>
        <v>0</v>
      </c>
      <c r="J29" s="481" t="n">
        <f aca="false">I29/$I$32*100</f>
        <v>0</v>
      </c>
    </row>
    <row collapsed="false" customFormat="false" customHeight="false" hidden="false" ht="15" outlineLevel="0" r="30">
      <c r="A30" s="483" t="s">
        <v>313</v>
      </c>
      <c r="B30" s="483"/>
      <c r="C30" s="484"/>
      <c r="D30" s="484"/>
      <c r="E30" s="484"/>
      <c r="F30" s="484"/>
      <c r="G30" s="484"/>
      <c r="H30" s="484"/>
      <c r="I30" s="485" t="n">
        <f aca="false">SUM(C30:H30)</f>
        <v>0</v>
      </c>
      <c r="J30" s="486" t="n">
        <f aca="false">I30/$I$33*100</f>
        <v>0</v>
      </c>
    </row>
    <row collapsed="false" customFormat="false" customHeight="false" hidden="false" ht="14.25" outlineLevel="0" r="31">
      <c r="A31" s="474" t="s">
        <v>196</v>
      </c>
      <c r="B31" s="474"/>
      <c r="C31" s="475"/>
      <c r="D31" s="475"/>
      <c r="E31" s="475"/>
      <c r="F31" s="475"/>
      <c r="G31" s="475"/>
      <c r="H31" s="475"/>
      <c r="I31" s="487"/>
      <c r="J31" s="488"/>
    </row>
    <row collapsed="false" customFormat="false" customHeight="false" hidden="false" ht="14.25" outlineLevel="0" r="32">
      <c r="A32" s="478" t="s">
        <v>310</v>
      </c>
      <c r="B32" s="478"/>
      <c r="C32" s="489" t="n">
        <f aca="false">C14+C17+C20+C23+C26+C29</f>
        <v>0</v>
      </c>
      <c r="D32" s="489" t="n">
        <f aca="false">D14+D17+D20+D23+D26+D29</f>
        <v>3</v>
      </c>
      <c r="E32" s="489" t="n">
        <f aca="false">E14+E17+E20+E23+E26+E29</f>
        <v>6</v>
      </c>
      <c r="F32" s="489" t="n">
        <f aca="false">F14+F17+F20+F23+F26+F29</f>
        <v>24</v>
      </c>
      <c r="G32" s="489" t="n">
        <f aca="false">G14+G17+G20+G23+G26+G29</f>
        <v>27</v>
      </c>
      <c r="H32" s="489" t="n">
        <f aca="false">H14+H17+H20+H23+H26+H29</f>
        <v>0</v>
      </c>
      <c r="I32" s="489" t="n">
        <f aca="false">I14+I17+I20+I23+I26+I29</f>
        <v>60</v>
      </c>
      <c r="J32" s="490" t="n">
        <f aca="false">J14+J17+J20+J23+J26+J29</f>
        <v>100</v>
      </c>
    </row>
    <row collapsed="false" customFormat="false" customHeight="false" hidden="false" ht="15" outlineLevel="0" r="33">
      <c r="A33" s="483" t="s">
        <v>313</v>
      </c>
      <c r="B33" s="483"/>
      <c r="C33" s="491" t="n">
        <f aca="false">C15+C18+C21+C24+C27+C30</f>
        <v>0</v>
      </c>
      <c r="D33" s="491" t="n">
        <f aca="false">D15+D18+D21+D24+D27+D30</f>
        <v>240</v>
      </c>
      <c r="E33" s="491" t="n">
        <f aca="false">E15+E18+E21+E24+E27+E30</f>
        <v>474</v>
      </c>
      <c r="F33" s="491" t="n">
        <f aca="false">F15+F18+F21+F24+F27+F30</f>
        <v>2904</v>
      </c>
      <c r="G33" s="491" t="n">
        <f aca="false">G15+G18+G21+G24+G27+G30</f>
        <v>9662</v>
      </c>
      <c r="H33" s="491" t="n">
        <f aca="false">H15+H18+H21+H24+H27+H30</f>
        <v>0</v>
      </c>
      <c r="I33" s="491" t="n">
        <f aca="false">IF(I15+I18+I21+I24+I27+I30='300'!E42,I15+I18+I21+I24+I27+I30,"Check Rules!!!")</f>
        <v>13280</v>
      </c>
      <c r="J33" s="492" t="n">
        <f aca="false">J15+J18+J21+J24+J27+J30</f>
        <v>100</v>
      </c>
    </row>
    <row collapsed="false" customFormat="true" customHeight="true" hidden="false" ht="15" outlineLevel="0" r="34" s="469">
      <c r="A34" s="493"/>
      <c r="B34" s="493"/>
      <c r="C34" s="494"/>
      <c r="D34" s="495"/>
      <c r="E34" s="495"/>
      <c r="F34" s="467"/>
      <c r="G34" s="467"/>
      <c r="H34" s="467"/>
      <c r="I34" s="493"/>
      <c r="J34" s="493"/>
    </row>
    <row collapsed="false" customFormat="false" customHeight="false" hidden="false" ht="14.25" outlineLevel="0" r="35">
      <c r="A35" s="496"/>
      <c r="B35" s="496"/>
      <c r="C35" s="496"/>
      <c r="D35" s="496"/>
      <c r="E35" s="496"/>
      <c r="F35" s="496"/>
      <c r="G35" s="496"/>
      <c r="H35" s="496"/>
      <c r="I35" s="496"/>
      <c r="J35" s="496"/>
    </row>
    <row collapsed="false" customFormat="false" customHeight="false" hidden="false" ht="14.25" outlineLevel="0" r="36">
      <c r="A36" s="96" t="str">
        <f aca="false">IF(I33="Check Rules!!!",I33,"……………………………………………………..")</f>
        <v>……………………………………………………..</v>
      </c>
      <c r="B36" s="465"/>
      <c r="E36" s="496"/>
      <c r="F36" s="496"/>
      <c r="G36" s="497" t="str">
        <f aca="false">A36</f>
        <v>……………………………………………………..</v>
      </c>
      <c r="H36" s="497"/>
      <c r="I36" s="496"/>
      <c r="J36" s="496"/>
    </row>
    <row collapsed="false" customFormat="false" customHeight="false" hidden="false" ht="14.25" outlineLevel="0" r="37">
      <c r="A37" s="498" t="s">
        <v>111</v>
      </c>
      <c r="B37" s="465"/>
      <c r="E37" s="496"/>
      <c r="F37" s="496"/>
      <c r="G37" s="465" t="s">
        <v>111</v>
      </c>
      <c r="H37" s="465"/>
      <c r="I37" s="496"/>
      <c r="J37" s="496"/>
    </row>
    <row collapsed="false" customFormat="false" customHeight="false" hidden="false" ht="14.25" outlineLevel="0" r="38">
      <c r="A38" s="499"/>
      <c r="B38" s="499"/>
      <c r="C38" s="499"/>
      <c r="D38" s="499"/>
      <c r="E38" s="493"/>
      <c r="F38" s="496"/>
      <c r="G38" s="496"/>
      <c r="H38" s="496"/>
      <c r="I38" s="496"/>
      <c r="J38" s="496"/>
    </row>
    <row collapsed="false" customFormat="false" customHeight="false" hidden="false" ht="14.25" outlineLevel="0" r="39">
      <c r="A39" s="500"/>
      <c r="B39" s="500"/>
      <c r="C39" s="500"/>
      <c r="D39" s="467"/>
      <c r="E39" s="493"/>
      <c r="F39" s="496"/>
      <c r="G39" s="496"/>
      <c r="H39" s="496"/>
      <c r="I39" s="496"/>
      <c r="J39" s="496"/>
    </row>
    <row collapsed="false" customFormat="false" customHeight="true" hidden="false" ht="14.25" outlineLevel="0" r="40">
      <c r="A40" s="467"/>
      <c r="B40" s="468"/>
      <c r="C40" s="501"/>
      <c r="D40" s="502"/>
      <c r="E40" s="502"/>
      <c r="F40" s="496"/>
      <c r="G40" s="496"/>
      <c r="H40" s="496"/>
      <c r="I40" s="496"/>
      <c r="J40" s="496"/>
    </row>
    <row collapsed="false" customFormat="false" customHeight="false" hidden="false" ht="14.25" outlineLevel="0" r="41">
      <c r="A41" s="493"/>
      <c r="B41" s="493"/>
      <c r="C41" s="493"/>
      <c r="D41" s="493"/>
      <c r="E41" s="493"/>
      <c r="F41" s="496"/>
      <c r="G41" s="496"/>
      <c r="H41" s="496"/>
      <c r="I41" s="496"/>
      <c r="J41" s="496"/>
    </row>
    <row collapsed="false" customFormat="false" customHeight="false" hidden="false" ht="14.25" outlineLevel="0" r="42">
      <c r="A42" s="493"/>
      <c r="B42" s="493"/>
      <c r="C42" s="493"/>
      <c r="D42" s="493"/>
      <c r="E42" s="493"/>
      <c r="F42" s="496"/>
      <c r="G42" s="496"/>
      <c r="H42" s="496"/>
      <c r="I42" s="496"/>
      <c r="J42" s="496"/>
    </row>
    <row collapsed="false" customFormat="false" customHeight="false" hidden="false" ht="14.25" outlineLevel="0" r="43">
      <c r="A43" s="496"/>
      <c r="B43" s="496"/>
      <c r="C43" s="496"/>
      <c r="D43" s="496"/>
      <c r="E43" s="496"/>
      <c r="F43" s="496"/>
      <c r="G43" s="496"/>
      <c r="H43" s="496"/>
      <c r="I43" s="496"/>
      <c r="J43" s="496"/>
    </row>
    <row collapsed="false" customFormat="false" customHeight="false" hidden="false" ht="14.25" outlineLevel="0" r="44">
      <c r="A44" s="496"/>
      <c r="B44" s="496"/>
      <c r="C44" s="496"/>
      <c r="D44" s="496"/>
      <c r="E44" s="496"/>
      <c r="F44" s="496"/>
      <c r="G44" s="496"/>
      <c r="H44" s="496"/>
      <c r="I44" s="496"/>
      <c r="J44" s="496"/>
    </row>
  </sheetData>
  <sheetProtection password="ef22" sheet="true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G36:H36"/>
    <mergeCell ref="A38:D38"/>
    <mergeCell ref="D40:E40"/>
  </mergeCells>
  <conditionalFormatting sqref="I33">
    <cfRule aboveAverage="0" bottom="0" dxfId="9" equalAverage="0" operator="equal" percent="0" priority="2" rank="0" text="" type="cellIs">
      <formula>"Check Rules!!!"</formula>
    </cfRule>
  </conditionalFormatting>
  <dataValidations count="1">
    <dataValidation allowBlank="true" error="Data input must be POSITIVE WHOLE NUMBERS" errorTitle="CBN - OFID" operator="greaterThanOrEqual" showDropDown="false" showErrorMessage="true" showInputMessage="false" sqref="C13:H31" type="whole">
      <formula1>0</formula1>
      <formula2>0</formula2>
    </dataValidation>
  </dataValidations>
  <printOptions gridLines="false" gridLinesSet="true" headings="false" horizontalCentered="false" verticalCentered="false"/>
  <pageMargins bottom="0.75" footer="0.3" header="0.511805555555555" left="0.7" right="0.7" top="0.75"/>
  <pageSetup blackAndWhite="false" cellComments="none" copies="1" draft="false" firstPageNumber="0" fitToHeight="1" fitToWidth="1" horizontalDpi="300" orientation="landscape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I23"/>
  <sheetViews>
    <sheetView colorId="64" defaultGridColor="true" rightToLeft="false" showFormulas="false" showGridLines="false" showOutlineSymbols="true" showRowColHeaders="true" showZeros="true" tabSelected="false" topLeftCell="A1" view="normal" workbookViewId="0" zoomScale="100" zoomScaleNormal="100" zoomScalePageLayoutView="100">
      <selection activeCell="E16" activeCellId="0" pane="topLeft" sqref="E16"/>
    </sheetView>
  </sheetViews>
  <sheetFormatPr defaultColWidth="9.13671875" defaultRowHeight="12.75" outlineLevelCol="0" outlineLevelRow="0" zeroHeight="false"/>
  <cols>
    <col min="1" max="1" customWidth="true" hidden="false" style="107" width="24.11" collapsed="true" outlineLevel="0"/>
    <col min="2" max="2" customWidth="true" hidden="false" style="107" width="13.27" collapsed="true" outlineLevel="0"/>
    <col min="3" max="3" customWidth="true" hidden="false" style="107" width="10.84" collapsed="true" outlineLevel="0"/>
    <col min="4" max="4" customWidth="true" hidden="false" style="107" width="10.55" collapsed="true" outlineLevel="0"/>
    <col min="5" max="5" customWidth="true" hidden="false" style="107" width="12.27" collapsed="true" outlineLevel="0"/>
    <col min="6" max="6" customWidth="true" hidden="false" style="107" width="11.84" collapsed="true" outlineLevel="0"/>
    <col min="7" max="7" customWidth="true" hidden="false" style="107" width="10.27" collapsed="true" outlineLevel="0"/>
    <col min="8" max="8" customWidth="true" hidden="false" style="107" width="10.12" collapsed="true" outlineLevel="0"/>
    <col min="9" max="257" customWidth="false" hidden="false" style="107" width="9.13" collapsed="true" outlineLevel="0"/>
  </cols>
  <sheetData>
    <row collapsed="false" customFormat="false" customHeight="false" hidden="false" ht="12.75" outlineLevel="0" r="1">
      <c r="A1" s="109" t="s">
        <v>0</v>
      </c>
      <c r="B1" s="394" t="n">
        <f aca="false">'771'!C1</f>
        <v>51253</v>
      </c>
      <c r="C1" s="114"/>
      <c r="D1" s="114"/>
      <c r="E1" s="114"/>
      <c r="F1" s="110"/>
      <c r="G1" s="110"/>
      <c r="H1" s="110"/>
    </row>
    <row collapsed="false" customFormat="false" customHeight="false" hidden="false" ht="12.75" outlineLevel="0" r="2">
      <c r="A2" s="109" t="s">
        <v>1</v>
      </c>
      <c r="B2" s="114" t="str">
        <f aca="false">'771'!C2</f>
        <v>NEPTUNE MICROFINANCE BANK LIMITED</v>
      </c>
      <c r="C2" s="114"/>
      <c r="D2" s="114"/>
      <c r="E2" s="114"/>
      <c r="F2" s="110"/>
      <c r="G2" s="110"/>
      <c r="H2" s="110"/>
    </row>
    <row collapsed="false" customFormat="false" customHeight="false" hidden="false" ht="12.75" outlineLevel="0" r="3">
      <c r="A3" s="109" t="s">
        <v>3</v>
      </c>
      <c r="B3" s="114" t="s">
        <v>318</v>
      </c>
      <c r="C3" s="114"/>
      <c r="D3" s="114"/>
      <c r="E3" s="114"/>
      <c r="F3" s="110"/>
      <c r="G3" s="110"/>
      <c r="H3" s="110"/>
    </row>
    <row collapsed="false" customFormat="false" customHeight="false" hidden="false" ht="12.75" outlineLevel="0" r="4">
      <c r="A4" s="109" t="s">
        <v>5</v>
      </c>
      <c r="B4" s="503" t="s">
        <v>319</v>
      </c>
      <c r="C4" s="503"/>
      <c r="D4" s="503"/>
      <c r="E4" s="503"/>
      <c r="F4" s="110"/>
      <c r="G4" s="110"/>
      <c r="H4" s="110"/>
    </row>
    <row collapsed="false" customFormat="false" customHeight="false" hidden="false" ht="12.75" outlineLevel="0" r="5">
      <c r="A5" s="109" t="s">
        <v>7</v>
      </c>
      <c r="B5" s="400" t="n">
        <f aca="false">'771'!C5</f>
        <v>42855</v>
      </c>
      <c r="C5" s="114"/>
      <c r="D5" s="114"/>
      <c r="E5" s="114"/>
      <c r="F5" s="110"/>
      <c r="G5" s="110"/>
      <c r="H5" s="110"/>
    </row>
    <row collapsed="false" customFormat="false" customHeight="false" hidden="false" ht="12.75" outlineLevel="0" r="6">
      <c r="A6" s="109" t="s">
        <v>8</v>
      </c>
      <c r="B6" s="398" t="str">
        <f aca="false">'771'!C6</f>
        <v>LAGOS</v>
      </c>
      <c r="C6" s="114"/>
      <c r="D6" s="114"/>
      <c r="E6" s="114"/>
      <c r="F6" s="110"/>
      <c r="G6" s="110"/>
      <c r="H6" s="110"/>
    </row>
    <row collapsed="false" customFormat="false" customHeight="false" hidden="false" ht="12.75" outlineLevel="0" r="7">
      <c r="A7" s="109" t="s">
        <v>10</v>
      </c>
      <c r="B7" s="398" t="n">
        <f aca="false">'771'!C7</f>
        <v>20</v>
      </c>
      <c r="C7" s="114"/>
      <c r="D7" s="114"/>
      <c r="E7" s="114"/>
      <c r="F7" s="110"/>
      <c r="G7" s="110"/>
      <c r="H7" s="110"/>
    </row>
    <row collapsed="false" customFormat="false" customHeight="false" hidden="false" ht="12.75" outlineLevel="0" r="8">
      <c r="A8" s="109" t="s">
        <v>11</v>
      </c>
      <c r="B8" s="398" t="str">
        <f aca="false">'771'!C8</f>
        <v>Ikeja</v>
      </c>
      <c r="C8" s="114"/>
      <c r="D8" s="114"/>
      <c r="E8" s="114"/>
      <c r="F8" s="110"/>
      <c r="G8" s="110"/>
      <c r="H8" s="110"/>
    </row>
    <row collapsed="false" customFormat="false" customHeight="false" hidden="false" ht="12.75" outlineLevel="0" r="9">
      <c r="A9" s="109" t="s">
        <v>13</v>
      </c>
      <c r="B9" s="114" t="n">
        <f aca="false">i!B9</f>
        <v>0</v>
      </c>
      <c r="C9" s="114"/>
      <c r="D9" s="114"/>
      <c r="E9" s="114"/>
      <c r="F9" s="110"/>
      <c r="G9" s="110"/>
      <c r="H9" s="110"/>
    </row>
    <row collapsed="false" customFormat="false" customHeight="false" hidden="false" ht="13.5" outlineLevel="0" r="10">
      <c r="A10" s="504"/>
      <c r="B10" s="505"/>
      <c r="C10" s="505"/>
      <c r="D10" s="505"/>
      <c r="E10" s="505"/>
      <c r="F10" s="505"/>
      <c r="G10" s="505"/>
      <c r="H10" s="506"/>
    </row>
    <row collapsed="false" customFormat="false" customHeight="false" hidden="false" ht="26.25" outlineLevel="0" r="11">
      <c r="A11" s="507" t="s">
        <v>320</v>
      </c>
      <c r="B11" s="507"/>
      <c r="C11" s="508" t="s">
        <v>321</v>
      </c>
      <c r="D11" s="508" t="s">
        <v>322</v>
      </c>
      <c r="E11" s="508" t="s">
        <v>323</v>
      </c>
      <c r="F11" s="508" t="s">
        <v>324</v>
      </c>
      <c r="G11" s="508" t="s">
        <v>325</v>
      </c>
      <c r="H11" s="509" t="s">
        <v>326</v>
      </c>
    </row>
    <row collapsed="false" customFormat="false" customHeight="true" hidden="false" ht="12.75" outlineLevel="0" r="12">
      <c r="A12" s="510" t="s">
        <v>327</v>
      </c>
      <c r="B12" s="510"/>
      <c r="C12" s="511" t="s">
        <v>328</v>
      </c>
      <c r="D12" s="511" t="s">
        <v>328</v>
      </c>
      <c r="E12" s="511" t="s">
        <v>328</v>
      </c>
      <c r="F12" s="511" t="s">
        <v>328</v>
      </c>
      <c r="G12" s="511" t="s">
        <v>328</v>
      </c>
      <c r="H12" s="511" t="s">
        <v>328</v>
      </c>
    </row>
    <row collapsed="false" customFormat="false" customHeight="false" hidden="false" ht="12.75" outlineLevel="0" r="13">
      <c r="A13" s="512" t="s">
        <v>42</v>
      </c>
      <c r="B13" s="512"/>
      <c r="C13" s="513"/>
      <c r="D13" s="513"/>
      <c r="E13" s="513"/>
      <c r="F13" s="513"/>
      <c r="G13" s="513"/>
      <c r="H13" s="514"/>
    </row>
    <row collapsed="false" customFormat="false" customHeight="false" hidden="false" ht="12.75" outlineLevel="0" r="14">
      <c r="A14" s="512" t="s">
        <v>329</v>
      </c>
      <c r="B14" s="512"/>
      <c r="C14" s="513"/>
      <c r="D14" s="513"/>
      <c r="E14" s="513"/>
      <c r="F14" s="513"/>
      <c r="G14" s="513"/>
      <c r="H14" s="514"/>
    </row>
    <row collapsed="false" customFormat="false" customHeight="false" hidden="false" ht="12.75" outlineLevel="0" r="15">
      <c r="A15" s="512" t="s">
        <v>330</v>
      </c>
      <c r="B15" s="512"/>
      <c r="C15" s="513" t="n">
        <v>0.02</v>
      </c>
      <c r="D15" s="513" t="n">
        <v>0.02</v>
      </c>
      <c r="E15" s="513" t="n">
        <v>0.02</v>
      </c>
      <c r="F15" s="513" t="n">
        <v>0.02</v>
      </c>
      <c r="G15" s="513" t="n">
        <v>0.02</v>
      </c>
      <c r="H15" s="513" t="n">
        <v>0.02</v>
      </c>
    </row>
    <row collapsed="false" customFormat="false" customHeight="false" hidden="false" ht="12.75" outlineLevel="0" r="16">
      <c r="A16" s="512" t="s">
        <v>71</v>
      </c>
      <c r="B16" s="512"/>
      <c r="C16" s="513"/>
      <c r="D16" s="513"/>
      <c r="E16" s="513"/>
      <c r="F16" s="513"/>
      <c r="G16" s="513"/>
      <c r="H16" s="514"/>
    </row>
    <row collapsed="false" customFormat="false" customHeight="false" hidden="false" ht="13.5" outlineLevel="0" r="17">
      <c r="A17" s="515" t="s">
        <v>331</v>
      </c>
      <c r="B17" s="515"/>
      <c r="C17" s="516"/>
      <c r="D17" s="516"/>
      <c r="E17" s="516"/>
      <c r="F17" s="516"/>
      <c r="G17" s="516"/>
      <c r="H17" s="517"/>
    </row>
    <row collapsed="false" customFormat="false" customHeight="false" hidden="false" ht="12.75" outlineLevel="0" r="18">
      <c r="A18" s="496"/>
      <c r="B18" s="496"/>
      <c r="C18" s="496"/>
      <c r="D18" s="496"/>
      <c r="E18" s="496"/>
      <c r="F18" s="496"/>
      <c r="G18" s="496"/>
      <c r="H18" s="496"/>
    </row>
    <row collapsed="false" customFormat="false" customHeight="false" hidden="false" ht="12.75" outlineLevel="0" r="19">
      <c r="A19" s="496"/>
      <c r="B19" s="496"/>
      <c r="C19" s="496"/>
      <c r="D19" s="496"/>
      <c r="E19" s="496"/>
      <c r="F19" s="496"/>
      <c r="G19" s="496"/>
      <c r="H19" s="496"/>
    </row>
    <row collapsed="false" customFormat="false" customHeight="false" hidden="false" ht="12.75" outlineLevel="0" r="20">
      <c r="A20" s="496"/>
      <c r="B20" s="496"/>
      <c r="C20" s="496"/>
      <c r="D20" s="496"/>
      <c r="E20" s="496"/>
      <c r="F20" s="496"/>
      <c r="G20" s="496"/>
      <c r="H20" s="496"/>
    </row>
    <row collapsed="false" customFormat="false" customHeight="false" hidden="false" ht="12.75" outlineLevel="0" r="21">
      <c r="A21" s="96" t="s">
        <v>150</v>
      </c>
      <c r="B21" s="90"/>
      <c r="E21" s="93" t="s">
        <v>151</v>
      </c>
      <c r="F21" s="93"/>
      <c r="G21" s="496"/>
      <c r="H21" s="496"/>
    </row>
    <row collapsed="false" customFormat="false" customHeight="false" hidden="false" ht="12.75" outlineLevel="0" r="22">
      <c r="A22" s="96" t="s">
        <v>111</v>
      </c>
      <c r="B22" s="90"/>
      <c r="E22" s="93" t="s">
        <v>111</v>
      </c>
      <c r="F22" s="93"/>
      <c r="G22" s="496"/>
      <c r="H22" s="496"/>
    </row>
    <row collapsed="false" customFormat="false" customHeight="false" hidden="false" ht="12.75" outlineLevel="0" r="23">
      <c r="A23" s="518"/>
      <c r="B23" s="518"/>
      <c r="C23" s="90"/>
      <c r="D23" s="90"/>
      <c r="E23" s="496"/>
      <c r="F23" s="496"/>
      <c r="G23" s="496"/>
      <c r="H23" s="496"/>
    </row>
  </sheetData>
  <sheetProtection password="ef22" sheet="true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rintOptions gridLines="false" gridLinesSet="true" headings="false" horizontalCentered="false" verticalCentered="false"/>
  <pageMargins bottom="0.75" footer="0.3" header="0.511805555555555" left="0.7" right="0.7" top="0.75"/>
  <pageSetup blackAndWhite="false" cellComments="none" copies="1" draft="false" firstPageNumber="0" fitToHeight="1" fitToWidth="1" horizontalDpi="300" orientation="landscape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G28"/>
  <sheetViews>
    <sheetView colorId="64" defaultGridColor="true" rightToLeft="false" showFormulas="false" showGridLines="false" showOutlineSymbols="true" showRowColHeaders="true" showZeros="true" tabSelected="false" topLeftCell="A4" view="normal" workbookViewId="0" zoomScale="100" zoomScaleNormal="100" zoomScalePageLayoutView="100">
      <selection activeCell="C21" activeCellId="0" pane="topLeft" sqref="C21"/>
    </sheetView>
  </sheetViews>
  <sheetFormatPr defaultColWidth="9.13671875" defaultRowHeight="12.75" outlineLevelCol="0" outlineLevelRow="0" zeroHeight="false"/>
  <cols>
    <col min="1" max="1" customWidth="true" hidden="false" style="107" width="6.69" collapsed="true" outlineLevel="0"/>
    <col min="2" max="2" customWidth="true" hidden="false" style="107" width="33.52" collapsed="true" outlineLevel="0"/>
    <col min="3" max="3" customWidth="true" hidden="false" style="107" width="25.96" collapsed="true" outlineLevel="0"/>
    <col min="4" max="4" customWidth="true" hidden="false" style="107" width="20.68" collapsed="true" outlineLevel="0"/>
    <col min="5" max="5" customWidth="true" hidden="false" style="107" width="17.97" collapsed="true" outlineLevel="0"/>
    <col min="6" max="6" customWidth="true" hidden="false" style="107" width="16.4" collapsed="true" outlineLevel="0"/>
    <col min="7" max="257" customWidth="false" hidden="false" style="107" width="9.13" collapsed="true" outlineLevel="0"/>
  </cols>
  <sheetData>
    <row collapsed="false" customFormat="false" customHeight="false" hidden="false" ht="12.75" outlineLevel="0" r="1">
      <c r="A1" s="109" t="s">
        <v>0</v>
      </c>
      <c r="B1" s="109"/>
      <c r="C1" s="114" t="n">
        <f aca="false">'1000'!C1</f>
        <v>51253</v>
      </c>
      <c r="D1" s="307"/>
    </row>
    <row collapsed="false" customFormat="false" customHeight="false" hidden="false" ht="12.75" outlineLevel="0" r="2">
      <c r="A2" s="109" t="s">
        <v>1</v>
      </c>
      <c r="B2" s="109"/>
      <c r="C2" s="114" t="str">
        <f aca="false">'1000'!C2</f>
        <v>NEPTUNE MICROFINANCE BANK LIMITED</v>
      </c>
      <c r="D2" s="307"/>
    </row>
    <row collapsed="false" customFormat="false" customHeight="false" hidden="false" ht="12.75" outlineLevel="0" r="3">
      <c r="A3" s="109" t="s">
        <v>3</v>
      </c>
      <c r="B3" s="109"/>
      <c r="C3" s="308" t="s">
        <v>332</v>
      </c>
      <c r="D3" s="438"/>
    </row>
    <row collapsed="false" customFormat="false" customHeight="false" hidden="false" ht="12.75" outlineLevel="0" r="4">
      <c r="A4" s="109" t="s">
        <v>5</v>
      </c>
      <c r="B4" s="109"/>
      <c r="C4" s="308" t="s">
        <v>333</v>
      </c>
      <c r="D4" s="310"/>
    </row>
    <row collapsed="false" customFormat="false" customHeight="false" hidden="false" ht="12.75" outlineLevel="0" r="5">
      <c r="A5" s="109" t="s">
        <v>7</v>
      </c>
      <c r="B5" s="109"/>
      <c r="C5" s="311" t="n">
        <f aca="false">'1000'!C5</f>
        <v>42855</v>
      </c>
      <c r="D5" s="307"/>
    </row>
    <row collapsed="false" customFormat="false" customHeight="false" hidden="false" ht="12.75" outlineLevel="0" r="6">
      <c r="A6" s="109" t="s">
        <v>8</v>
      </c>
      <c r="B6" s="109"/>
      <c r="C6" s="114" t="str">
        <f aca="false">'1000'!C6</f>
        <v>LAGOS</v>
      </c>
      <c r="D6" s="307"/>
    </row>
    <row collapsed="false" customFormat="false" customHeight="false" hidden="false" ht="12.75" outlineLevel="0" r="7">
      <c r="A7" s="109" t="s">
        <v>10</v>
      </c>
      <c r="B7" s="109"/>
      <c r="C7" s="114" t="n">
        <f aca="false">'1000'!C7</f>
        <v>20</v>
      </c>
      <c r="D7" s="307"/>
    </row>
    <row collapsed="false" customFormat="false" customHeight="false" hidden="false" ht="12.75" outlineLevel="0" r="8">
      <c r="A8" s="109" t="s">
        <v>11</v>
      </c>
      <c r="B8" s="109"/>
      <c r="C8" s="114" t="str">
        <f aca="false">'1000'!C8</f>
        <v>Ikeja</v>
      </c>
      <c r="D8" s="307"/>
    </row>
    <row collapsed="false" customFormat="false" customHeight="false" hidden="false" ht="12.75" outlineLevel="0" r="9">
      <c r="A9" s="109" t="s">
        <v>13</v>
      </c>
      <c r="B9" s="109"/>
      <c r="C9" s="114" t="n">
        <f aca="false">'1000'!C9</f>
        <v>0</v>
      </c>
      <c r="D9" s="307"/>
      <c r="F9" s="90"/>
    </row>
    <row collapsed="false" customFormat="false" customHeight="false" hidden="false" ht="13.5" outlineLevel="0" r="10">
      <c r="A10" s="519"/>
      <c r="B10" s="519"/>
      <c r="F10" s="90"/>
    </row>
    <row collapsed="false" customFormat="false" customHeight="false" hidden="false" ht="26.25" outlineLevel="0" r="11">
      <c r="A11" s="520" t="s">
        <v>122</v>
      </c>
      <c r="B11" s="521" t="s">
        <v>334</v>
      </c>
      <c r="C11" s="522" t="s">
        <v>335</v>
      </c>
      <c r="D11" s="522" t="s">
        <v>336</v>
      </c>
      <c r="E11" s="523" t="s">
        <v>337</v>
      </c>
      <c r="F11" s="90"/>
    </row>
    <row collapsed="false" customFormat="false" customHeight="false" hidden="false" ht="12.75" outlineLevel="0" r="12">
      <c r="A12" s="442" t="n">
        <v>10815</v>
      </c>
      <c r="B12" s="524" t="str">
        <f aca="false">IF(E12&gt;=10%*$E$22,"Accounts Receivable [Provide Breakdown]","Accounts Receivable")</f>
        <v>Accounts Receivable</v>
      </c>
      <c r="C12" s="525" t="n">
        <v>1042</v>
      </c>
      <c r="D12" s="525"/>
      <c r="E12" s="526" t="n">
        <f aca="false">SUM(C12:D12)</f>
        <v>1042</v>
      </c>
      <c r="F12" s="90"/>
    </row>
    <row collapsed="false" customFormat="false" customHeight="false" hidden="false" ht="12.75" outlineLevel="0" r="13">
      <c r="A13" s="446" t="n">
        <v>10820</v>
      </c>
      <c r="B13" s="527" t="str">
        <f aca="false">IF(E13&gt;=10%*$E$22,"Accrued Interest Receivable [Provide Breakdown]","Accrued Interest ")</f>
        <v>Accrued Interest </v>
      </c>
      <c r="C13" s="528"/>
      <c r="D13" s="528"/>
      <c r="E13" s="529" t="n">
        <f aca="false">SUM(C13:D13)</f>
        <v>0</v>
      </c>
      <c r="F13" s="90"/>
    </row>
    <row collapsed="false" customFormat="false" customHeight="false" hidden="false" ht="12.75" outlineLevel="0" r="14">
      <c r="A14" s="446" t="n">
        <v>10825</v>
      </c>
      <c r="B14" s="527" t="str">
        <f aca="false">IF(E14&gt;=10%*$E$22,"Cheques for Collection /Transit Items [Provide Breakdown]","Cheques for Collection /Transit Items")</f>
        <v>Cheques for Collection /Transit Items</v>
      </c>
      <c r="C14" s="528"/>
      <c r="D14" s="528"/>
      <c r="E14" s="529" t="n">
        <f aca="false">SUM(C14:D14)</f>
        <v>0</v>
      </c>
      <c r="F14" s="90"/>
    </row>
    <row collapsed="false" customFormat="false" customHeight="false" hidden="false" ht="12.75" outlineLevel="0" r="15">
      <c r="A15" s="446" t="n">
        <v>10835</v>
      </c>
      <c r="B15" s="527" t="str">
        <f aca="false">IF(E15&gt;=10%*$E$22,"Prepaid Interest [Provide Breakdown]","Prepaid Interest ")</f>
        <v>Prepaid Interest </v>
      </c>
      <c r="C15" s="528"/>
      <c r="D15" s="528"/>
      <c r="E15" s="529" t="n">
        <f aca="false">SUM(C15:D15)</f>
        <v>0</v>
      </c>
      <c r="F15" s="90"/>
    </row>
    <row collapsed="false" customFormat="false" customHeight="false" hidden="false" ht="12.75" outlineLevel="0" r="16">
      <c r="A16" s="446" t="n">
        <v>10840</v>
      </c>
      <c r="B16" s="527" t="str">
        <f aca="false">IF(E16&gt;=10%*$E$22,"Prepaid Rent [Provide Breakdown]","Prepaid Rent ")</f>
        <v>Prepaid Rent </v>
      </c>
      <c r="C16" s="528"/>
      <c r="D16" s="528"/>
      <c r="E16" s="529" t="n">
        <f aca="false">SUM(C16:D16)</f>
        <v>0</v>
      </c>
      <c r="F16" s="90"/>
    </row>
    <row collapsed="false" customFormat="false" customHeight="false" hidden="false" ht="12.75" outlineLevel="0" r="17">
      <c r="A17" s="446" t="n">
        <v>10845</v>
      </c>
      <c r="B17" s="527" t="str">
        <f aca="false">IF(E17&gt;=10%*$E$22,"Stationery [Provide Breakdown]","Stationery")</f>
        <v>Stationery [Provide Breakdown]</v>
      </c>
      <c r="C17" s="528" t="n">
        <v>6604</v>
      </c>
      <c r="D17" s="528"/>
      <c r="E17" s="529" t="n">
        <f aca="false">SUM(C17:D17)</f>
        <v>6604</v>
      </c>
      <c r="F17" s="90"/>
    </row>
    <row collapsed="false" customFormat="false" customHeight="false" hidden="false" ht="12.75" outlineLevel="0" r="18">
      <c r="A18" s="446" t="n">
        <v>10850</v>
      </c>
      <c r="B18" s="527" t="str">
        <f aca="false">IF(E18&gt;=10%*$E$22,"Other Prepayments [Provide Breakdown]","Other Prepayments")</f>
        <v>Other Prepayments</v>
      </c>
      <c r="C18" s="528"/>
      <c r="D18" s="528"/>
      <c r="E18" s="529" t="n">
        <f aca="false">SUM(C18:D18)</f>
        <v>0</v>
      </c>
      <c r="F18" s="90"/>
    </row>
    <row collapsed="false" customFormat="false" customHeight="false" hidden="false" ht="12.75" outlineLevel="0" r="19">
      <c r="A19" s="446" t="n">
        <v>10855</v>
      </c>
      <c r="B19" s="527" t="str">
        <f aca="false">IF(E19&gt;=10%*$E$22,"Suspense Account [Provide Breakdown]","Suspense Account")</f>
        <v>Suspense Account</v>
      </c>
      <c r="C19" s="528"/>
      <c r="D19" s="528"/>
      <c r="E19" s="529" t="n">
        <f aca="false">SUM(C19:D19)</f>
        <v>0</v>
      </c>
      <c r="F19" s="90"/>
    </row>
    <row collapsed="false" customFormat="false" customHeight="false" hidden="false" ht="25.5" outlineLevel="0" r="20">
      <c r="A20" s="446" t="n">
        <v>10860</v>
      </c>
      <c r="B20" s="527" t="str">
        <f aca="false">IF(E20&gt;=10%*$E$22,"Goodwill and Other Intangible Assets [Provide Breakdown]","Goodwill and Other Intangible Assets")</f>
        <v>Goodwill and Other Intangible Assets [Provide Breakdown]</v>
      </c>
      <c r="C20" s="528" t="n">
        <v>3985</v>
      </c>
      <c r="D20" s="528"/>
      <c r="E20" s="529" t="n">
        <f aca="false">SUM(C20:D20)</f>
        <v>3985</v>
      </c>
      <c r="F20" s="90"/>
    </row>
    <row collapsed="false" customFormat="false" customHeight="false" hidden="false" ht="13.5" outlineLevel="0" r="21">
      <c r="A21" s="450" t="n">
        <v>10865</v>
      </c>
      <c r="B21" s="530" t="str">
        <f aca="false">IF(E21&gt;=10%*$E$22,"Miscellaneous [Provide Breakdown]","Miscellaneous")</f>
        <v>Miscellaneous</v>
      </c>
      <c r="C21" s="531"/>
      <c r="D21" s="531"/>
      <c r="E21" s="532" t="n">
        <f aca="false">SUM(C21:D21)</f>
        <v>0</v>
      </c>
      <c r="F21" s="90"/>
    </row>
    <row collapsed="false" customFormat="false" customHeight="false" hidden="false" ht="13.5" outlineLevel="0" r="22">
      <c r="A22" s="533"/>
      <c r="B22" s="534" t="s">
        <v>196</v>
      </c>
      <c r="C22" s="535" t="n">
        <f aca="false">SUM(C12:C21)</f>
        <v>11631</v>
      </c>
      <c r="D22" s="536" t="n">
        <f aca="false">SUM(D12:D21)</f>
        <v>0</v>
      </c>
      <c r="E22" s="537" t="n">
        <f aca="false">SUM(E12:E21)</f>
        <v>11631</v>
      </c>
      <c r="F22" s="90"/>
    </row>
    <row collapsed="false" customFormat="false" customHeight="false" hidden="false" ht="12.75" outlineLevel="0" r="23">
      <c r="A23" s="538"/>
      <c r="B23" s="538"/>
      <c r="C23" s="90"/>
      <c r="D23" s="90"/>
      <c r="E23" s="90"/>
      <c r="F23" s="90"/>
    </row>
    <row collapsed="false" customFormat="false" customHeight="false" hidden="false" ht="12.75" outlineLevel="0" r="24">
      <c r="A24" s="89" t="s">
        <v>338</v>
      </c>
      <c r="B24" s="89"/>
      <c r="C24" s="90"/>
      <c r="D24" s="90"/>
      <c r="E24" s="90"/>
      <c r="F24" s="90"/>
    </row>
    <row collapsed="false" customFormat="false" customHeight="false" hidden="false" ht="12.75" outlineLevel="0" r="25">
      <c r="A25" s="518"/>
      <c r="B25" s="518"/>
      <c r="C25" s="90"/>
      <c r="D25" s="90"/>
      <c r="E25" s="90"/>
      <c r="F25" s="90"/>
    </row>
    <row collapsed="false" customFormat="false" customHeight="false" hidden="false" ht="14.25" outlineLevel="0" r="26">
      <c r="A26" s="96" t="s">
        <v>339</v>
      </c>
      <c r="B26" s="90"/>
      <c r="C26" s="237"/>
      <c r="D26" s="93" t="s">
        <v>340</v>
      </c>
      <c r="E26" s="93"/>
      <c r="F26" s="90"/>
    </row>
    <row collapsed="false" customFormat="false" customHeight="true" hidden="false" ht="14.25" outlineLevel="0" r="27">
      <c r="A27" s="96" t="s">
        <v>111</v>
      </c>
      <c r="B27" s="90"/>
      <c r="C27" s="237"/>
      <c r="D27" s="93" t="s">
        <v>111</v>
      </c>
      <c r="E27" s="93"/>
      <c r="F27" s="90"/>
    </row>
    <row collapsed="false" customFormat="false" customHeight="false" hidden="false" ht="12.75" outlineLevel="0" r="28">
      <c r="A28" s="518"/>
      <c r="B28" s="518"/>
      <c r="C28" s="90"/>
      <c r="D28" s="90"/>
      <c r="E28" s="90"/>
      <c r="F28" s="90"/>
    </row>
  </sheetData>
  <sheetProtection password="ef22" sheet="true"/>
  <mergeCells count="2">
    <mergeCell ref="D26:E26"/>
    <mergeCell ref="D27:E27"/>
  </mergeCells>
  <dataValidations count="1">
    <dataValidation allowBlank="true" error="Data input must be POSITIVE WHOLE NUMBERS" errorTitle="CBN - OFID" operator="greaterThanOrEqual" showDropDown="false" showErrorMessage="true" showInputMessage="false" sqref="C12:D21" type="whole">
      <formula1>0</formula1>
      <formula2>0</formula2>
    </dataValidation>
  </dataValidations>
  <printOptions gridLines="false" gridLinesSet="true" headings="false" horizontalCentered="false" verticalCentered="false"/>
  <pageMargins bottom="0.75" footer="0.3" header="0.511805555555555" left="0.7" right="0.7" top="0.75"/>
  <pageSetup blackAndWhite="false" cellComments="none" copies="1" draft="false" firstPageNumber="0" fitToHeight="1" fitToWidth="1" horizontalDpi="300" orientation="landscape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F52"/>
  <sheetViews>
    <sheetView colorId="64" defaultGridColor="true" rightToLeft="false" showFormulas="false" showGridLines="false" showOutlineSymbols="true" showRowColHeaders="true" showZeros="true" tabSelected="false" topLeftCell="A1" view="normal" workbookViewId="0" zoomScale="100" zoomScaleNormal="100" zoomScalePageLayoutView="100">
      <selection activeCell="B14" activeCellId="0" pane="topLeft" sqref="B14:C14"/>
    </sheetView>
  </sheetViews>
  <sheetFormatPr defaultColWidth="9.13671875" defaultRowHeight="12.75" outlineLevelCol="0" outlineLevelRow="0" zeroHeight="false"/>
  <cols>
    <col min="1" max="1" customWidth="true" hidden="false" style="107" width="4.41" collapsed="true" outlineLevel="0"/>
    <col min="2" max="2" customWidth="true" hidden="false" style="107" width="19.83" collapsed="true" outlineLevel="0"/>
    <col min="3" max="3" customWidth="true" hidden="false" style="107" width="27.82" collapsed="true" outlineLevel="0"/>
    <col min="4" max="4" customWidth="true" hidden="false" style="107" width="17.97" collapsed="true" outlineLevel="0"/>
    <col min="5" max="5" customWidth="true" hidden="false" style="107" width="11.4" collapsed="true" outlineLevel="0"/>
    <col min="6" max="257" customWidth="false" hidden="false" style="107" width="9.13" collapsed="true" outlineLevel="0"/>
  </cols>
  <sheetData>
    <row collapsed="false" customFormat="false" customHeight="false" hidden="false" ht="12.75" outlineLevel="0" r="1">
      <c r="A1" s="109" t="s">
        <v>0</v>
      </c>
      <c r="B1" s="110"/>
      <c r="C1" s="114" t="n">
        <f aca="false">'221'!C1</f>
        <v>51253</v>
      </c>
    </row>
    <row collapsed="false" customFormat="false" customHeight="false" hidden="false" ht="12.75" outlineLevel="0" r="2">
      <c r="A2" s="109" t="s">
        <v>1</v>
      </c>
      <c r="B2" s="110"/>
      <c r="C2" s="114" t="str">
        <f aca="false">'221'!C2</f>
        <v>NEPTUNE MICROFINANCE BANK LIMITED</v>
      </c>
    </row>
    <row collapsed="false" customFormat="false" customHeight="false" hidden="false" ht="12.75" outlineLevel="0" r="3">
      <c r="A3" s="109" t="s">
        <v>3</v>
      </c>
      <c r="B3" s="110"/>
      <c r="C3" s="114" t="s">
        <v>341</v>
      </c>
    </row>
    <row collapsed="false" customFormat="false" customHeight="false" hidden="false" ht="12.75" outlineLevel="0" r="4">
      <c r="A4" s="109" t="s">
        <v>5</v>
      </c>
      <c r="B4" s="110"/>
      <c r="C4" s="308" t="s">
        <v>342</v>
      </c>
    </row>
    <row collapsed="false" customFormat="false" customHeight="false" hidden="false" ht="12.75" outlineLevel="0" r="5">
      <c r="A5" s="109" t="s">
        <v>7</v>
      </c>
      <c r="B5" s="110"/>
      <c r="C5" s="311" t="n">
        <f aca="false">'221'!C5</f>
        <v>42855</v>
      </c>
    </row>
    <row collapsed="false" customFormat="false" customHeight="false" hidden="false" ht="12.75" outlineLevel="0" r="6">
      <c r="A6" s="109" t="s">
        <v>8</v>
      </c>
      <c r="B6" s="110"/>
      <c r="C6" s="114" t="str">
        <f aca="false">'221'!C6</f>
        <v>LAGOS</v>
      </c>
    </row>
    <row collapsed="false" customFormat="false" customHeight="false" hidden="false" ht="12.75" outlineLevel="0" r="7">
      <c r="A7" s="109" t="s">
        <v>10</v>
      </c>
      <c r="B7" s="110"/>
      <c r="C7" s="114" t="n">
        <f aca="false">'221'!C7</f>
        <v>20</v>
      </c>
    </row>
    <row collapsed="false" customFormat="false" customHeight="false" hidden="false" ht="12.75" outlineLevel="0" r="8">
      <c r="A8" s="109" t="s">
        <v>11</v>
      </c>
      <c r="B8" s="110"/>
      <c r="C8" s="114" t="str">
        <f aca="false">'221'!C8</f>
        <v>Ikeja</v>
      </c>
    </row>
    <row collapsed="false" customFormat="false" customHeight="false" hidden="false" ht="12.75" outlineLevel="0" r="9">
      <c r="A9" s="109" t="s">
        <v>13</v>
      </c>
      <c r="B9" s="110"/>
      <c r="C9" s="114" t="n">
        <f aca="false">'221'!C9</f>
        <v>0</v>
      </c>
    </row>
    <row collapsed="false" customFormat="false" customHeight="false" hidden="false" ht="13.5" outlineLevel="0" r="10">
      <c r="A10" s="539"/>
      <c r="B10" s="539"/>
      <c r="C10" s="90"/>
      <c r="D10" s="160"/>
    </row>
    <row collapsed="false" customFormat="false" customHeight="true" hidden="false" ht="26.25" outlineLevel="0" r="11">
      <c r="A11" s="540" t="s">
        <v>217</v>
      </c>
      <c r="B11" s="541" t="s">
        <v>343</v>
      </c>
      <c r="C11" s="541"/>
      <c r="D11" s="542" t="s">
        <v>344</v>
      </c>
    </row>
    <row collapsed="false" customFormat="false" customHeight="false" hidden="false" ht="12.75" outlineLevel="0" r="12">
      <c r="A12" s="247"/>
      <c r="B12" s="248"/>
      <c r="C12" s="248"/>
      <c r="D12" s="543"/>
    </row>
    <row collapsed="false" customFormat="false" customHeight="false" hidden="false" ht="15" outlineLevel="0" r="13">
      <c r="A13" s="253"/>
      <c r="B13" s="224"/>
      <c r="C13" s="224"/>
      <c r="D13" s="544"/>
    </row>
    <row collapsed="false" customFormat="false" customHeight="false" hidden="false" ht="15" outlineLevel="0" r="14">
      <c r="A14" s="253"/>
      <c r="B14" s="224"/>
      <c r="C14" s="224"/>
      <c r="D14" s="544"/>
    </row>
    <row collapsed="false" customFormat="false" customHeight="false" hidden="false" ht="15" outlineLevel="0" r="15">
      <c r="A15" s="253"/>
      <c r="B15" s="224"/>
      <c r="C15" s="224"/>
      <c r="D15" s="544"/>
    </row>
    <row collapsed="false" customFormat="false" customHeight="false" hidden="false" ht="15" outlineLevel="0" r="16">
      <c r="A16" s="253"/>
      <c r="B16" s="224"/>
      <c r="C16" s="224"/>
      <c r="D16" s="544"/>
    </row>
    <row collapsed="false" customFormat="false" customHeight="false" hidden="false" ht="15" outlineLevel="0" r="17">
      <c r="A17" s="253"/>
      <c r="B17" s="224"/>
      <c r="C17" s="224"/>
      <c r="D17" s="544"/>
    </row>
    <row collapsed="false" customFormat="false" customHeight="false" hidden="false" ht="15" outlineLevel="0" r="18">
      <c r="A18" s="253"/>
      <c r="B18" s="224"/>
      <c r="C18" s="224"/>
      <c r="D18" s="544"/>
    </row>
    <row collapsed="false" customFormat="false" customHeight="false" hidden="false" ht="15" outlineLevel="0" r="19">
      <c r="A19" s="253"/>
      <c r="B19" s="224"/>
      <c r="C19" s="224"/>
      <c r="D19" s="544"/>
    </row>
    <row collapsed="false" customFormat="false" customHeight="false" hidden="false" ht="15" outlineLevel="0" r="20">
      <c r="A20" s="253"/>
      <c r="B20" s="224"/>
      <c r="C20" s="224"/>
      <c r="D20" s="544"/>
    </row>
    <row collapsed="false" customFormat="false" customHeight="false" hidden="false" ht="15" outlineLevel="0" r="21">
      <c r="A21" s="253"/>
      <c r="B21" s="224"/>
      <c r="C21" s="224"/>
      <c r="D21" s="544"/>
    </row>
    <row collapsed="false" customFormat="false" customHeight="false" hidden="false" ht="15" outlineLevel="0" r="22">
      <c r="A22" s="253"/>
      <c r="B22" s="224"/>
      <c r="C22" s="224"/>
      <c r="D22" s="544"/>
    </row>
    <row collapsed="false" customFormat="false" customHeight="false" hidden="false" ht="15" outlineLevel="0" r="23">
      <c r="A23" s="253"/>
      <c r="B23" s="224"/>
      <c r="C23" s="224"/>
      <c r="D23" s="544"/>
    </row>
    <row collapsed="false" customFormat="false" customHeight="false" hidden="false" ht="15" outlineLevel="0" r="24">
      <c r="A24" s="253"/>
      <c r="B24" s="224"/>
      <c r="C24" s="224"/>
      <c r="D24" s="544"/>
    </row>
    <row collapsed="false" customFormat="false" customHeight="false" hidden="false" ht="15" outlineLevel="0" r="25">
      <c r="A25" s="253"/>
      <c r="B25" s="224"/>
      <c r="C25" s="224"/>
      <c r="D25" s="544"/>
    </row>
    <row collapsed="false" customFormat="false" customHeight="false" hidden="false" ht="15" outlineLevel="0" r="26">
      <c r="A26" s="253"/>
      <c r="B26" s="224"/>
      <c r="C26" s="224"/>
      <c r="D26" s="544"/>
    </row>
    <row collapsed="false" customFormat="false" customHeight="false" hidden="false" ht="15" outlineLevel="0" r="27">
      <c r="A27" s="253"/>
      <c r="B27" s="224"/>
      <c r="C27" s="224"/>
      <c r="D27" s="544"/>
    </row>
    <row collapsed="false" customFormat="false" customHeight="false" hidden="false" ht="15" outlineLevel="0" r="28">
      <c r="A28" s="253"/>
      <c r="B28" s="224"/>
      <c r="C28" s="224"/>
      <c r="D28" s="544"/>
    </row>
    <row collapsed="false" customFormat="false" customHeight="false" hidden="false" ht="15" outlineLevel="0" r="29">
      <c r="A29" s="253"/>
      <c r="B29" s="224"/>
      <c r="C29" s="224"/>
      <c r="D29" s="544"/>
    </row>
    <row collapsed="false" customFormat="false" customHeight="false" hidden="false" ht="15" outlineLevel="0" r="30">
      <c r="A30" s="253"/>
      <c r="B30" s="224"/>
      <c r="C30" s="224"/>
      <c r="D30" s="544"/>
    </row>
    <row collapsed="false" customFormat="false" customHeight="false" hidden="false" ht="15" outlineLevel="0" r="31">
      <c r="A31" s="253"/>
      <c r="B31" s="224"/>
      <c r="C31" s="224"/>
      <c r="D31" s="544"/>
    </row>
    <row collapsed="false" customFormat="false" customHeight="false" hidden="false" ht="15" outlineLevel="0" r="32">
      <c r="A32" s="253"/>
      <c r="B32" s="224"/>
      <c r="C32" s="224"/>
      <c r="D32" s="544"/>
    </row>
    <row collapsed="false" customFormat="false" customHeight="false" hidden="false" ht="15" outlineLevel="0" r="33">
      <c r="A33" s="253"/>
      <c r="B33" s="224"/>
      <c r="C33" s="224"/>
      <c r="D33" s="544"/>
    </row>
    <row collapsed="false" customFormat="false" customHeight="false" hidden="false" ht="15" outlineLevel="0" r="34">
      <c r="A34" s="253"/>
      <c r="B34" s="224"/>
      <c r="C34" s="224"/>
      <c r="D34" s="544"/>
    </row>
    <row collapsed="false" customFormat="false" customHeight="false" hidden="false" ht="15" outlineLevel="0" r="35">
      <c r="A35" s="253"/>
      <c r="B35" s="224"/>
      <c r="C35" s="224"/>
      <c r="D35" s="544"/>
    </row>
    <row collapsed="false" customFormat="false" customHeight="false" hidden="false" ht="15" outlineLevel="0" r="36">
      <c r="A36" s="253"/>
      <c r="B36" s="224"/>
      <c r="C36" s="224"/>
      <c r="D36" s="544"/>
    </row>
    <row collapsed="false" customFormat="false" customHeight="false" hidden="false" ht="15" outlineLevel="0" r="37">
      <c r="A37" s="253"/>
      <c r="B37" s="224"/>
      <c r="C37" s="224"/>
      <c r="D37" s="544"/>
    </row>
    <row collapsed="false" customFormat="false" customHeight="false" hidden="false" ht="15" outlineLevel="0" r="38">
      <c r="A38" s="253"/>
      <c r="B38" s="224"/>
      <c r="C38" s="224"/>
      <c r="D38" s="544"/>
    </row>
    <row collapsed="false" customFormat="false" customHeight="false" hidden="false" ht="15" outlineLevel="0" r="39">
      <c r="A39" s="253"/>
      <c r="B39" s="224"/>
      <c r="C39" s="224"/>
      <c r="D39" s="544"/>
    </row>
    <row collapsed="false" customFormat="false" customHeight="false" hidden="false" ht="15" outlineLevel="0" r="40">
      <c r="A40" s="253"/>
      <c r="B40" s="224"/>
      <c r="C40" s="224"/>
      <c r="D40" s="544"/>
    </row>
    <row collapsed="false" customFormat="false" customHeight="false" hidden="false" ht="15" outlineLevel="0" r="41">
      <c r="A41" s="253"/>
      <c r="B41" s="224"/>
      <c r="C41" s="224"/>
      <c r="D41" s="544"/>
    </row>
    <row collapsed="false" customFormat="false" customHeight="false" hidden="false" ht="15" outlineLevel="0" r="42">
      <c r="A42" s="253"/>
      <c r="B42" s="224"/>
      <c r="C42" s="224"/>
      <c r="D42" s="544"/>
    </row>
    <row collapsed="false" customFormat="false" customHeight="false" hidden="false" ht="15" outlineLevel="0" r="43">
      <c r="A43" s="253"/>
      <c r="B43" s="224"/>
      <c r="C43" s="224"/>
      <c r="D43" s="544"/>
    </row>
    <row collapsed="false" customFormat="false" customHeight="false" hidden="false" ht="15" outlineLevel="0" r="44">
      <c r="A44" s="253"/>
      <c r="B44" s="224"/>
      <c r="C44" s="224"/>
      <c r="D44" s="544"/>
    </row>
    <row collapsed="false" customFormat="false" customHeight="false" hidden="false" ht="15" outlineLevel="0" r="45">
      <c r="A45" s="253"/>
      <c r="B45" s="224"/>
      <c r="C45" s="224"/>
      <c r="D45" s="544"/>
    </row>
    <row collapsed="false" customFormat="false" customHeight="false" hidden="false" ht="15.75" outlineLevel="0" r="46">
      <c r="A46" s="294"/>
      <c r="B46" s="224"/>
      <c r="C46" s="224"/>
      <c r="D46" s="545"/>
    </row>
    <row collapsed="false" customFormat="false" customHeight="true" hidden="false" ht="13.5" outlineLevel="0" r="47">
      <c r="A47" s="546"/>
      <c r="B47" s="547" t="s">
        <v>196</v>
      </c>
      <c r="C47" s="547"/>
      <c r="D47" s="537" t="n">
        <f aca="false">SUM(D12:D46)</f>
        <v>0</v>
      </c>
      <c r="E47" s="548"/>
    </row>
    <row collapsed="false" customFormat="false" customHeight="false" hidden="false" ht="12.75" outlineLevel="0" r="48">
      <c r="A48" s="538"/>
      <c r="B48" s="90"/>
      <c r="C48" s="90"/>
      <c r="D48" s="90"/>
    </row>
    <row collapsed="false" customFormat="false" customHeight="false" hidden="false" ht="12.75" outlineLevel="0" r="49">
      <c r="A49" s="518"/>
      <c r="B49" s="90"/>
      <c r="C49" s="90"/>
      <c r="D49" s="90"/>
    </row>
    <row collapsed="false" customFormat="false" customHeight="false" hidden="false" ht="12.75" outlineLevel="0" r="50">
      <c r="A50" s="96" t="s">
        <v>345</v>
      </c>
      <c r="B50" s="90"/>
      <c r="C50" s="93" t="s">
        <v>346</v>
      </c>
      <c r="D50" s="93"/>
    </row>
    <row collapsed="false" customFormat="false" customHeight="false" hidden="false" ht="12.75" outlineLevel="0" r="51">
      <c r="A51" s="96" t="s">
        <v>111</v>
      </c>
      <c r="B51" s="90"/>
      <c r="C51" s="93" t="s">
        <v>111</v>
      </c>
      <c r="D51" s="93"/>
    </row>
    <row collapsed="false" customFormat="false" customHeight="false" hidden="false" ht="12.75" outlineLevel="0" r="52">
      <c r="A52" s="518"/>
      <c r="B52" s="518"/>
      <c r="C52" s="90"/>
      <c r="D52" s="90"/>
    </row>
  </sheetData>
  <sheetProtection password="ef22" sheet="true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aboveAverage="0" bottom="0" dxfId="10" equalAverage="0" operator="equal" percent="0" priority="2" rank="0" text="" type="cellIs">
      <formula>"Check Rules!!!"</formula>
    </cfRule>
  </conditionalFormatting>
  <dataValidations count="1">
    <dataValidation allowBlank="true" error="data input must be POSITIVE WHOLE NUMBERS" errorTitle="CBN - OFID" operator="greaterThanOrEqual" showDropDown="false" showErrorMessage="true" showInputMessage="false" sqref="D12:D46" type="whole">
      <formula1>0</formula1>
      <formula2>0</formula2>
    </dataValidation>
  </dataValidations>
  <printOptions gridLines="false" gridLinesSet="true" headings="false" horizontalCentered="false" verticalCentered="false"/>
  <pageMargins bottom="0.748611111111111" footer="0.315277777777778" header="0.511805555555555" left="0.708333333333333" right="0.708333333333333" top="0.747916666666667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K40"/>
  <sheetViews>
    <sheetView colorId="64" defaultGridColor="true" rightToLeft="false" showFormulas="false" showGridLines="false" showOutlineSymbols="true" showRowColHeaders="true" showZeros="true" tabSelected="false" topLeftCell="A8" view="normal" workbookViewId="0" zoomScale="100" zoomScaleNormal="100" zoomScalePageLayoutView="100">
      <selection activeCell="E25" activeCellId="0" pane="topLeft" sqref="E25"/>
    </sheetView>
  </sheetViews>
  <sheetFormatPr defaultColWidth="9.13671875" defaultRowHeight="12.75" outlineLevelCol="0" outlineLevelRow="0" zeroHeight="false"/>
  <cols>
    <col min="1" max="1" customWidth="true" hidden="false" style="107" width="24.82" collapsed="true" outlineLevel="0"/>
    <col min="2" max="2" customWidth="true" hidden="false" style="107" width="3.7" collapsed="true" outlineLevel="0"/>
    <col min="3" max="3" customWidth="true" hidden="false" style="107" width="11.98" collapsed="true" outlineLevel="0"/>
    <col min="4" max="4" customWidth="true" hidden="false" style="107" width="12.12" collapsed="true" outlineLevel="0"/>
    <col min="5" max="6" customWidth="true" hidden="false" style="107" width="12.4" collapsed="true" outlineLevel="0"/>
    <col min="7" max="7" customWidth="true" hidden="false" style="107" width="13.83" collapsed="true" outlineLevel="0"/>
    <col min="8" max="8" customWidth="true" hidden="false" style="107" width="15.12" collapsed="true" outlineLevel="0"/>
    <col min="9" max="9" customWidth="true" hidden="false" style="107" width="14.69" collapsed="true" outlineLevel="0"/>
    <col min="10" max="257" customWidth="false" hidden="false" style="107" width="9.13" collapsed="true" outlineLevel="0"/>
  </cols>
  <sheetData>
    <row collapsed="false" customFormat="false" customHeight="false" hidden="false" ht="14.25" outlineLevel="0" r="1">
      <c r="A1" s="109" t="s">
        <v>0</v>
      </c>
      <c r="B1" s="549" t="n">
        <f aca="false">'771'!C1</f>
        <v>51253</v>
      </c>
      <c r="C1" s="549"/>
      <c r="D1" s="114"/>
    </row>
    <row collapsed="false" customFormat="false" customHeight="false" hidden="false" ht="12.75" outlineLevel="0" r="2">
      <c r="A2" s="109" t="s">
        <v>1</v>
      </c>
      <c r="B2" s="461" t="str">
        <f aca="false">'771'!C2</f>
        <v>NEPTUNE MICROFINANCE BANK LIMITED</v>
      </c>
      <c r="C2" s="114"/>
      <c r="D2" s="114"/>
    </row>
    <row collapsed="false" customFormat="false" customHeight="false" hidden="false" ht="12.75" outlineLevel="0" r="3">
      <c r="A3" s="109" t="s">
        <v>3</v>
      </c>
      <c r="B3" s="550" t="s">
        <v>347</v>
      </c>
      <c r="C3" s="114"/>
      <c r="D3" s="114"/>
    </row>
    <row collapsed="false" customFormat="false" customHeight="false" hidden="false" ht="12.75" outlineLevel="0" r="4">
      <c r="A4" s="109" t="s">
        <v>5</v>
      </c>
      <c r="B4" s="551" t="s">
        <v>348</v>
      </c>
      <c r="C4" s="552"/>
      <c r="D4" s="552"/>
    </row>
    <row collapsed="false" customFormat="false" customHeight="false" hidden="false" ht="15" outlineLevel="0" r="5">
      <c r="A5" s="109" t="s">
        <v>7</v>
      </c>
      <c r="B5" s="553" t="n">
        <f aca="false">'771'!C5</f>
        <v>42855</v>
      </c>
      <c r="C5" s="553"/>
      <c r="D5" s="114"/>
    </row>
    <row collapsed="false" customFormat="false" customHeight="false" hidden="false" ht="12.75" outlineLevel="0" r="6">
      <c r="A6" s="109" t="s">
        <v>8</v>
      </c>
      <c r="B6" s="398" t="str">
        <f aca="false">'771'!C6</f>
        <v>LAGOS</v>
      </c>
      <c r="C6" s="114"/>
      <c r="D6" s="114"/>
    </row>
    <row collapsed="false" customFormat="false" customHeight="false" hidden="false" ht="12.75" outlineLevel="0" r="7">
      <c r="A7" s="109" t="s">
        <v>10</v>
      </c>
      <c r="B7" s="398" t="n">
        <f aca="false">'771'!C7</f>
        <v>20</v>
      </c>
      <c r="C7" s="114"/>
      <c r="D7" s="114"/>
    </row>
    <row collapsed="false" customFormat="false" customHeight="false" hidden="false" ht="12.75" outlineLevel="0" r="8">
      <c r="A8" s="109" t="s">
        <v>11</v>
      </c>
      <c r="B8" s="398" t="str">
        <f aca="false">'771'!C8</f>
        <v>Ikeja</v>
      </c>
      <c r="C8" s="114"/>
      <c r="D8" s="114"/>
    </row>
    <row collapsed="false" customFormat="false" customHeight="false" hidden="false" ht="12.75" outlineLevel="0" r="9">
      <c r="A9" s="109" t="s">
        <v>13</v>
      </c>
      <c r="B9" s="398" t="n">
        <f aca="false">'771'!C9</f>
        <v>0</v>
      </c>
      <c r="C9" s="114"/>
      <c r="D9" s="114"/>
    </row>
    <row collapsed="false" customFormat="false" customHeight="false" hidden="false" ht="12.75" outlineLevel="0" r="10">
      <c r="A10" s="504"/>
      <c r="B10" s="505"/>
      <c r="C10" s="505"/>
      <c r="D10" s="505"/>
      <c r="E10" s="465"/>
      <c r="F10" s="465"/>
      <c r="G10" s="465"/>
      <c r="H10" s="465"/>
      <c r="I10" s="465"/>
      <c r="J10" s="465"/>
    </row>
    <row collapsed="false" customFormat="false" customHeight="false" hidden="false" ht="13.5" outlineLevel="0" r="11">
      <c r="A11" s="554"/>
      <c r="B11" s="554"/>
      <c r="C11" s="505"/>
      <c r="D11" s="505"/>
      <c r="E11" s="465"/>
      <c r="F11" s="465"/>
      <c r="G11" s="465"/>
      <c r="H11" s="465"/>
      <c r="I11" s="465"/>
      <c r="J11" s="465"/>
    </row>
    <row collapsed="false" customFormat="false" customHeight="true" hidden="false" ht="39" outlineLevel="0" r="12">
      <c r="A12" s="470" t="s">
        <v>349</v>
      </c>
      <c r="B12" s="470"/>
      <c r="C12" s="471" t="s">
        <v>302</v>
      </c>
      <c r="D12" s="415" t="s">
        <v>303</v>
      </c>
      <c r="E12" s="415" t="s">
        <v>304</v>
      </c>
      <c r="F12" s="415" t="s">
        <v>305</v>
      </c>
      <c r="G12" s="415" t="s">
        <v>306</v>
      </c>
      <c r="H12" s="415" t="s">
        <v>307</v>
      </c>
      <c r="I12" s="472" t="s">
        <v>308</v>
      </c>
      <c r="J12" s="473" t="s">
        <v>226</v>
      </c>
    </row>
    <row collapsed="false" customFormat="false" customHeight="false" hidden="false" ht="12.75" outlineLevel="0" r="13">
      <c r="A13" s="474" t="s">
        <v>350</v>
      </c>
      <c r="B13" s="474"/>
      <c r="C13" s="475"/>
      <c r="D13" s="475"/>
      <c r="E13" s="475"/>
      <c r="F13" s="475"/>
      <c r="G13" s="475"/>
      <c r="H13" s="475"/>
      <c r="I13" s="476"/>
      <c r="J13" s="477"/>
    </row>
    <row collapsed="false" customFormat="false" customHeight="false" hidden="false" ht="12.75" outlineLevel="0" r="14">
      <c r="A14" s="478" t="s">
        <v>310</v>
      </c>
      <c r="B14" s="478"/>
      <c r="C14" s="479" t="n">
        <v>31</v>
      </c>
      <c r="D14" s="479"/>
      <c r="E14" s="479"/>
      <c r="F14" s="479"/>
      <c r="G14" s="479"/>
      <c r="H14" s="479"/>
      <c r="I14" s="480" t="n">
        <f aca="false">SUM(C14:H14)</f>
        <v>31</v>
      </c>
      <c r="J14" s="481" t="n">
        <f aca="false">I14/$I$32*100</f>
        <v>7.29411764705882</v>
      </c>
    </row>
    <row collapsed="false" customFormat="false" customHeight="false" hidden="false" ht="12.75" outlineLevel="0" r="15">
      <c r="A15" s="478" t="s">
        <v>311</v>
      </c>
      <c r="B15" s="478"/>
      <c r="C15" s="479" t="n">
        <v>2249</v>
      </c>
      <c r="D15" s="479"/>
      <c r="E15" s="479"/>
      <c r="F15" s="479"/>
      <c r="G15" s="479"/>
      <c r="H15" s="479"/>
      <c r="I15" s="480" t="n">
        <f aca="false">SUM(C15:H15)</f>
        <v>2249</v>
      </c>
      <c r="J15" s="481" t="n">
        <f aca="false">I15/$I$33*100</f>
        <v>35.0912778904665</v>
      </c>
    </row>
    <row collapsed="false" customFormat="false" customHeight="false" hidden="false" ht="12.75" outlineLevel="0" r="16">
      <c r="A16" s="482" t="s">
        <v>351</v>
      </c>
      <c r="B16" s="482"/>
      <c r="C16" s="479"/>
      <c r="D16" s="479"/>
      <c r="E16" s="479"/>
      <c r="F16" s="479"/>
      <c r="G16" s="479"/>
      <c r="H16" s="479"/>
      <c r="I16" s="480"/>
      <c r="J16" s="481"/>
    </row>
    <row collapsed="false" customFormat="false" customHeight="false" hidden="false" ht="12.75" outlineLevel="0" r="17">
      <c r="A17" s="478" t="s">
        <v>310</v>
      </c>
      <c r="B17" s="478"/>
      <c r="C17" s="479" t="n">
        <v>0</v>
      </c>
      <c r="D17" s="479"/>
      <c r="E17" s="479"/>
      <c r="F17" s="479"/>
      <c r="G17" s="479"/>
      <c r="H17" s="479"/>
      <c r="I17" s="480" t="n">
        <f aca="false">SUM(C17:H17)</f>
        <v>0</v>
      </c>
      <c r="J17" s="481" t="n">
        <f aca="false">I17/$I$32*100</f>
        <v>0</v>
      </c>
    </row>
    <row collapsed="false" customFormat="false" customHeight="false" hidden="false" ht="12.75" outlineLevel="0" r="18">
      <c r="A18" s="478" t="s">
        <v>313</v>
      </c>
      <c r="B18" s="478"/>
      <c r="C18" s="479" t="n">
        <v>0</v>
      </c>
      <c r="D18" s="479"/>
      <c r="E18" s="479"/>
      <c r="F18" s="479"/>
      <c r="G18" s="479"/>
      <c r="H18" s="479"/>
      <c r="I18" s="480" t="n">
        <f aca="false">SUM(C18:H18)</f>
        <v>0</v>
      </c>
      <c r="J18" s="481" t="n">
        <f aca="false">I18/$I$33*100</f>
        <v>0</v>
      </c>
    </row>
    <row collapsed="false" customFormat="false" customHeight="false" hidden="false" ht="12.75" outlineLevel="0" r="19">
      <c r="A19" s="482" t="s">
        <v>352</v>
      </c>
      <c r="B19" s="482"/>
      <c r="C19" s="479"/>
      <c r="D19" s="479"/>
      <c r="E19" s="479"/>
      <c r="F19" s="479"/>
      <c r="G19" s="479"/>
      <c r="H19" s="479"/>
      <c r="I19" s="480"/>
      <c r="J19" s="481"/>
    </row>
    <row collapsed="false" customFormat="false" customHeight="false" hidden="false" ht="12.75" outlineLevel="0" r="20">
      <c r="A20" s="478" t="s">
        <v>310</v>
      </c>
      <c r="B20" s="478"/>
      <c r="C20" s="479" t="n">
        <v>392</v>
      </c>
      <c r="D20" s="479"/>
      <c r="E20" s="479"/>
      <c r="F20" s="479"/>
      <c r="G20" s="479"/>
      <c r="H20" s="479"/>
      <c r="I20" s="480" t="n">
        <f aca="false">SUM(C20:H20)</f>
        <v>392</v>
      </c>
      <c r="J20" s="481" t="n">
        <f aca="false">I20/$I$32*100</f>
        <v>92.2352941176471</v>
      </c>
    </row>
    <row collapsed="false" customFormat="false" customHeight="false" hidden="false" ht="12.75" outlineLevel="0" r="21">
      <c r="A21" s="478" t="s">
        <v>313</v>
      </c>
      <c r="B21" s="478"/>
      <c r="C21" s="479" t="n">
        <v>3960</v>
      </c>
      <c r="D21" s="479"/>
      <c r="E21" s="479"/>
      <c r="F21" s="479"/>
      <c r="G21" s="479"/>
      <c r="H21" s="479"/>
      <c r="I21" s="480" t="n">
        <f aca="false">SUM(C21:H21)</f>
        <v>3960</v>
      </c>
      <c r="J21" s="481" t="n">
        <f aca="false">I21/$I$33*100</f>
        <v>61.788110469652</v>
      </c>
    </row>
    <row collapsed="false" customFormat="false" customHeight="false" hidden="false" ht="12.75" outlineLevel="0" r="22">
      <c r="A22" s="482" t="s">
        <v>353</v>
      </c>
      <c r="B22" s="482"/>
      <c r="C22" s="479"/>
      <c r="D22" s="479"/>
      <c r="E22" s="479"/>
      <c r="F22" s="479"/>
      <c r="G22" s="479"/>
      <c r="H22" s="479"/>
      <c r="I22" s="480"/>
      <c r="J22" s="481"/>
    </row>
    <row collapsed="false" customFormat="false" customHeight="false" hidden="false" ht="12.75" outlineLevel="0" r="23">
      <c r="A23" s="478" t="s">
        <v>310</v>
      </c>
      <c r="B23" s="478"/>
      <c r="C23" s="479"/>
      <c r="D23" s="479"/>
      <c r="E23" s="479" t="n">
        <v>2</v>
      </c>
      <c r="F23" s="479"/>
      <c r="G23" s="479"/>
      <c r="H23" s="479"/>
      <c r="I23" s="480" t="n">
        <f aca="false">SUM(C23:H23)</f>
        <v>2</v>
      </c>
      <c r="J23" s="481" t="n">
        <f aca="false">I23/$I$32*100</f>
        <v>0.470588235294118</v>
      </c>
    </row>
    <row collapsed="false" customFormat="false" customHeight="false" hidden="false" ht="12.75" outlineLevel="0" r="24">
      <c r="A24" s="478" t="s">
        <v>313</v>
      </c>
      <c r="B24" s="478"/>
      <c r="C24" s="479"/>
      <c r="D24" s="479"/>
      <c r="E24" s="479" t="n">
        <v>200</v>
      </c>
      <c r="F24" s="479"/>
      <c r="G24" s="479"/>
      <c r="H24" s="479"/>
      <c r="I24" s="480" t="n">
        <f aca="false">SUM(C24:H24)</f>
        <v>200</v>
      </c>
      <c r="J24" s="481" t="n">
        <f aca="false">I24/$I$33*100</f>
        <v>3.12061163988142</v>
      </c>
    </row>
    <row collapsed="false" customFormat="false" customHeight="false" hidden="false" ht="12.75" outlineLevel="0" r="25">
      <c r="A25" s="482" t="s">
        <v>354</v>
      </c>
      <c r="B25" s="482"/>
      <c r="C25" s="479"/>
      <c r="D25" s="479"/>
      <c r="E25" s="479"/>
      <c r="F25" s="479"/>
      <c r="G25" s="479"/>
      <c r="H25" s="479"/>
      <c r="I25" s="480"/>
      <c r="J25" s="481"/>
    </row>
    <row collapsed="false" customFormat="false" customHeight="false" hidden="false" ht="12.75" outlineLevel="0" r="26">
      <c r="A26" s="478" t="s">
        <v>310</v>
      </c>
      <c r="B26" s="478"/>
      <c r="C26" s="479"/>
      <c r="D26" s="479"/>
      <c r="E26" s="479"/>
      <c r="F26" s="479"/>
      <c r="G26" s="479"/>
      <c r="H26" s="479"/>
      <c r="I26" s="480" t="n">
        <f aca="false">SUM(C26:H26)</f>
        <v>0</v>
      </c>
      <c r="J26" s="481" t="n">
        <f aca="false">I26/$I$32*100</f>
        <v>0</v>
      </c>
    </row>
    <row collapsed="false" customFormat="false" customHeight="false" hidden="false" ht="12.75" outlineLevel="0" r="27">
      <c r="A27" s="478" t="s">
        <v>313</v>
      </c>
      <c r="B27" s="478"/>
      <c r="C27" s="479"/>
      <c r="D27" s="479"/>
      <c r="E27" s="479"/>
      <c r="F27" s="479"/>
      <c r="G27" s="479"/>
      <c r="H27" s="479"/>
      <c r="I27" s="480" t="n">
        <f aca="false">SUM(C27:H27)</f>
        <v>0</v>
      </c>
      <c r="J27" s="481" t="n">
        <f aca="false">I27/$I$33*100</f>
        <v>0</v>
      </c>
    </row>
    <row collapsed="false" customFormat="false" customHeight="false" hidden="false" ht="12.75" outlineLevel="0" r="28">
      <c r="A28" s="482" t="s">
        <v>355</v>
      </c>
      <c r="B28" s="482"/>
      <c r="C28" s="479"/>
      <c r="D28" s="479"/>
      <c r="E28" s="479"/>
      <c r="F28" s="479"/>
      <c r="G28" s="479"/>
      <c r="H28" s="479"/>
      <c r="I28" s="480"/>
      <c r="J28" s="481"/>
    </row>
    <row collapsed="false" customFormat="false" customHeight="false" hidden="false" ht="12.75" outlineLevel="0" r="29">
      <c r="A29" s="478" t="s">
        <v>310</v>
      </c>
      <c r="B29" s="478"/>
      <c r="C29" s="479"/>
      <c r="D29" s="479"/>
      <c r="E29" s="479"/>
      <c r="F29" s="479"/>
      <c r="G29" s="479"/>
      <c r="H29" s="479"/>
      <c r="I29" s="480" t="n">
        <f aca="false">SUM(C29:H29)</f>
        <v>0</v>
      </c>
      <c r="J29" s="481" t="n">
        <f aca="false">I29/$I$32*100</f>
        <v>0</v>
      </c>
    </row>
    <row collapsed="false" customFormat="false" customHeight="false" hidden="false" ht="13.5" outlineLevel="0" r="30">
      <c r="A30" s="483" t="s">
        <v>313</v>
      </c>
      <c r="B30" s="483"/>
      <c r="C30" s="484"/>
      <c r="D30" s="484"/>
      <c r="E30" s="484"/>
      <c r="F30" s="484"/>
      <c r="G30" s="484"/>
      <c r="H30" s="484"/>
      <c r="I30" s="485" t="n">
        <f aca="false">SUM(C30:H30)</f>
        <v>0</v>
      </c>
      <c r="J30" s="486" t="n">
        <f aca="false">I30/$I$33*100</f>
        <v>0</v>
      </c>
    </row>
    <row collapsed="false" customFormat="false" customHeight="false" hidden="false" ht="12.75" outlineLevel="0" r="31">
      <c r="A31" s="474" t="s">
        <v>196</v>
      </c>
      <c r="B31" s="474"/>
      <c r="C31" s="475"/>
      <c r="D31" s="475"/>
      <c r="E31" s="475"/>
      <c r="F31" s="475"/>
      <c r="G31" s="475"/>
      <c r="H31" s="475"/>
      <c r="I31" s="487"/>
      <c r="J31" s="488"/>
    </row>
    <row collapsed="false" customFormat="false" customHeight="false" hidden="false" ht="12.75" outlineLevel="0" r="32">
      <c r="A32" s="478" t="s">
        <v>310</v>
      </c>
      <c r="B32" s="478"/>
      <c r="C32" s="555" t="n">
        <f aca="false">C14+C17+C20+C23+C26+C29</f>
        <v>423</v>
      </c>
      <c r="D32" s="555" t="n">
        <f aca="false">D14+D17+D20+D23+D26+D29</f>
        <v>0</v>
      </c>
      <c r="E32" s="555" t="n">
        <f aca="false">E14+E17+E20+E23+E26+E29</f>
        <v>2</v>
      </c>
      <c r="F32" s="555" t="n">
        <f aca="false">F14+F17+F20+F23+F26+F29</f>
        <v>0</v>
      </c>
      <c r="G32" s="555" t="n">
        <f aca="false">G14+G17+G20+G23+G26+G29</f>
        <v>0</v>
      </c>
      <c r="H32" s="555" t="n">
        <f aca="false">H14+H17+H20+H23+H26+H29</f>
        <v>0</v>
      </c>
      <c r="I32" s="489" t="n">
        <f aca="false">I14+I17+I20+I23+I26+I29</f>
        <v>425</v>
      </c>
      <c r="J32" s="490" t="n">
        <f aca="false">J14+J17+J20+J23+J26+J29</f>
        <v>100</v>
      </c>
    </row>
    <row collapsed="false" customFormat="false" customHeight="false" hidden="false" ht="13.5" outlineLevel="0" r="33">
      <c r="A33" s="483" t="s">
        <v>313</v>
      </c>
      <c r="B33" s="483"/>
      <c r="C33" s="556" t="n">
        <f aca="false">C15+C18+C21+C24+C27+C30</f>
        <v>6209</v>
      </c>
      <c r="D33" s="556" t="n">
        <f aca="false">D15+D18+D21+D24+D27+D30</f>
        <v>0</v>
      </c>
      <c r="E33" s="556" t="n">
        <f aca="false">E15+E18+E21+E24+E27+E30</f>
        <v>200</v>
      </c>
      <c r="F33" s="556" t="n">
        <f aca="false">F15+F18+F21+F24+F27+F30</f>
        <v>0</v>
      </c>
      <c r="G33" s="556" t="n">
        <f aca="false">G15+G18+G21+G24+G27+G30</f>
        <v>0</v>
      </c>
      <c r="H33" s="556" t="n">
        <f aca="false">H15+H18+H21+H24+H27+H30</f>
        <v>0</v>
      </c>
      <c r="I33" s="491" t="n">
        <f aca="false">IF(I15+I18+I21+I24+I27+I30='300'!E70,I15+I18+I21+I24+I27+I30,"Check Rules!!!")</f>
        <v>6409</v>
      </c>
      <c r="J33" s="492" t="n">
        <f aca="false">J15+J18+J21+J24+J27+J30</f>
        <v>100</v>
      </c>
    </row>
    <row collapsed="false" customFormat="true" customHeight="true" hidden="false" ht="12.75" outlineLevel="0" r="34" s="560">
      <c r="A34" s="493"/>
      <c r="B34" s="493"/>
      <c r="C34" s="557"/>
      <c r="D34" s="558"/>
      <c r="E34" s="558"/>
      <c r="F34" s="559"/>
      <c r="G34" s="559"/>
      <c r="H34" s="559"/>
      <c r="I34" s="559"/>
      <c r="J34" s="559"/>
    </row>
    <row collapsed="false" customFormat="false" customHeight="false" hidden="false" ht="12.75" outlineLevel="0" r="35">
      <c r="A35" s="496"/>
      <c r="B35" s="496"/>
      <c r="C35" s="496"/>
      <c r="D35" s="496"/>
      <c r="E35" s="496"/>
      <c r="F35" s="496"/>
      <c r="G35" s="496"/>
      <c r="H35" s="496"/>
      <c r="I35" s="496"/>
      <c r="J35" s="496"/>
    </row>
    <row collapsed="false" customFormat="false" customHeight="false" hidden="false" ht="12.75" outlineLevel="0" r="36">
      <c r="A36" s="496"/>
      <c r="B36" s="496"/>
      <c r="C36" s="496"/>
      <c r="D36" s="496"/>
      <c r="E36" s="496"/>
      <c r="F36" s="496"/>
      <c r="G36" s="496"/>
      <c r="H36" s="496"/>
      <c r="I36" s="496"/>
      <c r="J36" s="496"/>
    </row>
    <row collapsed="false" customFormat="false" customHeight="false" hidden="false" ht="12.75" outlineLevel="0" r="37">
      <c r="A37" s="496"/>
      <c r="B37" s="496"/>
      <c r="C37" s="496"/>
      <c r="D37" s="496"/>
      <c r="E37" s="496"/>
      <c r="F37" s="496"/>
      <c r="G37" s="496"/>
      <c r="H37" s="496"/>
      <c r="I37" s="496"/>
      <c r="J37" s="496"/>
    </row>
    <row collapsed="false" customFormat="false" customHeight="false" hidden="false" ht="12.75" outlineLevel="0" r="38">
      <c r="A38" s="96" t="str">
        <f aca="false">IF(I33="Check Rules!!!",'300'!E70,"……………………………………………..")</f>
        <v>……………………………………………..</v>
      </c>
      <c r="B38" s="90"/>
      <c r="D38" s="237"/>
      <c r="E38" s="496"/>
      <c r="F38" s="496"/>
      <c r="G38" s="237" t="str">
        <f aca="false">A38</f>
        <v>……………………………………………..</v>
      </c>
      <c r="H38" s="496"/>
      <c r="I38" s="496"/>
      <c r="J38" s="496"/>
    </row>
    <row collapsed="false" customFormat="false" customHeight="false" hidden="false" ht="12.75" outlineLevel="0" r="39">
      <c r="A39" s="96" t="s">
        <v>111</v>
      </c>
      <c r="B39" s="90"/>
      <c r="D39" s="237"/>
      <c r="E39" s="496"/>
      <c r="F39" s="496"/>
      <c r="G39" s="237" t="s">
        <v>111</v>
      </c>
      <c r="H39" s="496"/>
      <c r="I39" s="496"/>
      <c r="J39" s="496"/>
    </row>
    <row collapsed="false" customFormat="false" customHeight="false" hidden="false" ht="12.75" outlineLevel="0" r="40">
      <c r="A40" s="518"/>
      <c r="B40" s="518"/>
      <c r="C40" s="90"/>
      <c r="D40" s="90"/>
    </row>
  </sheetData>
  <sheetProtection password="ef22" sheet="true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aboveAverage="0" bottom="0" dxfId="11" equalAverage="0" operator="equal" percent="0" priority="2" rank="0" text="" type="cellIs">
      <formula>"Check Rules!!!"</formula>
    </cfRule>
  </conditionalFormatting>
  <dataValidations count="1">
    <dataValidation allowBlank="true" operator="greaterThanOrEqual" showDropDown="false" showErrorMessage="true" showInputMessage="false" sqref="C13:H31" type="whole">
      <formula1>0</formula1>
      <formula2>0</formula2>
    </dataValidation>
  </dataValidations>
  <printOptions gridLines="false" gridLinesSet="true" headings="false" horizontalCentered="false" verticalCentered="false"/>
  <pageMargins bottom="0.75" footer="0.3" header="0.511805555555555" left="0.7" right="0.7" top="0.75"/>
  <pageSetup blackAndWhite="false" cellComments="none" copies="1" draft="false" firstPageNumber="0" fitToHeight="1" fitToWidth="1" horizontalDpi="300" orientation="landscape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false"/>
  </sheetPr>
  <dimension ref="A1:H35"/>
  <sheetViews>
    <sheetView colorId="64" defaultGridColor="true" rightToLeft="false" showFormulas="false" showGridLines="false" showOutlineSymbols="true" showRowColHeaders="true" showZeros="true" tabSelected="false" topLeftCell="A5" view="normal" workbookViewId="0" zoomScale="100" zoomScaleNormal="100" zoomScalePageLayoutView="100">
      <selection activeCell="D19" activeCellId="0" pane="topLeft" sqref="D19"/>
    </sheetView>
  </sheetViews>
  <sheetFormatPr defaultColWidth="9.13671875" defaultRowHeight="14.25" outlineLevelCol="0" outlineLevelRow="0" zeroHeight="false"/>
  <cols>
    <col min="1" max="1" customWidth="true" hidden="false" style="1" width="4.98" collapsed="true" outlineLevel="0"/>
    <col min="2" max="2" customWidth="true" hidden="false" style="1" width="21.39" collapsed="true" outlineLevel="0"/>
    <col min="3" max="3" customWidth="true" hidden="false" style="1" width="11.27" collapsed="true" outlineLevel="0"/>
    <col min="4" max="4" customWidth="true" hidden="false" style="1" width="15.12" collapsed="true" outlineLevel="0"/>
    <col min="5" max="5" customWidth="true" hidden="false" style="1" width="15.4" collapsed="true" outlineLevel="0"/>
    <col min="6" max="6" customWidth="true" hidden="false" style="1" width="13.12" collapsed="true" outlineLevel="0"/>
    <col min="7" max="7" customWidth="true" hidden="false" style="1" width="12.27" collapsed="true" outlineLevel="0"/>
    <col min="8" max="257" customWidth="false" hidden="false" style="1" width="9.13" collapsed="true" outlineLevel="0"/>
  </cols>
  <sheetData>
    <row collapsed="false" customFormat="false" customHeight="false" hidden="false" ht="14.25" outlineLevel="0" r="1">
      <c r="A1" s="109" t="s">
        <v>0</v>
      </c>
      <c r="C1" s="460" t="n">
        <f aca="false">'771'!C1</f>
        <v>51253</v>
      </c>
      <c r="D1" s="114"/>
      <c r="E1" s="107"/>
    </row>
    <row collapsed="false" customFormat="false" customHeight="false" hidden="false" ht="14.25" outlineLevel="0" r="2">
      <c r="A2" s="109" t="s">
        <v>1</v>
      </c>
      <c r="C2" s="461" t="str">
        <f aca="false">'771'!C2</f>
        <v>NEPTUNE MICROFINANCE BANK LIMITED</v>
      </c>
      <c r="D2" s="114"/>
      <c r="E2" s="107"/>
    </row>
    <row collapsed="false" customFormat="false" customHeight="false" hidden="false" ht="14.25" outlineLevel="0" r="3">
      <c r="A3" s="109" t="s">
        <v>3</v>
      </c>
      <c r="C3" s="561" t="s">
        <v>356</v>
      </c>
      <c r="D3" s="114"/>
      <c r="E3" s="107"/>
    </row>
    <row collapsed="false" customFormat="false" customHeight="false" hidden="false" ht="14.25" outlineLevel="0" r="4">
      <c r="A4" s="109" t="s">
        <v>5</v>
      </c>
      <c r="C4" s="562" t="s">
        <v>357</v>
      </c>
      <c r="D4" s="563"/>
      <c r="E4" s="560"/>
    </row>
    <row collapsed="false" customFormat="false" customHeight="false" hidden="false" ht="14.25" outlineLevel="0" r="5">
      <c r="A5" s="109" t="s">
        <v>7</v>
      </c>
      <c r="C5" s="564" t="n">
        <f aca="false">'201'!B5</f>
        <v>42855</v>
      </c>
      <c r="D5" s="563"/>
      <c r="E5" s="107"/>
    </row>
    <row collapsed="false" customFormat="false" customHeight="false" hidden="false" ht="14.25" outlineLevel="0" r="6">
      <c r="A6" s="109" t="s">
        <v>8</v>
      </c>
      <c r="C6" s="398" t="str">
        <f aca="false">'771'!C6</f>
        <v>LAGOS</v>
      </c>
      <c r="D6" s="114"/>
      <c r="E6" s="107"/>
    </row>
    <row collapsed="false" customFormat="false" customHeight="false" hidden="false" ht="14.25" outlineLevel="0" r="7">
      <c r="A7" s="109" t="s">
        <v>10</v>
      </c>
      <c r="C7" s="565" t="n">
        <f aca="false">'771'!C7</f>
        <v>20</v>
      </c>
      <c r="D7" s="565"/>
      <c r="E7" s="107"/>
    </row>
    <row collapsed="false" customFormat="false" customHeight="false" hidden="false" ht="14.25" outlineLevel="0" r="8">
      <c r="A8" s="109" t="s">
        <v>11</v>
      </c>
      <c r="C8" s="398" t="str">
        <f aca="false">'771'!C8</f>
        <v>Ikeja</v>
      </c>
      <c r="D8" s="114"/>
      <c r="E8" s="107"/>
    </row>
    <row collapsed="false" customFormat="false" customHeight="false" hidden="false" ht="14.25" outlineLevel="0" r="9">
      <c r="A9" s="109" t="s">
        <v>13</v>
      </c>
      <c r="C9" s="398" t="n">
        <f aca="false">'771'!C9</f>
        <v>0</v>
      </c>
      <c r="D9" s="114"/>
      <c r="E9" s="107"/>
    </row>
    <row collapsed="false" customFormat="false" customHeight="false" hidden="false" ht="14.25" outlineLevel="0" r="10">
      <c r="A10" s="504"/>
      <c r="B10" s="505"/>
      <c r="C10" s="565"/>
      <c r="D10" s="565"/>
      <c r="E10" s="465"/>
    </row>
    <row collapsed="false" customFormat="false" customHeight="false" hidden="false" ht="15" outlineLevel="0" r="11">
      <c r="C11" s="554"/>
      <c r="D11" s="554"/>
      <c r="E11" s="505"/>
      <c r="F11" s="465"/>
      <c r="G11" s="465"/>
    </row>
    <row collapsed="false" customFormat="false" customHeight="false" hidden="false" ht="26.25" outlineLevel="0" r="12">
      <c r="A12" s="566" t="s">
        <v>217</v>
      </c>
      <c r="B12" s="567" t="s">
        <v>349</v>
      </c>
      <c r="C12" s="567"/>
      <c r="D12" s="568" t="s">
        <v>358</v>
      </c>
      <c r="E12" s="568" t="s">
        <v>359</v>
      </c>
      <c r="F12" s="569" t="s">
        <v>360</v>
      </c>
    </row>
    <row collapsed="false" customFormat="false" customHeight="false" hidden="false" ht="14.25" outlineLevel="0" r="13">
      <c r="A13" s="570" t="n">
        <v>1</v>
      </c>
      <c r="B13" s="571" t="s">
        <v>361</v>
      </c>
      <c r="C13" s="571"/>
      <c r="D13" s="475"/>
      <c r="E13" s="475"/>
      <c r="F13" s="572"/>
      <c r="G13" s="74"/>
    </row>
    <row collapsed="false" customFormat="false" customHeight="false" hidden="false" ht="14.25" outlineLevel="0" r="14">
      <c r="A14" s="573"/>
      <c r="B14" s="574" t="s">
        <v>310</v>
      </c>
      <c r="C14" s="574"/>
      <c r="D14" s="479" t="n">
        <v>22</v>
      </c>
      <c r="E14" s="479" t="n">
        <v>10</v>
      </c>
      <c r="F14" s="575" t="n">
        <f aca="false">SUM(D14:E14)</f>
        <v>32</v>
      </c>
      <c r="G14" s="74"/>
    </row>
    <row collapsed="false" customFormat="false" customHeight="false" hidden="false" ht="14.25" outlineLevel="0" r="15">
      <c r="A15" s="573"/>
      <c r="B15" s="574" t="s">
        <v>311</v>
      </c>
      <c r="C15" s="574"/>
      <c r="D15" s="479" t="n">
        <v>502</v>
      </c>
      <c r="E15" s="479" t="n">
        <v>1747</v>
      </c>
      <c r="F15" s="575" t="n">
        <f aca="false">SUM(D15:E15)</f>
        <v>2249</v>
      </c>
      <c r="G15" s="74"/>
    </row>
    <row collapsed="false" customFormat="false" customHeight="false" hidden="false" ht="14.25" outlineLevel="0" r="16">
      <c r="A16" s="573" t="n">
        <v>2</v>
      </c>
      <c r="B16" s="576" t="s">
        <v>362</v>
      </c>
      <c r="C16" s="576"/>
      <c r="D16" s="479"/>
      <c r="E16" s="479"/>
      <c r="F16" s="577"/>
      <c r="G16" s="74"/>
    </row>
    <row collapsed="false" customFormat="false" customHeight="false" hidden="false" ht="14.25" outlineLevel="0" r="17">
      <c r="A17" s="573"/>
      <c r="B17" s="574" t="s">
        <v>310</v>
      </c>
      <c r="C17" s="574"/>
      <c r="D17" s="479" t="n">
        <v>387</v>
      </c>
      <c r="E17" s="479" t="n">
        <v>8</v>
      </c>
      <c r="F17" s="575" t="n">
        <f aca="false">SUM(D17:E17)</f>
        <v>395</v>
      </c>
      <c r="G17" s="74"/>
    </row>
    <row collapsed="false" customFormat="false" customHeight="false" hidden="false" ht="14.25" outlineLevel="0" r="18">
      <c r="A18" s="573"/>
      <c r="B18" s="574" t="s">
        <v>313</v>
      </c>
      <c r="C18" s="574"/>
      <c r="D18" s="479" t="n">
        <v>2916</v>
      </c>
      <c r="E18" s="479" t="n">
        <v>1044</v>
      </c>
      <c r="F18" s="575" t="n">
        <f aca="false">SUM(D18:E18)</f>
        <v>3960</v>
      </c>
      <c r="G18" s="74"/>
    </row>
    <row collapsed="false" customFormat="false" customHeight="true" hidden="false" ht="14.25" outlineLevel="0" r="19">
      <c r="A19" s="573" t="n">
        <v>3</v>
      </c>
      <c r="B19" s="576" t="s">
        <v>363</v>
      </c>
      <c r="C19" s="576"/>
      <c r="D19" s="479"/>
      <c r="E19" s="479"/>
      <c r="F19" s="577"/>
      <c r="G19" s="74"/>
    </row>
    <row collapsed="false" customFormat="false" customHeight="false" hidden="false" ht="14.25" outlineLevel="0" r="20">
      <c r="A20" s="573"/>
      <c r="B20" s="574" t="s">
        <v>310</v>
      </c>
      <c r="C20" s="574"/>
      <c r="D20" s="479" t="n">
        <v>2</v>
      </c>
      <c r="E20" s="479"/>
      <c r="F20" s="575" t="n">
        <f aca="false">SUM(D20:E20)</f>
        <v>2</v>
      </c>
      <c r="G20" s="74"/>
    </row>
    <row collapsed="false" customFormat="false" customHeight="false" hidden="false" ht="14.25" outlineLevel="0" r="21">
      <c r="A21" s="573"/>
      <c r="B21" s="574" t="s">
        <v>313</v>
      </c>
      <c r="C21" s="574"/>
      <c r="D21" s="479" t="n">
        <v>200</v>
      </c>
      <c r="E21" s="479"/>
      <c r="F21" s="575" t="n">
        <f aca="false">SUM(D21:E21)</f>
        <v>200</v>
      </c>
      <c r="G21" s="74"/>
    </row>
    <row collapsed="false" customFormat="false" customHeight="true" hidden="false" ht="14.25" outlineLevel="0" r="22">
      <c r="A22" s="573" t="n">
        <v>4</v>
      </c>
      <c r="B22" s="576" t="s">
        <v>364</v>
      </c>
      <c r="C22" s="576"/>
      <c r="D22" s="479"/>
      <c r="E22" s="479"/>
      <c r="F22" s="577"/>
      <c r="G22" s="74"/>
    </row>
    <row collapsed="false" customFormat="false" customHeight="false" hidden="false" ht="14.25" outlineLevel="0" r="23">
      <c r="A23" s="573"/>
      <c r="B23" s="574" t="s">
        <v>310</v>
      </c>
      <c r="C23" s="574"/>
      <c r="D23" s="479"/>
      <c r="E23" s="479"/>
      <c r="F23" s="575" t="n">
        <f aca="false">SUM(D23:E23)</f>
        <v>0</v>
      </c>
      <c r="G23" s="74"/>
    </row>
    <row collapsed="false" customFormat="false" customHeight="false" hidden="false" ht="15" outlineLevel="0" r="24">
      <c r="A24" s="578"/>
      <c r="B24" s="579" t="s">
        <v>313</v>
      </c>
      <c r="C24" s="579"/>
      <c r="D24" s="580"/>
      <c r="E24" s="580"/>
      <c r="F24" s="581" t="n">
        <f aca="false">SUM(D24:E24)</f>
        <v>0</v>
      </c>
      <c r="G24" s="74"/>
    </row>
    <row collapsed="false" customFormat="false" customHeight="false" hidden="false" ht="14.25" outlineLevel="0" r="25">
      <c r="A25" s="570"/>
      <c r="B25" s="582" t="s">
        <v>196</v>
      </c>
      <c r="C25" s="582"/>
      <c r="D25" s="583"/>
      <c r="E25" s="583"/>
      <c r="F25" s="584"/>
      <c r="G25" s="74"/>
    </row>
    <row collapsed="false" customFormat="false" customHeight="false" hidden="false" ht="14.25" outlineLevel="0" r="26">
      <c r="A26" s="573"/>
      <c r="B26" s="574" t="s">
        <v>310</v>
      </c>
      <c r="C26" s="574"/>
      <c r="D26" s="555" t="n">
        <f aca="false">D14+D17+D20+D23</f>
        <v>411</v>
      </c>
      <c r="E26" s="555" t="n">
        <f aca="false">E14+E17+E20+E23</f>
        <v>18</v>
      </c>
      <c r="F26" s="585" t="n">
        <f aca="false">F14+F17+F20+F23</f>
        <v>429</v>
      </c>
      <c r="G26" s="74"/>
    </row>
    <row collapsed="false" customFormat="false" customHeight="false" hidden="false" ht="15" outlineLevel="0" r="27">
      <c r="A27" s="586"/>
      <c r="B27" s="587" t="s">
        <v>313</v>
      </c>
      <c r="C27" s="587"/>
      <c r="D27" s="556" t="n">
        <f aca="false">D15+D18+D21+D24</f>
        <v>3618</v>
      </c>
      <c r="E27" s="556" t="n">
        <f aca="false">E15+E18+E21+E24</f>
        <v>2791</v>
      </c>
      <c r="F27" s="588" t="n">
        <f aca="false">IF(F15+F18+F21+F24='300'!E70,F15+F18+F21+F24,"Check Rules!!!")</f>
        <v>6409</v>
      </c>
      <c r="G27" s="74"/>
    </row>
    <row collapsed="false" customFormat="false" customHeight="false" hidden="false" ht="14.25" outlineLevel="0" r="28">
      <c r="C28" s="493"/>
      <c r="D28" s="589"/>
      <c r="E28" s="558"/>
      <c r="F28" s="559"/>
      <c r="G28" s="74"/>
    </row>
    <row collapsed="false" customFormat="false" customHeight="false" hidden="false" ht="14.25" outlineLevel="0" r="29">
      <c r="A29" s="496"/>
      <c r="B29" s="496"/>
      <c r="C29" s="496"/>
      <c r="D29" s="496"/>
      <c r="E29" s="496"/>
    </row>
    <row collapsed="false" customFormat="false" customHeight="false" hidden="false" ht="14.25" outlineLevel="0" r="30">
      <c r="A30" s="496"/>
      <c r="B30" s="496"/>
      <c r="C30" s="496"/>
      <c r="D30" s="496"/>
      <c r="E30" s="496"/>
    </row>
    <row collapsed="false" customFormat="false" customHeight="false" hidden="false" ht="14.25" outlineLevel="0" r="31">
      <c r="A31" s="496"/>
      <c r="B31" s="496"/>
      <c r="C31" s="496"/>
      <c r="D31" s="496"/>
      <c r="E31" s="496"/>
    </row>
    <row collapsed="false" customFormat="false" customHeight="false" hidden="false" ht="14.25" outlineLevel="0" r="32">
      <c r="A32" s="96" t="str">
        <f aca="false">IF(F27="Check Rules!!!",'300'!E70,"……………………………….")</f>
        <v>……………………………….</v>
      </c>
      <c r="B32" s="90"/>
      <c r="E32" s="93" t="str">
        <f aca="false">A32</f>
        <v>……………………………….</v>
      </c>
      <c r="F32" s="93"/>
    </row>
    <row collapsed="false" customFormat="false" customHeight="true" hidden="false" ht="14.25" outlineLevel="0" r="33">
      <c r="A33" s="96" t="s">
        <v>111</v>
      </c>
      <c r="B33" s="90"/>
      <c r="E33" s="93" t="s">
        <v>111</v>
      </c>
      <c r="F33" s="93"/>
    </row>
    <row collapsed="false" customFormat="false" customHeight="false" hidden="false" ht="14.25" outlineLevel="0" r="34">
      <c r="A34" s="518"/>
      <c r="B34" s="518"/>
      <c r="C34" s="90"/>
      <c r="D34" s="90"/>
      <c r="E34" s="107"/>
    </row>
    <row collapsed="false" customFormat="false" customHeight="false" hidden="false" ht="14.25" outlineLevel="0" r="35">
      <c r="A35" s="107"/>
      <c r="B35" s="107"/>
      <c r="C35" s="107"/>
      <c r="D35" s="107"/>
      <c r="E35" s="107"/>
    </row>
  </sheetData>
  <sheetProtection password="ef22" sheet="true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E32:F32"/>
    <mergeCell ref="E33:F33"/>
  </mergeCells>
  <conditionalFormatting sqref="F27">
    <cfRule aboveAverage="0" bottom="0" dxfId="12" equalAverage="0" operator="equal" percent="0" priority="2" rank="0" text="" type="cellIs">
      <formula>"Check Rules!!!"</formula>
    </cfRule>
  </conditionalFormatting>
  <dataValidations count="1">
    <dataValidation allowBlank="true" operator="greaterThanOrEqual" showDropDown="false" showErrorMessage="true" showInputMessage="false" sqref="D13:E25" type="whole">
      <formula1>0</formula1>
      <formula2>0</formula2>
    </dataValidation>
  </dataValidations>
  <printOptions gridLines="false" gridLinesSet="true" headings="false" horizontalCentered="false" verticalCentered="false"/>
  <pageMargins bottom="0.984027777777778" footer="0.511805555555555" header="0.511805555555555" left="0.747916666666667" right="0.747916666666667" top="0.984027777777778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J40"/>
  <sheetViews>
    <sheetView colorId="64" defaultGridColor="true" rightToLeft="false" showFormulas="false" showGridLines="false" showOutlineSymbols="true" showRowColHeaders="true" showZeros="true" tabSelected="false" topLeftCell="A2" view="normal" workbookViewId="0" zoomScale="100" zoomScaleNormal="100" zoomScalePageLayoutView="100">
      <selection activeCell="G21" activeCellId="0" pane="topLeft" sqref="G21"/>
    </sheetView>
  </sheetViews>
  <sheetFormatPr defaultColWidth="9.13671875" defaultRowHeight="12.75" outlineLevelCol="0" outlineLevelRow="0" zeroHeight="false"/>
  <cols>
    <col min="1" max="1" customWidth="true" hidden="false" style="107" width="11.69" collapsed="true" outlineLevel="0"/>
    <col min="2" max="2" customWidth="true" hidden="false" style="107" width="15.68" collapsed="true" outlineLevel="0"/>
    <col min="3" max="3" customWidth="true" hidden="false" style="107" width="19.26" collapsed="true" outlineLevel="0"/>
    <col min="4" max="4" customWidth="true" hidden="false" style="107" width="8.4" collapsed="true" outlineLevel="0"/>
    <col min="5" max="5" customWidth="true" hidden="false" style="107" width="10.55" collapsed="true" outlineLevel="0"/>
    <col min="6" max="6" customWidth="true" hidden="false" style="107" width="12.69" collapsed="true" outlineLevel="0"/>
    <col min="7" max="7" customWidth="true" hidden="false" style="107" width="12.27" collapsed="true" outlineLevel="0"/>
    <col min="8" max="8" customWidth="true" hidden="false" style="107" width="13.55" collapsed="true" outlineLevel="0"/>
    <col min="9" max="9" customWidth="true" hidden="false" style="107" width="9.98" collapsed="true" outlineLevel="0"/>
    <col min="10" max="257" customWidth="false" hidden="false" style="107" width="9.13" collapsed="true" outlineLevel="0"/>
  </cols>
  <sheetData>
    <row collapsed="false" customFormat="false" customHeight="false" hidden="false" ht="12.75" outlineLevel="0" r="1">
      <c r="A1" s="109" t="s">
        <v>0</v>
      </c>
      <c r="B1" s="110"/>
      <c r="C1" s="114" t="n">
        <f aca="false">'311'!C1</f>
        <v>51253</v>
      </c>
      <c r="D1" s="114"/>
      <c r="E1" s="114"/>
      <c r="F1" s="114"/>
      <c r="G1" s="110"/>
      <c r="H1" s="110"/>
    </row>
    <row collapsed="false" customFormat="false" customHeight="false" hidden="false" ht="12.75" outlineLevel="0" r="2">
      <c r="A2" s="109" t="s">
        <v>1</v>
      </c>
      <c r="B2" s="110"/>
      <c r="C2" s="114" t="str">
        <f aca="false">'311'!C2</f>
        <v>NEPTUNE MICROFINANCE BANK LIMITED</v>
      </c>
      <c r="D2" s="114"/>
      <c r="E2" s="114"/>
      <c r="F2" s="114"/>
      <c r="G2" s="110"/>
      <c r="H2" s="110"/>
    </row>
    <row collapsed="false" customFormat="false" customHeight="false" hidden="false" ht="12.75" outlineLevel="0" r="3">
      <c r="A3" s="109" t="s">
        <v>3</v>
      </c>
      <c r="B3" s="110"/>
      <c r="C3" s="308" t="s">
        <v>365</v>
      </c>
      <c r="D3" s="590"/>
      <c r="E3" s="590"/>
      <c r="F3" s="590"/>
      <c r="G3" s="110"/>
      <c r="H3" s="110"/>
    </row>
    <row collapsed="false" customFormat="false" customHeight="false" hidden="false" ht="12.75" outlineLevel="0" r="4">
      <c r="A4" s="109" t="s">
        <v>5</v>
      </c>
      <c r="B4" s="110"/>
      <c r="C4" s="308" t="s">
        <v>366</v>
      </c>
      <c r="D4" s="309"/>
      <c r="E4" s="309"/>
      <c r="F4" s="309"/>
      <c r="G4" s="110"/>
      <c r="H4" s="110"/>
    </row>
    <row collapsed="false" customFormat="false" customHeight="false" hidden="false" ht="12.75" outlineLevel="0" r="5">
      <c r="A5" s="109" t="s">
        <v>7</v>
      </c>
      <c r="B5" s="110"/>
      <c r="C5" s="311" t="n">
        <f aca="false">'311'!C5</f>
        <v>42855</v>
      </c>
      <c r="D5" s="114"/>
      <c r="E5" s="114"/>
      <c r="F5" s="114"/>
      <c r="G5" s="110"/>
      <c r="H5" s="110"/>
    </row>
    <row collapsed="false" customFormat="false" customHeight="false" hidden="false" ht="12.75" outlineLevel="0" r="6">
      <c r="A6" s="109" t="s">
        <v>8</v>
      </c>
      <c r="B6" s="110"/>
      <c r="C6" s="114" t="str">
        <f aca="false">'311'!C6</f>
        <v>LAGOS</v>
      </c>
      <c r="D6" s="114"/>
      <c r="E6" s="114"/>
      <c r="F6" s="114"/>
      <c r="G6" s="110"/>
      <c r="H6" s="110"/>
    </row>
    <row collapsed="false" customFormat="false" customHeight="false" hidden="false" ht="12.75" outlineLevel="0" r="7">
      <c r="A7" s="109" t="s">
        <v>10</v>
      </c>
      <c r="B7" s="110"/>
      <c r="C7" s="114" t="n">
        <f aca="false">'311'!C7</f>
        <v>20</v>
      </c>
      <c r="D7" s="114"/>
      <c r="E7" s="114"/>
      <c r="F7" s="114"/>
      <c r="G7" s="110"/>
      <c r="H7" s="110"/>
    </row>
    <row collapsed="false" customFormat="false" customHeight="false" hidden="false" ht="12.75" outlineLevel="0" r="8">
      <c r="A8" s="109" t="s">
        <v>11</v>
      </c>
      <c r="B8" s="110"/>
      <c r="C8" s="114" t="str">
        <f aca="false">'311'!C8</f>
        <v>Ikeja</v>
      </c>
      <c r="D8" s="114"/>
      <c r="E8" s="114"/>
      <c r="F8" s="114"/>
      <c r="G8" s="110"/>
      <c r="H8" s="110"/>
    </row>
    <row collapsed="false" customFormat="false" customHeight="false" hidden="false" ht="12.75" outlineLevel="0" r="9">
      <c r="A9" s="109" t="s">
        <v>13</v>
      </c>
      <c r="B9" s="110"/>
      <c r="C9" s="114" t="n">
        <f aca="false">'311'!C9</f>
        <v>0</v>
      </c>
      <c r="D9" s="114"/>
      <c r="E9" s="114"/>
      <c r="F9" s="114"/>
      <c r="G9" s="110"/>
      <c r="H9" s="110"/>
    </row>
    <row collapsed="false" customFormat="false" customHeight="false" hidden="false" ht="12.75" outlineLevel="0" r="10">
      <c r="A10" s="160"/>
      <c r="B10" s="110"/>
      <c r="C10" s="110"/>
      <c r="D10" s="110"/>
      <c r="E10" s="110"/>
      <c r="F10" s="110"/>
      <c r="G10" s="110"/>
      <c r="H10" s="110"/>
    </row>
    <row collapsed="false" customFormat="true" customHeight="false" hidden="false" ht="13.5" outlineLevel="0" r="11" s="560">
      <c r="A11" s="591"/>
      <c r="B11" s="591"/>
      <c r="C11" s="592"/>
      <c r="D11" s="160"/>
      <c r="E11" s="160"/>
      <c r="F11" s="593"/>
      <c r="G11" s="160"/>
      <c r="H11" s="592"/>
    </row>
    <row collapsed="false" customFormat="false" customHeight="false" hidden="false" ht="26.25" outlineLevel="0" r="12">
      <c r="A12" s="594" t="s">
        <v>367</v>
      </c>
      <c r="B12" s="323" t="s">
        <v>368</v>
      </c>
      <c r="C12" s="323"/>
      <c r="D12" s="355" t="s">
        <v>369</v>
      </c>
      <c r="E12" s="323" t="s">
        <v>243</v>
      </c>
      <c r="F12" s="355" t="s">
        <v>370</v>
      </c>
      <c r="G12" s="355" t="s">
        <v>371</v>
      </c>
      <c r="H12" s="595" t="s">
        <v>372</v>
      </c>
    </row>
    <row collapsed="false" customFormat="false" customHeight="false" hidden="false" ht="12.75" outlineLevel="0" r="13">
      <c r="A13" s="312"/>
      <c r="B13" s="357"/>
      <c r="C13" s="357"/>
      <c r="D13" s="596"/>
      <c r="E13" s="597"/>
      <c r="F13" s="598"/>
      <c r="G13" s="598"/>
      <c r="H13" s="599"/>
    </row>
    <row collapsed="false" customFormat="false" customHeight="false" hidden="false" ht="12.75" outlineLevel="0" r="14">
      <c r="A14" s="313"/>
      <c r="B14" s="362"/>
      <c r="C14" s="362"/>
      <c r="D14" s="600"/>
      <c r="E14" s="601"/>
      <c r="F14" s="602"/>
      <c r="G14" s="602"/>
      <c r="H14" s="603"/>
    </row>
    <row collapsed="false" customFormat="false" customHeight="false" hidden="false" ht="12.75" outlineLevel="0" r="15">
      <c r="A15" s="313"/>
      <c r="B15" s="604"/>
      <c r="C15" s="605"/>
      <c r="D15" s="600"/>
      <c r="E15" s="601"/>
      <c r="F15" s="602"/>
      <c r="G15" s="602"/>
      <c r="H15" s="603"/>
    </row>
    <row collapsed="false" customFormat="false" customHeight="false" hidden="false" ht="12.75" outlineLevel="0" r="16">
      <c r="A16" s="313"/>
      <c r="B16" s="604"/>
      <c r="C16" s="605"/>
      <c r="D16" s="600"/>
      <c r="E16" s="601"/>
      <c r="F16" s="602"/>
      <c r="G16" s="602"/>
      <c r="H16" s="603"/>
    </row>
    <row collapsed="false" customFormat="false" customHeight="false" hidden="false" ht="12.75" outlineLevel="0" r="17">
      <c r="A17" s="313"/>
      <c r="B17" s="604"/>
      <c r="C17" s="605"/>
      <c r="D17" s="600"/>
      <c r="E17" s="601"/>
      <c r="F17" s="602"/>
      <c r="G17" s="602"/>
      <c r="H17" s="603"/>
    </row>
    <row collapsed="false" customFormat="false" customHeight="false" hidden="false" ht="12.75" outlineLevel="0" r="18">
      <c r="A18" s="313"/>
      <c r="B18" s="604"/>
      <c r="C18" s="605"/>
      <c r="D18" s="600"/>
      <c r="E18" s="601"/>
      <c r="F18" s="602"/>
      <c r="G18" s="602"/>
      <c r="H18" s="603"/>
    </row>
    <row collapsed="false" customFormat="false" customHeight="false" hidden="false" ht="12.75" outlineLevel="0" r="19">
      <c r="A19" s="313"/>
      <c r="B19" s="604"/>
      <c r="C19" s="605"/>
      <c r="D19" s="600"/>
      <c r="E19" s="601"/>
      <c r="F19" s="602"/>
      <c r="G19" s="602"/>
      <c r="H19" s="603"/>
    </row>
    <row collapsed="false" customFormat="false" customHeight="false" hidden="false" ht="12.75" outlineLevel="0" r="20">
      <c r="A20" s="313"/>
      <c r="B20" s="604"/>
      <c r="C20" s="605"/>
      <c r="D20" s="600"/>
      <c r="E20" s="601"/>
      <c r="F20" s="602"/>
      <c r="G20" s="602"/>
      <c r="H20" s="603"/>
    </row>
    <row collapsed="false" customFormat="false" customHeight="false" hidden="false" ht="12.75" outlineLevel="0" r="21">
      <c r="A21" s="313"/>
      <c r="B21" s="604"/>
      <c r="C21" s="605"/>
      <c r="D21" s="600"/>
      <c r="E21" s="601"/>
      <c r="F21" s="602"/>
      <c r="G21" s="602"/>
      <c r="H21" s="603"/>
    </row>
    <row collapsed="false" customFormat="false" customHeight="false" hidden="false" ht="12.75" outlineLevel="0" r="22">
      <c r="A22" s="313"/>
      <c r="B22" s="604"/>
      <c r="C22" s="605"/>
      <c r="D22" s="600"/>
      <c r="E22" s="601"/>
      <c r="F22" s="602"/>
      <c r="G22" s="602"/>
      <c r="H22" s="603"/>
    </row>
    <row collapsed="false" customFormat="false" customHeight="false" hidden="false" ht="12.75" outlineLevel="0" r="23">
      <c r="A23" s="313"/>
      <c r="B23" s="604"/>
      <c r="C23" s="605"/>
      <c r="D23" s="600"/>
      <c r="E23" s="601"/>
      <c r="F23" s="602"/>
      <c r="G23" s="602"/>
      <c r="H23" s="603"/>
    </row>
    <row collapsed="false" customFormat="false" customHeight="false" hidden="false" ht="12.75" outlineLevel="0" r="24">
      <c r="A24" s="313"/>
      <c r="B24" s="604"/>
      <c r="C24" s="605"/>
      <c r="D24" s="600"/>
      <c r="E24" s="601"/>
      <c r="F24" s="602"/>
      <c r="G24" s="602"/>
      <c r="H24" s="603"/>
    </row>
    <row collapsed="false" customFormat="false" customHeight="false" hidden="false" ht="12.75" outlineLevel="0" r="25">
      <c r="A25" s="313"/>
      <c r="B25" s="604"/>
      <c r="C25" s="605"/>
      <c r="D25" s="600"/>
      <c r="E25" s="601"/>
      <c r="F25" s="602"/>
      <c r="G25" s="602"/>
      <c r="H25" s="603"/>
    </row>
    <row collapsed="false" customFormat="false" customHeight="false" hidden="false" ht="12.75" outlineLevel="0" r="26">
      <c r="A26" s="313"/>
      <c r="B26" s="604"/>
      <c r="C26" s="605"/>
      <c r="D26" s="600"/>
      <c r="E26" s="601"/>
      <c r="F26" s="602"/>
      <c r="G26" s="602"/>
      <c r="H26" s="603"/>
    </row>
    <row collapsed="false" customFormat="false" customHeight="false" hidden="false" ht="12.75" outlineLevel="0" r="27">
      <c r="A27" s="313"/>
      <c r="B27" s="362"/>
      <c r="C27" s="362"/>
      <c r="D27" s="600"/>
      <c r="E27" s="601"/>
      <c r="F27" s="602"/>
      <c r="G27" s="602"/>
      <c r="H27" s="603"/>
    </row>
    <row collapsed="false" customFormat="false" customHeight="false" hidden="false" ht="12.75" outlineLevel="0" r="28">
      <c r="A28" s="313"/>
      <c r="B28" s="362"/>
      <c r="C28" s="362"/>
      <c r="D28" s="600"/>
      <c r="E28" s="601"/>
      <c r="F28" s="602"/>
      <c r="G28" s="602"/>
      <c r="H28" s="603"/>
    </row>
    <row collapsed="false" customFormat="false" customHeight="false" hidden="false" ht="12.75" outlineLevel="0" r="29">
      <c r="A29" s="313"/>
      <c r="B29" s="362"/>
      <c r="C29" s="362"/>
      <c r="D29" s="600"/>
      <c r="E29" s="601"/>
      <c r="F29" s="602"/>
      <c r="G29" s="602"/>
      <c r="H29" s="603"/>
    </row>
    <row collapsed="false" customFormat="false" customHeight="false" hidden="false" ht="12.75" outlineLevel="0" r="30">
      <c r="A30" s="313"/>
      <c r="B30" s="362"/>
      <c r="C30" s="362"/>
      <c r="D30" s="600"/>
      <c r="E30" s="601"/>
      <c r="F30" s="602"/>
      <c r="G30" s="602"/>
      <c r="H30" s="603"/>
    </row>
    <row collapsed="false" customFormat="false" customHeight="false" hidden="false" ht="12.75" outlineLevel="0" r="31">
      <c r="A31" s="313"/>
      <c r="B31" s="362"/>
      <c r="C31" s="362"/>
      <c r="D31" s="600"/>
      <c r="E31" s="601"/>
      <c r="F31" s="602"/>
      <c r="G31" s="602"/>
      <c r="H31" s="603"/>
    </row>
    <row collapsed="false" customFormat="false" customHeight="false" hidden="false" ht="12.75" outlineLevel="0" r="32">
      <c r="A32" s="313"/>
      <c r="B32" s="362"/>
      <c r="C32" s="362"/>
      <c r="D32" s="600"/>
      <c r="E32" s="601"/>
      <c r="F32" s="602"/>
      <c r="G32" s="602"/>
      <c r="H32" s="603"/>
    </row>
    <row collapsed="false" customFormat="false" customHeight="false" hidden="false" ht="12.75" outlineLevel="0" r="33">
      <c r="A33" s="313"/>
      <c r="B33" s="362"/>
      <c r="C33" s="362"/>
      <c r="D33" s="600"/>
      <c r="E33" s="601"/>
      <c r="F33" s="602"/>
      <c r="G33" s="602"/>
      <c r="H33" s="603"/>
    </row>
    <row collapsed="false" customFormat="false" customHeight="false" hidden="false" ht="13.5" outlineLevel="0" r="34">
      <c r="A34" s="315"/>
      <c r="B34" s="362"/>
      <c r="C34" s="362"/>
      <c r="D34" s="606"/>
      <c r="E34" s="607"/>
      <c r="F34" s="608"/>
      <c r="G34" s="608"/>
      <c r="H34" s="609"/>
    </row>
    <row collapsed="false" customFormat="false" customHeight="false" hidden="false" ht="13.5" outlineLevel="0" r="35">
      <c r="A35" s="610" t="s">
        <v>235</v>
      </c>
      <c r="B35" s="611"/>
      <c r="C35" s="611"/>
      <c r="D35" s="611"/>
      <c r="E35" s="611"/>
      <c r="F35" s="611"/>
      <c r="G35" s="612"/>
      <c r="H35" s="613" t="n">
        <f aca="false">SUM(H13:H34)</f>
        <v>0</v>
      </c>
      <c r="I35" s="548"/>
    </row>
    <row collapsed="false" customFormat="false" customHeight="false" hidden="false" ht="12.75" outlineLevel="0" r="36">
      <c r="A36" s="102"/>
      <c r="B36" s="102" t="s">
        <v>169</v>
      </c>
      <c r="C36" s="346"/>
      <c r="D36" s="161"/>
      <c r="E36" s="161"/>
      <c r="F36" s="102"/>
      <c r="G36" s="102"/>
    </row>
    <row collapsed="false" customFormat="false" customHeight="false" hidden="false" ht="12.75" outlineLevel="0" r="37">
      <c r="A37" s="102"/>
      <c r="B37" s="102"/>
      <c r="C37" s="346"/>
      <c r="D37" s="161"/>
      <c r="E37" s="161"/>
      <c r="F37" s="102"/>
      <c r="G37" s="102"/>
    </row>
    <row collapsed="false" customFormat="false" customHeight="false" hidden="false" ht="12.75" outlineLevel="0" r="38">
      <c r="A38" s="96" t="str">
        <f aca="false">IF(H35="Check Rules!!!",H35,"…………………………………………………...")</f>
        <v>…………………………………………………...</v>
      </c>
      <c r="B38" s="90"/>
      <c r="C38" s="93"/>
      <c r="D38" s="93"/>
      <c r="E38" s="237"/>
      <c r="F38" s="93" t="str">
        <f aca="false">A38</f>
        <v>…………………………………………………...</v>
      </c>
      <c r="G38" s="93"/>
    </row>
    <row collapsed="false" customFormat="false" customHeight="false" hidden="false" ht="12.75" outlineLevel="0" r="39">
      <c r="A39" s="96" t="s">
        <v>111</v>
      </c>
      <c r="B39" s="90"/>
      <c r="F39" s="93" t="s">
        <v>111</v>
      </c>
      <c r="G39" s="93"/>
    </row>
    <row collapsed="false" customFormat="false" customHeight="false" hidden="false" ht="12.75" outlineLevel="0" r="40">
      <c r="A40" s="518"/>
      <c r="B40" s="518"/>
      <c r="C40" s="90"/>
      <c r="D40" s="90"/>
      <c r="E40" s="90"/>
      <c r="F40" s="102"/>
      <c r="G40" s="90"/>
    </row>
  </sheetData>
  <sheetProtection password="ef22" sheet="true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aboveAverage="0" bottom="0" dxfId="13" equalAverage="0" operator="equal" percent="0" priority="2" rank="0" text="" type="cellIs">
      <formula>"Check Rules!!!"</formula>
    </cfRule>
  </conditionalFormatting>
  <dataValidations count="2">
    <dataValidation allowBlank="true" operator="greaterThan" showDropDown="false" showErrorMessage="true" showInputMessage="false" sqref="F13:G34" type="date">
      <formula1>29221</formula1>
      <formula2>0</formula2>
    </dataValidation>
    <dataValidation allowBlank="true" error="Data input must be POSITIVE WHOLE NUMBERS" errorTitle="CBN - OFID" operator="greaterThanOrEqual" showDropDown="false" showErrorMessage="true" showInputMessage="false" sqref="H13:H34" type="whole">
      <formula1>0</formula1>
      <formula2>0</formula2>
    </dataValidation>
  </dataValidations>
  <printOptions gridLines="false" gridLinesSet="true" headings="false" horizontalCentered="false" verticalCentered="false"/>
  <pageMargins bottom="0.75" footer="0.3" header="0.511805555555555" left="0.7" right="0.7" top="0.75"/>
  <pageSetup blackAndWhite="false" cellComments="none" copies="1" draft="false" firstPageNumber="0" fitToHeight="1" fitToWidth="1" horizontalDpi="300" orientation="landscape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H47"/>
  <sheetViews>
    <sheetView colorId="64" defaultGridColor="true" rightToLeft="false" showFormulas="false" showGridLines="false" showOutlineSymbols="true" showRowColHeaders="true" showZeros="true" tabSelected="true" topLeftCell="A1" view="normal" workbookViewId="0" zoomScale="100" zoomScaleNormal="100" zoomScalePageLayoutView="100">
      <selection activeCell="D46" activeCellId="0" pane="topLeft" sqref="D46"/>
    </sheetView>
  </sheetViews>
  <sheetFormatPr defaultColWidth="9.13671875" defaultRowHeight="12.75" outlineLevelCol="0" outlineLevelRow="0" zeroHeight="false"/>
  <cols>
    <col min="1" max="1" customWidth="true" hidden="false" style="107" width="7.27" collapsed="true" outlineLevel="0"/>
    <col min="2" max="2" customWidth="true" hidden="false" style="107" width="17.4" collapsed="true" outlineLevel="0"/>
    <col min="3" max="3" customWidth="true" hidden="false" style="107" width="25.67" collapsed="true" outlineLevel="0"/>
    <col min="4" max="4" customWidth="true" hidden="false" style="108" width="17.68" collapsed="true" outlineLevel="0"/>
    <col min="5" max="5" customWidth="true" hidden="false" style="108" width="17.83" collapsed="true" outlineLevel="0"/>
    <col min="6" max="6" customWidth="true" hidden="false" style="108" width="18.83" collapsed="true" outlineLevel="0"/>
    <col min="7" max="257" customWidth="false" hidden="false" style="107" width="9.13" collapsed="true" outlineLevel="0"/>
  </cols>
  <sheetData>
    <row collapsed="false" customFormat="false" customHeight="false" hidden="false" ht="12.75" outlineLevel="0" r="1">
      <c r="A1" s="109" t="s">
        <v>0</v>
      </c>
      <c r="B1" s="110"/>
      <c r="C1" s="111" t="n">
        <f aca="false">'300'!C1</f>
        <v>51253</v>
      </c>
      <c r="E1" s="112"/>
    </row>
    <row collapsed="false" customFormat="false" customHeight="false" hidden="false" ht="12.75" outlineLevel="0" r="2">
      <c r="A2" s="109" t="s">
        <v>1</v>
      </c>
      <c r="B2" s="110"/>
      <c r="C2" s="109" t="str">
        <f aca="false">'300'!C2</f>
        <v>NEPTUNE MICROFINANCE BANK LIMITED</v>
      </c>
      <c r="E2" s="112"/>
    </row>
    <row collapsed="false" customFormat="false" customHeight="false" hidden="false" ht="12.75" outlineLevel="0" r="3">
      <c r="A3" s="109" t="s">
        <v>3</v>
      </c>
      <c r="B3" s="110"/>
      <c r="C3" s="109" t="s">
        <v>119</v>
      </c>
      <c r="E3" s="112"/>
    </row>
    <row collapsed="false" customFormat="false" customHeight="false" hidden="false" ht="12.75" outlineLevel="0" r="4">
      <c r="A4" s="109" t="s">
        <v>5</v>
      </c>
      <c r="B4" s="110"/>
      <c r="C4" s="109" t="s">
        <v>120</v>
      </c>
      <c r="E4" s="112"/>
    </row>
    <row collapsed="false" customFormat="false" customHeight="false" hidden="false" ht="12.75" outlineLevel="0" r="5">
      <c r="A5" s="109" t="s">
        <v>7</v>
      </c>
      <c r="B5" s="110"/>
      <c r="C5" s="113" t="n">
        <f aca="false">'300'!C5</f>
        <v>42855</v>
      </c>
    </row>
    <row collapsed="false" customFormat="false" customHeight="false" hidden="false" ht="12.75" outlineLevel="0" r="6">
      <c r="A6" s="109" t="s">
        <v>8</v>
      </c>
      <c r="B6" s="110"/>
      <c r="C6" s="111" t="str">
        <f aca="false">'001'!C6</f>
        <v>LAGOS</v>
      </c>
    </row>
    <row collapsed="false" customFormat="false" customHeight="false" hidden="false" ht="12.75" outlineLevel="0" r="7">
      <c r="A7" s="109" t="s">
        <v>10</v>
      </c>
      <c r="B7" s="110"/>
      <c r="C7" s="111" t="n">
        <f aca="false">'001'!C7</f>
        <v>20</v>
      </c>
    </row>
    <row collapsed="false" customFormat="false" customHeight="false" hidden="false" ht="12.75" outlineLevel="0" r="8">
      <c r="A8" s="109" t="s">
        <v>11</v>
      </c>
      <c r="B8" s="110"/>
      <c r="C8" s="111" t="str">
        <f aca="false">'001'!C8</f>
        <v>Ikeja</v>
      </c>
    </row>
    <row collapsed="false" customFormat="false" customHeight="false" hidden="false" ht="12.75" outlineLevel="0" r="9">
      <c r="A9" s="109" t="s">
        <v>13</v>
      </c>
      <c r="B9" s="110"/>
      <c r="C9" s="114" t="n">
        <f aca="false">'300'!C9</f>
        <v>0</v>
      </c>
    </row>
    <row collapsed="false" customFormat="false" customHeight="false" hidden="false" ht="12.75" outlineLevel="0" r="10">
      <c r="A10" s="115"/>
      <c r="B10" s="116"/>
      <c r="C10" s="116"/>
      <c r="D10" s="112"/>
      <c r="F10" s="112"/>
    </row>
    <row collapsed="false" customFormat="false" customHeight="false" hidden="false" ht="12.75" outlineLevel="0" r="11">
      <c r="A11" s="117"/>
      <c r="B11" s="116"/>
      <c r="C11" s="118" t="s">
        <v>121</v>
      </c>
      <c r="D11" s="112"/>
      <c r="E11" s="112"/>
      <c r="F11" s="112"/>
    </row>
    <row collapsed="false" customFormat="false" customHeight="false" hidden="false" ht="13.5" outlineLevel="0" r="12">
      <c r="G12" s="119"/>
    </row>
    <row collapsed="false" customFormat="false" customHeight="false" hidden="false" ht="13.5" outlineLevel="0" r="13">
      <c r="A13" s="120" t="s">
        <v>122</v>
      </c>
      <c r="B13" s="121" t="s">
        <v>123</v>
      </c>
      <c r="C13" s="122"/>
      <c r="D13" s="21" t="s">
        <v>16</v>
      </c>
      <c r="E13" s="21" t="s">
        <v>16</v>
      </c>
      <c r="F13" s="21" t="s">
        <v>16</v>
      </c>
      <c r="G13" s="119"/>
    </row>
    <row collapsed="false" customFormat="false" customHeight="false" hidden="false" ht="12.75" outlineLevel="0" r="14">
      <c r="A14" s="123" t="n">
        <v>30000</v>
      </c>
      <c r="B14" s="124" t="s">
        <v>124</v>
      </c>
      <c r="C14" s="125"/>
      <c r="D14" s="126" t="n">
        <v>62</v>
      </c>
      <c r="E14" s="127"/>
      <c r="F14" s="128"/>
      <c r="G14" s="119"/>
    </row>
    <row collapsed="false" customFormat="false" customHeight="false" hidden="false" ht="12.75" outlineLevel="0" r="15">
      <c r="A15" s="129" t="n">
        <v>30100</v>
      </c>
      <c r="B15" s="130" t="s">
        <v>125</v>
      </c>
      <c r="C15" s="130"/>
      <c r="D15" s="35" t="n">
        <v>6</v>
      </c>
      <c r="E15" s="36"/>
      <c r="F15" s="37"/>
      <c r="G15" s="119"/>
    </row>
    <row collapsed="false" customFormat="false" customHeight="false" hidden="false" ht="12.75" outlineLevel="0" r="16">
      <c r="A16" s="129" t="n">
        <v>30110</v>
      </c>
      <c r="B16" s="131" t="s">
        <v>126</v>
      </c>
      <c r="C16" s="131"/>
      <c r="D16" s="36"/>
      <c r="E16" s="48" t="n">
        <f aca="false">D14-D15</f>
        <v>56</v>
      </c>
      <c r="F16" s="37"/>
      <c r="G16" s="119"/>
    </row>
    <row collapsed="false" customFormat="false" customHeight="false" hidden="false" ht="12.75" outlineLevel="0" r="17">
      <c r="A17" s="129" t="n">
        <v>30200</v>
      </c>
      <c r="B17" s="132" t="s">
        <v>127</v>
      </c>
      <c r="C17" s="133"/>
      <c r="D17" s="36"/>
      <c r="E17" s="36"/>
      <c r="F17" s="37"/>
      <c r="G17" s="119"/>
    </row>
    <row collapsed="false" customFormat="false" customHeight="false" hidden="false" ht="12.75" outlineLevel="0" r="18">
      <c r="A18" s="129" t="n">
        <v>30210</v>
      </c>
      <c r="B18" s="134" t="s">
        <v>128</v>
      </c>
      <c r="C18" s="135"/>
      <c r="D18" s="35" t="n">
        <v>2</v>
      </c>
      <c r="E18" s="36"/>
      <c r="F18" s="37"/>
      <c r="G18" s="119"/>
    </row>
    <row collapsed="false" customFormat="false" customHeight="false" hidden="false" ht="12.75" outlineLevel="0" r="19">
      <c r="A19" s="129" t="n">
        <v>30220</v>
      </c>
      <c r="B19" s="134" t="s">
        <v>129</v>
      </c>
      <c r="C19" s="135"/>
      <c r="D19" s="35" t="n">
        <v>357</v>
      </c>
      <c r="E19" s="36"/>
      <c r="F19" s="37"/>
      <c r="G19" s="119"/>
    </row>
    <row collapsed="false" customFormat="false" customHeight="false" hidden="false" ht="12.75" outlineLevel="0" r="20">
      <c r="A20" s="129" t="n">
        <v>30230</v>
      </c>
      <c r="B20" s="136" t="s">
        <v>130</v>
      </c>
      <c r="C20" s="136"/>
      <c r="D20" s="35" t="n">
        <v>6406</v>
      </c>
      <c r="E20" s="36"/>
      <c r="F20" s="37"/>
      <c r="G20" s="119"/>
    </row>
    <row collapsed="false" customFormat="false" customHeight="false" hidden="false" ht="12.75" outlineLevel="0" r="21">
      <c r="A21" s="129" t="n">
        <v>30240</v>
      </c>
      <c r="B21" s="136" t="s">
        <v>131</v>
      </c>
      <c r="C21" s="136"/>
      <c r="D21" s="35"/>
      <c r="E21" s="36"/>
      <c r="F21" s="37"/>
      <c r="G21" s="119"/>
    </row>
    <row collapsed="false" customFormat="false" customHeight="false" hidden="false" ht="12.75" outlineLevel="0" r="22">
      <c r="A22" s="129" t="n">
        <v>30250</v>
      </c>
      <c r="B22" s="131" t="s">
        <v>132</v>
      </c>
      <c r="C22" s="131"/>
      <c r="D22" s="36"/>
      <c r="E22" s="48" t="n">
        <f aca="false">SUM(D18:D21)</f>
        <v>6765</v>
      </c>
      <c r="F22" s="37"/>
      <c r="G22" s="119"/>
    </row>
    <row collapsed="false" customFormat="false" customHeight="false" hidden="false" ht="12.75" outlineLevel="0" r="23">
      <c r="A23" s="129" t="n">
        <v>30300</v>
      </c>
      <c r="B23" s="132" t="s">
        <v>133</v>
      </c>
      <c r="C23" s="133"/>
      <c r="D23" s="36"/>
      <c r="E23" s="36"/>
      <c r="F23" s="137" t="n">
        <f aca="false">E16+E22</f>
        <v>6821</v>
      </c>
      <c r="G23" s="119"/>
    </row>
    <row collapsed="false" customFormat="false" customHeight="false" hidden="false" ht="12.75" outlineLevel="0" r="24">
      <c r="A24" s="129" t="n">
        <v>31000</v>
      </c>
      <c r="B24" s="131" t="s">
        <v>134</v>
      </c>
      <c r="C24" s="131"/>
      <c r="D24" s="36"/>
      <c r="E24" s="36"/>
      <c r="F24" s="37"/>
      <c r="G24" s="119"/>
    </row>
    <row collapsed="false" customFormat="false" customHeight="false" hidden="false" ht="12.75" outlineLevel="0" r="25">
      <c r="A25" s="129" t="n">
        <v>31100</v>
      </c>
      <c r="B25" s="138" t="s">
        <v>135</v>
      </c>
      <c r="C25" s="139"/>
      <c r="D25" s="35" t="n">
        <v>3273</v>
      </c>
      <c r="E25" s="36"/>
      <c r="F25" s="37"/>
      <c r="G25" s="119"/>
    </row>
    <row collapsed="false" customFormat="false" customHeight="true" hidden="false" ht="15" outlineLevel="0" r="26">
      <c r="A26" s="129" t="n">
        <v>31110</v>
      </c>
      <c r="B26" s="138" t="s">
        <v>136</v>
      </c>
      <c r="C26" s="139"/>
      <c r="D26" s="35" t="n">
        <v>0</v>
      </c>
      <c r="E26" s="36"/>
      <c r="F26" s="37"/>
      <c r="G26" s="119"/>
    </row>
    <row collapsed="false" customFormat="false" customHeight="false" hidden="false" ht="12.75" outlineLevel="0" r="27">
      <c r="A27" s="129" t="n">
        <v>31120</v>
      </c>
      <c r="B27" s="138" t="s">
        <v>137</v>
      </c>
      <c r="C27" s="139"/>
      <c r="D27" s="35" t="n">
        <v>297</v>
      </c>
      <c r="E27" s="36"/>
      <c r="F27" s="37"/>
      <c r="G27" s="119"/>
    </row>
    <row collapsed="false" customFormat="false" customHeight="false" hidden="false" ht="12.75" outlineLevel="0" r="28">
      <c r="A28" s="129" t="n">
        <v>31130</v>
      </c>
      <c r="B28" s="140" t="s">
        <v>138</v>
      </c>
      <c r="C28" s="141"/>
      <c r="D28" s="35" t="n">
        <v>132</v>
      </c>
      <c r="E28" s="36"/>
      <c r="F28" s="37"/>
      <c r="G28" s="119"/>
    </row>
    <row collapsed="false" customFormat="false" customHeight="false" hidden="false" ht="12.75" outlineLevel="0" r="29">
      <c r="A29" s="129" t="n">
        <v>31140</v>
      </c>
      <c r="B29" s="142" t="s">
        <v>139</v>
      </c>
      <c r="C29" s="141"/>
      <c r="D29" s="35"/>
      <c r="E29" s="36"/>
      <c r="F29" s="37"/>
      <c r="G29" s="119"/>
    </row>
    <row collapsed="false" customFormat="false" customHeight="false" hidden="false" ht="12.75" outlineLevel="0" r="30">
      <c r="A30" s="129" t="n">
        <v>31150</v>
      </c>
      <c r="B30" s="143" t="s">
        <v>140</v>
      </c>
      <c r="C30" s="139"/>
      <c r="D30" s="35"/>
      <c r="E30" s="36"/>
      <c r="F30" s="37"/>
      <c r="G30" s="119"/>
    </row>
    <row collapsed="false" customFormat="false" customHeight="false" hidden="false" ht="12.75" outlineLevel="0" r="31">
      <c r="A31" s="129" t="n">
        <v>31160</v>
      </c>
      <c r="B31" s="143" t="s">
        <v>141</v>
      </c>
      <c r="C31" s="139"/>
      <c r="D31" s="35" t="n">
        <v>1750</v>
      </c>
      <c r="E31" s="36"/>
      <c r="F31" s="37"/>
      <c r="G31" s="119"/>
    </row>
    <row collapsed="false" customFormat="false" customHeight="false" hidden="false" ht="12.75" outlineLevel="0" r="32">
      <c r="A32" s="129" t="n">
        <v>31170</v>
      </c>
      <c r="B32" s="144" t="s">
        <v>142</v>
      </c>
      <c r="C32" s="145"/>
      <c r="D32" s="36"/>
      <c r="E32" s="48" t="n">
        <f aca="false">SUM(D25:D31)</f>
        <v>5452</v>
      </c>
      <c r="F32" s="137" t="n">
        <f aca="false">E32</f>
        <v>5452</v>
      </c>
      <c r="G32" s="119"/>
    </row>
    <row collapsed="false" customFormat="false" customHeight="false" hidden="false" ht="12.75" outlineLevel="0" r="33">
      <c r="A33" s="129" t="n">
        <v>31180</v>
      </c>
      <c r="B33" s="144" t="s">
        <v>143</v>
      </c>
      <c r="C33" s="145"/>
      <c r="D33" s="36"/>
      <c r="E33" s="36"/>
      <c r="F33" s="137" t="n">
        <f aca="false">F23-F32</f>
        <v>1369</v>
      </c>
      <c r="G33" s="119"/>
    </row>
    <row collapsed="false" customFormat="false" customHeight="false" hidden="false" ht="12.75" outlineLevel="0" r="34">
      <c r="A34" s="129" t="n">
        <v>31190</v>
      </c>
      <c r="B34" s="142" t="s">
        <v>144</v>
      </c>
      <c r="C34" s="141"/>
      <c r="D34" s="35"/>
      <c r="E34" s="48" t="n">
        <f aca="false">D34</f>
        <v>0</v>
      </c>
      <c r="F34" s="146" t="n">
        <f aca="false">E34</f>
        <v>0</v>
      </c>
      <c r="G34" s="119"/>
    </row>
    <row collapsed="false" customFormat="false" customHeight="false" hidden="false" ht="12.75" outlineLevel="0" r="35">
      <c r="A35" s="129" t="n">
        <v>31200</v>
      </c>
      <c r="B35" s="144" t="s">
        <v>145</v>
      </c>
      <c r="C35" s="145"/>
      <c r="D35" s="36"/>
      <c r="E35" s="36"/>
      <c r="F35" s="137" t="n">
        <f aca="false">F33-F34</f>
        <v>1369</v>
      </c>
      <c r="G35" s="119"/>
    </row>
    <row collapsed="false" customFormat="false" customHeight="false" hidden="false" ht="12.75" outlineLevel="0" r="36">
      <c r="A36" s="129" t="n">
        <v>31210</v>
      </c>
      <c r="B36" s="144" t="s">
        <v>146</v>
      </c>
      <c r="C36" s="145"/>
      <c r="D36" s="35"/>
      <c r="E36" s="36"/>
      <c r="F36" s="37"/>
      <c r="G36" s="119"/>
    </row>
    <row collapsed="false" customFormat="false" customHeight="false" hidden="false" ht="12.75" outlineLevel="0" r="37">
      <c r="A37" s="129" t="n">
        <v>31220</v>
      </c>
      <c r="B37" s="147" t="s">
        <v>147</v>
      </c>
      <c r="C37" s="148"/>
      <c r="D37" s="35"/>
      <c r="E37" s="36"/>
      <c r="F37" s="37"/>
      <c r="G37" s="119"/>
    </row>
    <row collapsed="false" customFormat="false" customHeight="false" hidden="false" ht="13.5" outlineLevel="0" r="38">
      <c r="A38" s="149" t="n">
        <v>31230</v>
      </c>
      <c r="B38" s="150" t="s">
        <v>148</v>
      </c>
      <c r="C38" s="151"/>
      <c r="D38" s="152"/>
      <c r="E38" s="153" t="n">
        <f aca="false">D36-D37</f>
        <v>0</v>
      </c>
      <c r="F38" s="154" t="n">
        <f aca="false">E38</f>
        <v>0</v>
      </c>
      <c r="G38" s="119"/>
    </row>
    <row collapsed="false" customFormat="false" customHeight="false" hidden="false" ht="13.5" outlineLevel="0" r="39">
      <c r="A39" s="155" t="n">
        <v>31240</v>
      </c>
      <c r="B39" s="156" t="s">
        <v>149</v>
      </c>
      <c r="C39" s="157"/>
      <c r="D39" s="158"/>
      <c r="E39" s="158"/>
      <c r="F39" s="159" t="n">
        <f aca="false">F35+F38</f>
        <v>1369</v>
      </c>
      <c r="G39" s="119"/>
    </row>
    <row collapsed="false" customFormat="false" customHeight="false" hidden="false" ht="12.75" outlineLevel="0" r="40">
      <c r="A40" s="94"/>
      <c r="B40" s="90"/>
      <c r="C40" s="90"/>
      <c r="D40" s="112"/>
      <c r="E40" s="112"/>
      <c r="F40" s="112"/>
    </row>
    <row collapsed="false" customFormat="false" customHeight="false" hidden="false" ht="12.75" outlineLevel="0" r="41">
      <c r="A41" s="94"/>
      <c r="B41" s="90"/>
      <c r="C41" s="90"/>
      <c r="D41" s="112"/>
      <c r="E41" s="112"/>
      <c r="F41" s="112"/>
    </row>
    <row collapsed="false" customFormat="false" customHeight="false" hidden="false" ht="12.75" outlineLevel="0" r="42">
      <c r="A42" s="94"/>
      <c r="B42" s="96" t="s">
        <v>150</v>
      </c>
      <c r="C42" s="90"/>
      <c r="D42" s="112" t="s">
        <v>151</v>
      </c>
      <c r="E42" s="112"/>
      <c r="F42" s="112"/>
    </row>
    <row collapsed="false" customFormat="false" customHeight="true" hidden="false" ht="12.75" outlineLevel="0" r="43">
      <c r="A43" s="94"/>
      <c r="B43" s="96" t="s">
        <v>111</v>
      </c>
      <c r="C43" s="90"/>
      <c r="D43" s="112" t="s">
        <v>111</v>
      </c>
      <c r="E43" s="112"/>
      <c r="F43" s="112"/>
    </row>
    <row collapsed="false" customFormat="false" customHeight="false" hidden="false" ht="12.75" outlineLevel="0" r="44">
      <c r="A44" s="94"/>
      <c r="B44" s="95"/>
      <c r="C44" s="95"/>
      <c r="D44" s="95"/>
      <c r="E44" s="95"/>
      <c r="F44" s="112"/>
    </row>
    <row collapsed="false" customFormat="false" customHeight="false" hidden="false" ht="12.75" outlineLevel="0" r="45">
      <c r="A45" s="94"/>
      <c r="B45" s="96"/>
      <c r="C45" s="96"/>
      <c r="D45" s="112"/>
      <c r="E45" s="112"/>
      <c r="F45" s="112"/>
    </row>
    <row collapsed="false" customFormat="false" customHeight="false" hidden="false" ht="12.75" outlineLevel="0" r="46">
      <c r="A46" s="94" t="s">
        <v>152</v>
      </c>
      <c r="B46" s="160" t="s">
        <v>153</v>
      </c>
      <c r="C46" s="161"/>
      <c r="D46" s="112" t="s">
        <v>154</v>
      </c>
      <c r="E46" s="162" t="s">
        <v>155</v>
      </c>
    </row>
    <row collapsed="false" customFormat="false" customHeight="false" hidden="false" ht="12.75" outlineLevel="0" r="47">
      <c r="A47" s="94"/>
      <c r="B47" s="90"/>
      <c r="C47" s="90"/>
      <c r="D47" s="112"/>
      <c r="E47" s="112"/>
      <c r="F47" s="112"/>
    </row>
  </sheetData>
  <sheetProtection password="ef22" sheet="true"/>
  <mergeCells count="3">
    <mergeCell ref="D42:E42"/>
    <mergeCell ref="D43:E43"/>
    <mergeCell ref="B44:E44"/>
  </mergeCells>
  <printOptions gridLines="false" gridLinesSet="true" headings="false" horizontalCentered="false" verticalCentered="false"/>
  <pageMargins bottom="0.748611111111111" footer="0.315277777777778" header="0.511805555555555" left="0.708333333333333" right="0.708333333333333" top="0.747916666666667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I27"/>
  <sheetViews>
    <sheetView colorId="64" defaultGridColor="true" rightToLeft="false" showFormulas="false" showGridLines="false" showOutlineSymbols="true" showRowColHeaders="true" showZeros="true" tabSelected="false" topLeftCell="A1" view="normal" workbookViewId="0" zoomScale="100" zoomScaleNormal="100" zoomScalePageLayoutView="100">
      <selection activeCell="F14" activeCellId="0" pane="topLeft" sqref="F14"/>
    </sheetView>
  </sheetViews>
  <sheetFormatPr defaultColWidth="9.13671875" defaultRowHeight="12.75" outlineLevelCol="0" outlineLevelRow="0" zeroHeight="false"/>
  <cols>
    <col min="1" max="1" customWidth="true" hidden="false" style="107" width="9.98" collapsed="true" outlineLevel="0"/>
    <col min="2" max="2" customWidth="true" hidden="false" style="107" width="17.83" collapsed="true" outlineLevel="0"/>
    <col min="3" max="3" customWidth="true" hidden="false" style="107" width="23.11" collapsed="true" outlineLevel="0"/>
    <col min="4" max="4" customWidth="true" hidden="false" style="107" width="9.84" collapsed="true" outlineLevel="0"/>
    <col min="5" max="5" customWidth="true" hidden="false" style="107" width="13.97" collapsed="true" outlineLevel="0"/>
    <col min="6" max="6" customWidth="true" hidden="false" style="107" width="12.4" collapsed="true" outlineLevel="0"/>
    <col min="7" max="7" customWidth="true" hidden="false" style="107" width="13.4" collapsed="true" outlineLevel="0"/>
    <col min="8" max="8" customWidth="true" hidden="false" style="107" width="9.69" collapsed="true" outlineLevel="0"/>
    <col min="9" max="257" customWidth="false" hidden="false" style="107" width="9.13" collapsed="true" outlineLevel="0"/>
  </cols>
  <sheetData>
    <row collapsed="false" customFormat="false" customHeight="false" hidden="false" ht="12.75" outlineLevel="0" r="1">
      <c r="A1" s="109" t="s">
        <v>0</v>
      </c>
      <c r="B1" s="110"/>
      <c r="C1" s="394" t="n">
        <f aca="false">'300'!C1</f>
        <v>51253</v>
      </c>
      <c r="D1" s="311"/>
      <c r="E1" s="311"/>
      <c r="F1" s="110"/>
      <c r="G1" s="110"/>
    </row>
    <row collapsed="false" customFormat="false" customHeight="false" hidden="false" ht="12.75" outlineLevel="0" r="2">
      <c r="A2" s="109" t="s">
        <v>1</v>
      </c>
      <c r="B2" s="110"/>
      <c r="C2" s="311" t="str">
        <f aca="false">'321'!C2</f>
        <v>NEPTUNE MICROFINANCE BANK LIMITED</v>
      </c>
      <c r="D2" s="311"/>
      <c r="E2" s="311"/>
      <c r="F2" s="110"/>
      <c r="G2" s="110"/>
    </row>
    <row collapsed="false" customFormat="false" customHeight="false" hidden="false" ht="12.75" outlineLevel="0" r="3">
      <c r="A3" s="109" t="s">
        <v>3</v>
      </c>
      <c r="B3" s="110"/>
      <c r="C3" s="311" t="s">
        <v>373</v>
      </c>
      <c r="D3" s="311"/>
      <c r="E3" s="311"/>
      <c r="F3" s="110"/>
      <c r="G3" s="110"/>
    </row>
    <row collapsed="false" customFormat="false" customHeight="false" hidden="false" ht="12.75" outlineLevel="0" r="4">
      <c r="A4" s="109" t="s">
        <v>5</v>
      </c>
      <c r="B4" s="110"/>
      <c r="C4" s="614" t="s">
        <v>374</v>
      </c>
      <c r="D4" s="615"/>
      <c r="E4" s="615"/>
      <c r="F4" s="110"/>
      <c r="G4" s="110"/>
    </row>
    <row collapsed="false" customFormat="false" customHeight="false" hidden="false" ht="12.75" outlineLevel="0" r="5">
      <c r="A5" s="109" t="s">
        <v>7</v>
      </c>
      <c r="B5" s="110"/>
      <c r="C5" s="311" t="n">
        <f aca="false">'321'!C5</f>
        <v>42855</v>
      </c>
      <c r="D5" s="311"/>
      <c r="E5" s="311"/>
      <c r="F5" s="110"/>
      <c r="G5" s="110"/>
    </row>
    <row collapsed="false" customFormat="false" customHeight="false" hidden="false" ht="12.75" outlineLevel="0" r="6">
      <c r="A6" s="109" t="s">
        <v>8</v>
      </c>
      <c r="B6" s="110"/>
      <c r="C6" s="311" t="str">
        <f aca="false">'321'!C6</f>
        <v>LAGOS</v>
      </c>
      <c r="D6" s="311"/>
      <c r="E6" s="311"/>
      <c r="F6" s="110"/>
      <c r="G6" s="110"/>
    </row>
    <row collapsed="false" customFormat="false" customHeight="false" hidden="false" ht="12.75" outlineLevel="0" r="7">
      <c r="A7" s="109" t="s">
        <v>10</v>
      </c>
      <c r="B7" s="110"/>
      <c r="C7" s="616" t="n">
        <f aca="false">'312'!C7</f>
        <v>20</v>
      </c>
      <c r="D7" s="311"/>
      <c r="E7" s="311"/>
      <c r="F7" s="110"/>
      <c r="G7" s="110"/>
    </row>
    <row collapsed="false" customFormat="false" customHeight="false" hidden="false" ht="12.75" outlineLevel="0" r="8">
      <c r="A8" s="109" t="s">
        <v>11</v>
      </c>
      <c r="B8" s="110"/>
      <c r="C8" s="616" t="str">
        <f aca="false">'321'!C8</f>
        <v>Ikeja</v>
      </c>
      <c r="D8" s="311"/>
      <c r="E8" s="311"/>
      <c r="F8" s="110"/>
      <c r="G8" s="110"/>
    </row>
    <row collapsed="false" customFormat="false" customHeight="false" hidden="false" ht="12.75" outlineLevel="0" r="9">
      <c r="A9" s="109" t="s">
        <v>13</v>
      </c>
      <c r="B9" s="110"/>
      <c r="C9" s="616" t="n">
        <f aca="false">'321'!C9</f>
        <v>0</v>
      </c>
      <c r="D9" s="311"/>
      <c r="E9" s="311"/>
      <c r="F9" s="110"/>
      <c r="G9" s="110"/>
    </row>
    <row collapsed="false" customFormat="false" customHeight="false" hidden="false" ht="13.5" outlineLevel="0" r="10">
      <c r="A10" s="160"/>
      <c r="B10" s="110"/>
      <c r="C10" s="110"/>
      <c r="D10" s="110"/>
      <c r="E10" s="110"/>
      <c r="F10" s="110"/>
      <c r="G10" s="110"/>
    </row>
    <row collapsed="false" customFormat="false" customHeight="false" hidden="false" ht="26.25" outlineLevel="0" r="11">
      <c r="A11" s="617" t="s">
        <v>375</v>
      </c>
      <c r="B11" s="323" t="s">
        <v>376</v>
      </c>
      <c r="C11" s="323"/>
      <c r="D11" s="355" t="s">
        <v>369</v>
      </c>
      <c r="E11" s="323" t="s">
        <v>243</v>
      </c>
      <c r="F11" s="355" t="s">
        <v>371</v>
      </c>
      <c r="G11" s="595" t="s">
        <v>372</v>
      </c>
    </row>
    <row collapsed="false" customFormat="false" customHeight="false" hidden="false" ht="12.75" outlineLevel="0" r="12">
      <c r="A12" s="247"/>
      <c r="B12" s="357"/>
      <c r="C12" s="357"/>
      <c r="D12" s="596"/>
      <c r="E12" s="618"/>
      <c r="F12" s="598"/>
      <c r="G12" s="599"/>
    </row>
    <row collapsed="false" customFormat="false" customHeight="false" hidden="false" ht="12.75" outlineLevel="0" r="13">
      <c r="A13" s="253"/>
      <c r="B13" s="362"/>
      <c r="C13" s="362"/>
      <c r="D13" s="600"/>
      <c r="E13" s="619"/>
      <c r="F13" s="602"/>
      <c r="G13" s="603"/>
    </row>
    <row collapsed="false" customFormat="false" customHeight="false" hidden="false" ht="12.75" outlineLevel="0" r="14">
      <c r="A14" s="253"/>
      <c r="B14" s="362"/>
      <c r="C14" s="362"/>
      <c r="D14" s="600"/>
      <c r="E14" s="619"/>
      <c r="F14" s="602"/>
      <c r="G14" s="603"/>
    </row>
    <row collapsed="false" customFormat="false" customHeight="false" hidden="false" ht="12.75" outlineLevel="0" r="15">
      <c r="A15" s="253"/>
      <c r="B15" s="362"/>
      <c r="C15" s="362"/>
      <c r="D15" s="600"/>
      <c r="E15" s="619"/>
      <c r="F15" s="602"/>
      <c r="G15" s="603"/>
    </row>
    <row collapsed="false" customFormat="false" customHeight="false" hidden="false" ht="12.75" outlineLevel="0" r="16">
      <c r="A16" s="253"/>
      <c r="B16" s="362"/>
      <c r="C16" s="362"/>
      <c r="D16" s="600"/>
      <c r="E16" s="619"/>
      <c r="F16" s="602"/>
      <c r="G16" s="603"/>
    </row>
    <row collapsed="false" customFormat="false" customHeight="false" hidden="false" ht="12.75" outlineLevel="0" r="17">
      <c r="A17" s="253"/>
      <c r="B17" s="362"/>
      <c r="C17" s="362"/>
      <c r="D17" s="600"/>
      <c r="E17" s="619"/>
      <c r="F17" s="602"/>
      <c r="G17" s="603"/>
    </row>
    <row collapsed="false" customFormat="false" customHeight="false" hidden="false" ht="12.75" outlineLevel="0" r="18">
      <c r="A18" s="253"/>
      <c r="B18" s="362"/>
      <c r="C18" s="362"/>
      <c r="D18" s="600"/>
      <c r="E18" s="619"/>
      <c r="F18" s="602"/>
      <c r="G18" s="603"/>
    </row>
    <row collapsed="false" customFormat="false" customHeight="false" hidden="false" ht="12.75" outlineLevel="0" r="19">
      <c r="A19" s="253"/>
      <c r="B19" s="362"/>
      <c r="C19" s="362"/>
      <c r="D19" s="600"/>
      <c r="E19" s="619"/>
      <c r="F19" s="602"/>
      <c r="G19" s="603"/>
    </row>
    <row collapsed="false" customFormat="false" customHeight="false" hidden="false" ht="12.75" outlineLevel="0" r="20">
      <c r="A20" s="253"/>
      <c r="B20" s="362"/>
      <c r="C20" s="362"/>
      <c r="D20" s="600"/>
      <c r="E20" s="619"/>
      <c r="F20" s="602"/>
      <c r="G20" s="603"/>
    </row>
    <row collapsed="false" customFormat="false" customHeight="false" hidden="false" ht="13.5" outlineLevel="0" r="21">
      <c r="A21" s="294"/>
      <c r="B21" s="362"/>
      <c r="C21" s="362"/>
      <c r="D21" s="606"/>
      <c r="E21" s="620"/>
      <c r="F21" s="608"/>
      <c r="G21" s="609"/>
    </row>
    <row collapsed="false" customFormat="false" customHeight="false" hidden="false" ht="13.5" outlineLevel="0" r="22">
      <c r="A22" s="610" t="s">
        <v>235</v>
      </c>
      <c r="B22" s="611"/>
      <c r="C22" s="611"/>
      <c r="D22" s="611"/>
      <c r="E22" s="611"/>
      <c r="F22" s="612"/>
      <c r="G22" s="613" t="n">
        <f aca="false">SUM(G12:G21)</f>
        <v>0</v>
      </c>
      <c r="H22" s="621"/>
    </row>
    <row collapsed="false" customFormat="false" customHeight="false" hidden="false" ht="12.75" outlineLevel="0" r="23">
      <c r="A23" s="102"/>
      <c r="B23" s="102" t="s">
        <v>169</v>
      </c>
      <c r="C23" s="346"/>
      <c r="D23" s="161"/>
      <c r="E23" s="102"/>
      <c r="F23" s="102"/>
    </row>
    <row collapsed="false" customFormat="false" customHeight="false" hidden="false" ht="12.75" outlineLevel="0" r="24">
      <c r="A24" s="102"/>
      <c r="B24" s="102"/>
      <c r="C24" s="346"/>
      <c r="D24" s="161"/>
      <c r="E24" s="102"/>
      <c r="F24" s="102"/>
    </row>
    <row collapsed="false" customFormat="false" customHeight="false" hidden="false" ht="12.75" outlineLevel="0" r="25">
      <c r="A25" s="90"/>
      <c r="B25" s="102"/>
      <c r="C25" s="346"/>
      <c r="D25" s="161"/>
      <c r="E25" s="102"/>
      <c r="F25" s="102"/>
    </row>
    <row collapsed="false" customFormat="false" customHeight="false" hidden="false" ht="12.75" outlineLevel="0" r="26">
      <c r="A26" s="96" t="s">
        <v>377</v>
      </c>
      <c r="B26" s="90"/>
      <c r="C26" s="93"/>
      <c r="D26" s="93"/>
      <c r="E26" s="237"/>
      <c r="F26" s="93" t="s">
        <v>378</v>
      </c>
      <c r="G26" s="93"/>
    </row>
    <row collapsed="false" customFormat="false" customHeight="true" hidden="false" ht="12.75" outlineLevel="0" r="27">
      <c r="A27" s="96" t="s">
        <v>111</v>
      </c>
      <c r="B27" s="90"/>
      <c r="F27" s="93" t="s">
        <v>111</v>
      </c>
      <c r="G27" s="93"/>
    </row>
  </sheetData>
  <sheetProtection password="ef22" sheet="true"/>
  <mergeCells count="1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C26:D26"/>
    <mergeCell ref="F26:G26"/>
    <mergeCell ref="F27:G27"/>
  </mergeCells>
  <conditionalFormatting sqref="G22">
    <cfRule aboveAverage="0" bottom="0" dxfId="14" equalAverage="0" operator="equal" percent="0" priority="2" rank="0" text="" type="cellIs">
      <formula>"Check Rules!!!"</formula>
    </cfRule>
  </conditionalFormatting>
  <dataValidations count="2">
    <dataValidation allowBlank="true" operator="greaterThan" showDropDown="false" showErrorMessage="true" showInputMessage="false" sqref="F12:F21" type="date">
      <formula1>29221</formula1>
      <formula2>0</formula2>
    </dataValidation>
    <dataValidation allowBlank="true" error="Data input must be POSITIVE WHOLE NUMBERS" errorTitle="CBN - OFID" operator="greaterThanOrEqual" showDropDown="false" showErrorMessage="true" showInputMessage="false" sqref="G12:G21" type="whole">
      <formula1>0</formula1>
      <formula2>0</formula2>
    </dataValidation>
  </dataValidations>
  <printOptions gridLines="false" gridLinesSet="true" headings="false" horizontalCentered="false" verticalCentered="false"/>
  <pageMargins bottom="0.75" footer="0.3" header="0.511805555555555" left="0.7" right="0.7" top="0.75"/>
  <pageSetup blackAndWhite="false" cellComments="none" copies="1" draft="false" firstPageNumber="0" fitToHeight="1" fitToWidth="1" horizontalDpi="300" orientation="landscape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I28"/>
  <sheetViews>
    <sheetView colorId="64" defaultGridColor="true" rightToLeft="false" showFormulas="false" showGridLines="false" showOutlineSymbols="true" showRowColHeaders="true" showZeros="true" tabSelected="false" topLeftCell="A1" view="normal" workbookViewId="0" zoomScale="100" zoomScaleNormal="100" zoomScalePageLayoutView="100">
      <selection activeCell="G22" activeCellId="0" pane="topLeft" sqref="G22"/>
    </sheetView>
  </sheetViews>
  <sheetFormatPr defaultColWidth="9.13671875" defaultRowHeight="12.75" outlineLevelCol="0" outlineLevelRow="0" zeroHeight="false"/>
  <cols>
    <col min="1" max="1" customWidth="true" hidden="false" style="238" width="10.98" collapsed="true" outlineLevel="0"/>
    <col min="2" max="2" customWidth="true" hidden="false" style="238" width="13.55" collapsed="true" outlineLevel="0"/>
    <col min="3" max="3" customWidth="true" hidden="false" style="238" width="30.67" collapsed="true" outlineLevel="0"/>
    <col min="4" max="4" customWidth="true" hidden="false" style="238" width="9.27" collapsed="true" outlineLevel="0"/>
    <col min="5" max="5" customWidth="true" hidden="false" style="238" width="14.69" collapsed="true" outlineLevel="0"/>
    <col min="6" max="6" customWidth="true" hidden="false" style="238" width="12.83" collapsed="true" outlineLevel="0"/>
    <col min="7" max="7" customWidth="true" hidden="false" style="238" width="15.68" collapsed="true" outlineLevel="0"/>
    <col min="8" max="8" customWidth="true" hidden="false" style="238" width="9.4" collapsed="true" outlineLevel="0"/>
    <col min="9" max="257" customWidth="false" hidden="false" style="238" width="9.13" collapsed="true" outlineLevel="0"/>
  </cols>
  <sheetData>
    <row collapsed="false" customFormat="false" customHeight="false" hidden="false" ht="12.75" outlineLevel="0" r="1">
      <c r="A1" s="109" t="s">
        <v>0</v>
      </c>
      <c r="B1" s="622"/>
      <c r="C1" s="114" t="n">
        <f aca="false">'711'!C1</f>
        <v>51253</v>
      </c>
      <c r="D1" s="623"/>
      <c r="E1" s="624"/>
      <c r="F1" s="622"/>
      <c r="G1" s="622"/>
    </row>
    <row collapsed="false" customFormat="false" customHeight="false" hidden="false" ht="12.75" outlineLevel="0" r="2">
      <c r="A2" s="109" t="s">
        <v>1</v>
      </c>
      <c r="B2" s="622"/>
      <c r="C2" s="114" t="str">
        <f aca="false">'711'!C2</f>
        <v>NEPTUNE MICROFINANCE BANK LIMITED</v>
      </c>
      <c r="D2" s="623"/>
      <c r="E2" s="624"/>
      <c r="F2" s="622"/>
      <c r="G2" s="622"/>
    </row>
    <row collapsed="false" customFormat="false" customHeight="false" hidden="false" ht="12.75" outlineLevel="0" r="3">
      <c r="A3" s="109" t="s">
        <v>3</v>
      </c>
      <c r="B3" s="622"/>
      <c r="C3" s="114" t="s">
        <v>379</v>
      </c>
      <c r="D3" s="623"/>
      <c r="E3" s="624"/>
      <c r="F3" s="622"/>
      <c r="G3" s="622"/>
    </row>
    <row collapsed="false" customFormat="false" customHeight="false" hidden="false" ht="12.75" outlineLevel="0" r="4">
      <c r="A4" s="109" t="s">
        <v>5</v>
      </c>
      <c r="B4" s="622"/>
      <c r="C4" s="308" t="s">
        <v>380</v>
      </c>
      <c r="D4" s="625"/>
      <c r="E4" s="626"/>
      <c r="F4" s="622"/>
      <c r="G4" s="622"/>
    </row>
    <row collapsed="false" customFormat="false" customHeight="false" hidden="false" ht="12.75" outlineLevel="0" r="5">
      <c r="A5" s="109" t="s">
        <v>7</v>
      </c>
      <c r="B5" s="622"/>
      <c r="C5" s="311" t="n">
        <f aca="false">'711'!C5</f>
        <v>42855</v>
      </c>
      <c r="D5" s="623"/>
      <c r="E5" s="624"/>
      <c r="F5" s="622"/>
      <c r="G5" s="622"/>
    </row>
    <row collapsed="false" customFormat="false" customHeight="false" hidden="false" ht="12.75" outlineLevel="0" r="6">
      <c r="A6" s="109" t="s">
        <v>8</v>
      </c>
      <c r="B6" s="622"/>
      <c r="C6" s="114" t="str">
        <f aca="false">'711'!C6</f>
        <v>LAGOS</v>
      </c>
      <c r="D6" s="623"/>
      <c r="E6" s="624"/>
      <c r="F6" s="622"/>
      <c r="G6" s="622"/>
    </row>
    <row collapsed="false" customFormat="false" customHeight="false" hidden="false" ht="12.75" outlineLevel="0" r="7">
      <c r="A7" s="109" t="s">
        <v>10</v>
      </c>
      <c r="B7" s="622"/>
      <c r="C7" s="114" t="n">
        <f aca="false">'711'!C7</f>
        <v>20</v>
      </c>
      <c r="D7" s="623"/>
      <c r="E7" s="624"/>
      <c r="F7" s="622"/>
      <c r="G7" s="622"/>
    </row>
    <row collapsed="false" customFormat="false" customHeight="false" hidden="false" ht="12.75" outlineLevel="0" r="8">
      <c r="A8" s="109" t="s">
        <v>11</v>
      </c>
      <c r="B8" s="622"/>
      <c r="C8" s="114" t="str">
        <f aca="false">'711'!C8</f>
        <v>Ikeja</v>
      </c>
      <c r="D8" s="623"/>
      <c r="E8" s="624"/>
      <c r="F8" s="622"/>
      <c r="G8" s="622"/>
    </row>
    <row collapsed="false" customFormat="false" customHeight="false" hidden="false" ht="12.75" outlineLevel="0" r="9">
      <c r="A9" s="109" t="s">
        <v>13</v>
      </c>
      <c r="B9" s="622"/>
      <c r="C9" s="114" t="n">
        <f aca="false">'711'!C9</f>
        <v>0</v>
      </c>
      <c r="D9" s="623"/>
      <c r="E9" s="624"/>
      <c r="F9" s="622"/>
      <c r="G9" s="622"/>
    </row>
    <row collapsed="false" customFormat="false" customHeight="false" hidden="false" ht="13.5" outlineLevel="0" r="10">
      <c r="A10" s="160"/>
      <c r="B10" s="622"/>
      <c r="C10" s="622"/>
      <c r="D10" s="622"/>
      <c r="E10" s="622"/>
      <c r="F10" s="622"/>
      <c r="G10" s="622"/>
    </row>
    <row collapsed="false" customFormat="false" customHeight="false" hidden="false" ht="26.25" outlineLevel="0" r="11">
      <c r="A11" s="594" t="s">
        <v>381</v>
      </c>
      <c r="B11" s="323" t="s">
        <v>376</v>
      </c>
      <c r="C11" s="323"/>
      <c r="D11" s="355" t="s">
        <v>369</v>
      </c>
      <c r="E11" s="323" t="s">
        <v>243</v>
      </c>
      <c r="F11" s="355" t="s">
        <v>371</v>
      </c>
      <c r="G11" s="595" t="s">
        <v>372</v>
      </c>
    </row>
    <row collapsed="false" customFormat="false" customHeight="false" hidden="false" ht="12.75" outlineLevel="0" r="12">
      <c r="A12" s="247"/>
      <c r="B12" s="357"/>
      <c r="C12" s="357"/>
      <c r="D12" s="627"/>
      <c r="E12" s="618"/>
      <c r="F12" s="598"/>
      <c r="G12" s="599"/>
    </row>
    <row collapsed="false" customFormat="false" customHeight="false" hidden="false" ht="12.75" outlineLevel="0" r="13">
      <c r="A13" s="253"/>
      <c r="B13" s="362"/>
      <c r="C13" s="362"/>
      <c r="D13" s="628"/>
      <c r="E13" s="619"/>
      <c r="F13" s="602"/>
      <c r="G13" s="603"/>
    </row>
    <row collapsed="false" customFormat="false" customHeight="false" hidden="false" ht="12.75" outlineLevel="0" r="14">
      <c r="A14" s="253"/>
      <c r="B14" s="362"/>
      <c r="C14" s="362"/>
      <c r="D14" s="628"/>
      <c r="E14" s="619"/>
      <c r="F14" s="602"/>
      <c r="G14" s="603"/>
    </row>
    <row collapsed="false" customFormat="false" customHeight="false" hidden="false" ht="12.75" outlineLevel="0" r="15">
      <c r="A15" s="253"/>
      <c r="B15" s="362"/>
      <c r="C15" s="362"/>
      <c r="D15" s="628"/>
      <c r="E15" s="619"/>
      <c r="F15" s="602"/>
      <c r="G15" s="603"/>
    </row>
    <row collapsed="false" customFormat="false" customHeight="false" hidden="false" ht="12.75" outlineLevel="0" r="16">
      <c r="A16" s="253"/>
      <c r="B16" s="362"/>
      <c r="C16" s="362"/>
      <c r="D16" s="628"/>
      <c r="E16" s="619"/>
      <c r="F16" s="602"/>
      <c r="G16" s="603"/>
    </row>
    <row collapsed="false" customFormat="false" customHeight="false" hidden="false" ht="12.75" outlineLevel="0" r="17">
      <c r="A17" s="253"/>
      <c r="B17" s="362"/>
      <c r="C17" s="362"/>
      <c r="D17" s="628"/>
      <c r="E17" s="619"/>
      <c r="F17" s="602"/>
      <c r="G17" s="603"/>
    </row>
    <row collapsed="false" customFormat="false" customHeight="false" hidden="false" ht="12.75" outlineLevel="0" r="18">
      <c r="A18" s="253"/>
      <c r="B18" s="362"/>
      <c r="C18" s="362"/>
      <c r="D18" s="628"/>
      <c r="E18" s="619"/>
      <c r="F18" s="602"/>
      <c r="G18" s="603"/>
    </row>
    <row collapsed="false" customFormat="false" customHeight="false" hidden="false" ht="12.75" outlineLevel="0" r="19">
      <c r="A19" s="253"/>
      <c r="B19" s="362"/>
      <c r="C19" s="362"/>
      <c r="D19" s="628"/>
      <c r="E19" s="619"/>
      <c r="F19" s="602"/>
      <c r="G19" s="603"/>
    </row>
    <row collapsed="false" customFormat="false" customHeight="false" hidden="false" ht="12.75" outlineLevel="0" r="20">
      <c r="A20" s="253"/>
      <c r="B20" s="362"/>
      <c r="C20" s="362"/>
      <c r="D20" s="628"/>
      <c r="E20" s="619"/>
      <c r="F20" s="602"/>
      <c r="G20" s="603"/>
    </row>
    <row collapsed="false" customFormat="false" customHeight="false" hidden="false" ht="13.5" outlineLevel="0" r="21">
      <c r="A21" s="294"/>
      <c r="B21" s="362"/>
      <c r="C21" s="362"/>
      <c r="D21" s="629"/>
      <c r="E21" s="620"/>
      <c r="F21" s="608"/>
      <c r="G21" s="609"/>
    </row>
    <row collapsed="false" customFormat="false" customHeight="false" hidden="false" ht="13.5" outlineLevel="0" r="22">
      <c r="A22" s="610" t="s">
        <v>235</v>
      </c>
      <c r="B22" s="611"/>
      <c r="C22" s="611"/>
      <c r="D22" s="611"/>
      <c r="E22" s="611"/>
      <c r="F22" s="630"/>
      <c r="G22" s="613" t="n">
        <f aca="false">SUM(G12:G21)</f>
        <v>0</v>
      </c>
      <c r="H22" s="631"/>
    </row>
    <row collapsed="false" customFormat="false" customHeight="false" hidden="false" ht="12.75" outlineLevel="0" r="23">
      <c r="A23" s="102"/>
      <c r="B23" s="102" t="s">
        <v>169</v>
      </c>
      <c r="C23" s="632"/>
      <c r="D23" s="161"/>
      <c r="E23" s="102"/>
      <c r="F23" s="102"/>
    </row>
    <row collapsed="false" customFormat="false" customHeight="false" hidden="false" ht="12.75" outlineLevel="0" r="24">
      <c r="A24" s="102"/>
      <c r="B24" s="102"/>
      <c r="C24" s="632"/>
      <c r="D24" s="161"/>
      <c r="E24" s="102"/>
      <c r="F24" s="102"/>
    </row>
    <row collapsed="false" customFormat="false" customHeight="false" hidden="false" ht="12.75" outlineLevel="0" r="25">
      <c r="A25" s="96" t="s">
        <v>151</v>
      </c>
      <c r="B25" s="90"/>
      <c r="C25" s="237"/>
      <c r="D25" s="96" t="s">
        <v>378</v>
      </c>
      <c r="F25" s="237"/>
      <c r="G25" s="237"/>
    </row>
    <row collapsed="false" customFormat="false" customHeight="false" hidden="false" ht="12.75" outlineLevel="0" r="26">
      <c r="A26" s="96" t="s">
        <v>111</v>
      </c>
      <c r="B26" s="90"/>
      <c r="E26" s="237" t="s">
        <v>111</v>
      </c>
      <c r="F26" s="237"/>
    </row>
    <row collapsed="false" customFormat="false" customHeight="false" hidden="false" ht="12.75" outlineLevel="0" r="27">
      <c r="A27" s="518"/>
      <c r="B27" s="518"/>
      <c r="C27" s="90"/>
      <c r="D27" s="90"/>
      <c r="E27" s="102"/>
      <c r="F27" s="102"/>
    </row>
    <row collapsed="false" customFormat="false" customHeight="false" hidden="false" ht="12.75" outlineLevel="0" r="28">
      <c r="A28" s="90"/>
      <c r="B28" s="102"/>
      <c r="C28" s="632"/>
      <c r="D28" s="161"/>
      <c r="E28" s="102"/>
      <c r="F28" s="102"/>
    </row>
  </sheetData>
  <sheetProtection password="ef22" sheet="true"/>
  <mergeCells count="1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</mergeCells>
  <conditionalFormatting sqref="G22">
    <cfRule aboveAverage="0" bottom="0" dxfId="15" equalAverage="0" operator="equal" percent="0" priority="2" rank="0" text="" type="cellIs">
      <formula>"Check Rules!!!"</formula>
    </cfRule>
  </conditionalFormatting>
  <dataValidations count="2">
    <dataValidation allowBlank="true" operator="greaterThan" showDropDown="false" showErrorMessage="true" showInputMessage="false" sqref="F12:F21" type="date">
      <formula1>29221</formula1>
      <formula2>0</formula2>
    </dataValidation>
    <dataValidation allowBlank="true" error="Data input must be POSITIVE WHOLE NUMBERS" errorTitle="CBN - OFID" operator="greaterThanOrEqual" showDropDown="false" showErrorMessage="true" showInputMessage="false" sqref="G12:G21" type="whole">
      <formula1>0</formula1>
      <formula2>0</formula2>
    </dataValidation>
  </dataValidations>
  <printOptions gridLines="false" gridLinesSet="true" headings="false" horizontalCentered="false" verticalCentered="false"/>
  <pageMargins bottom="0.75" footer="0.3" header="0.511805555555555" left="0.7" right="0.7" top="0.75"/>
  <pageSetup blackAndWhite="false" cellComments="none" copies="1" draft="false" firstPageNumber="0" fitToHeight="1" fitToWidth="1" horizontalDpi="300" orientation="landscape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I34"/>
  <sheetViews>
    <sheetView colorId="64" defaultGridColor="true" rightToLeft="false" showFormulas="false" showGridLines="false" showOutlineSymbols="true" showRowColHeaders="true" showZeros="true" tabSelected="false" topLeftCell="A1" view="normal" workbookViewId="0" zoomScale="100" zoomScaleNormal="100" zoomScalePageLayoutView="100">
      <selection activeCell="D13" activeCellId="0" pane="topLeft" sqref="D13"/>
    </sheetView>
  </sheetViews>
  <sheetFormatPr defaultColWidth="9.13671875" defaultRowHeight="12.75" outlineLevelCol="0" outlineLevelRow="0" zeroHeight="false"/>
  <cols>
    <col min="1" max="1" customWidth="true" hidden="false" style="107" width="7.98" collapsed="true" outlineLevel="0"/>
    <col min="2" max="2" customWidth="true" hidden="false" style="107" width="22.82" collapsed="true" outlineLevel="0"/>
    <col min="3" max="3" customWidth="true" hidden="false" style="107" width="42.66" collapsed="true" outlineLevel="0"/>
    <col min="4" max="4" customWidth="true" hidden="false" style="107" width="12.83" collapsed="true" outlineLevel="0"/>
    <col min="5" max="5" customWidth="true" hidden="false" style="107" width="22.82" collapsed="true" outlineLevel="0"/>
    <col min="6" max="257" customWidth="false" hidden="false" style="107" width="9.13" collapsed="true" outlineLevel="0"/>
  </cols>
  <sheetData>
    <row collapsed="false" customFormat="false" customHeight="false" hidden="false" ht="12.75" outlineLevel="0" r="1">
      <c r="A1" s="109" t="s">
        <v>0</v>
      </c>
      <c r="B1" s="109"/>
      <c r="C1" s="114" t="n">
        <f aca="false">'642'!C1</f>
        <v>51253</v>
      </c>
      <c r="D1" s="114"/>
      <c r="E1" s="114"/>
      <c r="F1" s="307"/>
      <c r="G1" s="307"/>
      <c r="H1" s="307"/>
    </row>
    <row collapsed="false" customFormat="false" customHeight="false" hidden="false" ht="12.75" outlineLevel="0" r="2">
      <c r="A2" s="109" t="s">
        <v>1</v>
      </c>
      <c r="B2" s="109"/>
      <c r="C2" s="114" t="str">
        <f aca="false">'642'!C2</f>
        <v>NEPTUNE MICROFINANCE BANK LIMITED</v>
      </c>
      <c r="D2" s="114"/>
      <c r="E2" s="114"/>
      <c r="F2" s="307"/>
      <c r="G2" s="307"/>
      <c r="H2" s="307"/>
    </row>
    <row collapsed="false" customFormat="false" customHeight="true" hidden="false" ht="12.75" outlineLevel="0" r="3">
      <c r="A3" s="109" t="s">
        <v>3</v>
      </c>
      <c r="B3" s="109"/>
      <c r="C3" s="114" t="s">
        <v>382</v>
      </c>
      <c r="D3" s="114"/>
      <c r="E3" s="114"/>
      <c r="F3" s="307"/>
      <c r="G3" s="307"/>
      <c r="H3" s="307"/>
    </row>
    <row collapsed="false" customFormat="false" customHeight="false" hidden="false" ht="12.75" outlineLevel="0" r="4">
      <c r="A4" s="109" t="s">
        <v>5</v>
      </c>
      <c r="B4" s="109"/>
      <c r="C4" s="633" t="s">
        <v>383</v>
      </c>
      <c r="D4" s="633"/>
      <c r="E4" s="633"/>
      <c r="F4" s="307"/>
      <c r="G4" s="307"/>
      <c r="H4" s="307"/>
    </row>
    <row collapsed="false" customFormat="false" customHeight="false" hidden="false" ht="12.75" outlineLevel="0" r="5">
      <c r="A5" s="109" t="s">
        <v>7</v>
      </c>
      <c r="B5" s="109"/>
      <c r="C5" s="311" t="n">
        <f aca="false">'642'!C5</f>
        <v>42855</v>
      </c>
      <c r="D5" s="307"/>
      <c r="E5" s="307"/>
      <c r="F5" s="307"/>
      <c r="G5" s="307"/>
      <c r="H5" s="307"/>
    </row>
    <row collapsed="false" customFormat="false" customHeight="false" hidden="false" ht="12.75" outlineLevel="0" r="6">
      <c r="A6" s="109" t="s">
        <v>8</v>
      </c>
      <c r="B6" s="109"/>
      <c r="C6" s="111" t="str">
        <f aca="false">'642'!C6</f>
        <v>LAGOS</v>
      </c>
      <c r="D6" s="307"/>
      <c r="E6" s="307"/>
      <c r="F6" s="307"/>
      <c r="G6" s="307"/>
      <c r="H6" s="307"/>
    </row>
    <row collapsed="false" customFormat="false" customHeight="false" hidden="false" ht="12.75" outlineLevel="0" r="7">
      <c r="A7" s="109" t="s">
        <v>10</v>
      </c>
      <c r="B7" s="109"/>
      <c r="C7" s="111" t="n">
        <f aca="false">'642'!C7</f>
        <v>20</v>
      </c>
      <c r="D7" s="307"/>
      <c r="E7" s="307"/>
      <c r="F7" s="307"/>
      <c r="G7" s="307"/>
      <c r="H7" s="307"/>
    </row>
    <row collapsed="false" customFormat="false" customHeight="false" hidden="false" ht="12.75" outlineLevel="0" r="8">
      <c r="A8" s="109" t="s">
        <v>11</v>
      </c>
      <c r="B8" s="109"/>
      <c r="C8" s="111" t="str">
        <f aca="false">'642'!C8</f>
        <v>Ikeja</v>
      </c>
      <c r="D8" s="307"/>
      <c r="E8" s="95"/>
      <c r="F8" s="95"/>
      <c r="G8" s="95"/>
      <c r="H8" s="95"/>
    </row>
    <row collapsed="false" customFormat="false" customHeight="false" hidden="false" ht="12.75" outlineLevel="0" r="9">
      <c r="A9" s="109" t="s">
        <v>13</v>
      </c>
      <c r="B9" s="109"/>
      <c r="C9" s="114" t="n">
        <f aca="false">'642'!C9</f>
        <v>0</v>
      </c>
      <c r="D9" s="307"/>
      <c r="E9" s="307"/>
      <c r="F9" s="307"/>
      <c r="G9" s="307"/>
      <c r="H9" s="307"/>
    </row>
    <row collapsed="false" customFormat="false" customHeight="false" hidden="false" ht="13.5" outlineLevel="0" r="10">
      <c r="A10" s="110"/>
      <c r="B10" s="110"/>
      <c r="C10" s="110"/>
    </row>
    <row collapsed="false" customFormat="false" customHeight="true" hidden="false" ht="26.25" outlineLevel="0" r="11">
      <c r="A11" s="286" t="s">
        <v>122</v>
      </c>
      <c r="B11" s="534" t="s">
        <v>334</v>
      </c>
      <c r="C11" s="534"/>
      <c r="D11" s="441" t="s">
        <v>384</v>
      </c>
    </row>
    <row collapsed="false" customFormat="false" customHeight="true" hidden="false" ht="12.75" outlineLevel="0" r="12">
      <c r="A12" s="634" t="n">
        <v>20510</v>
      </c>
      <c r="B12" s="524" t="str">
        <f aca="false">IF(D12&gt;=10%*$D$26,"Accounts Payable (Provide Breakdown)","Accounts Payable")</f>
        <v>Accounts Payable (Provide Breakdown)</v>
      </c>
      <c r="C12" s="524"/>
      <c r="D12" s="543" t="n">
        <v>7532</v>
      </c>
    </row>
    <row collapsed="false" customFormat="false" customHeight="true" hidden="false" ht="12.75" outlineLevel="0" r="13">
      <c r="A13" s="635" t="n">
        <v>20515</v>
      </c>
      <c r="B13" s="636" t="str">
        <f aca="false">IF(D13&gt;=10%*$D$26,"Unearned Income (Provide Breakdown)","Unearned Income")</f>
        <v>Unearned Income</v>
      </c>
      <c r="C13" s="636"/>
      <c r="D13" s="544"/>
    </row>
    <row collapsed="false" customFormat="false" customHeight="true" hidden="false" ht="12.75" outlineLevel="0" r="14">
      <c r="A14" s="635" t="n">
        <v>20520</v>
      </c>
      <c r="B14" s="636" t="str">
        <f aca="false">IF(D14&gt;=10%*$D$26,"Interest Accrued not Paid (Provide Breakdown)","Interest Accrued not Paid")</f>
        <v>Interest Accrued not Paid</v>
      </c>
      <c r="C14" s="636"/>
      <c r="D14" s="544" t="n">
        <v>2</v>
      </c>
    </row>
    <row collapsed="false" customFormat="false" customHeight="true" hidden="false" ht="12.75" outlineLevel="0" r="15">
      <c r="A15" s="635" t="n">
        <v>20525</v>
      </c>
      <c r="B15" s="637" t="s">
        <v>385</v>
      </c>
      <c r="C15" s="637"/>
      <c r="D15" s="544"/>
    </row>
    <row collapsed="false" customFormat="false" customHeight="true" hidden="false" ht="12.75" outlineLevel="0" r="16">
      <c r="A16" s="635" t="n">
        <v>20530</v>
      </c>
      <c r="B16" s="637" t="s">
        <v>386</v>
      </c>
      <c r="C16" s="637"/>
      <c r="D16" s="638" t="n">
        <f aca="false">IF('1000'!F39&gt;0,'1000'!F39,0)</f>
        <v>1369</v>
      </c>
    </row>
    <row collapsed="false" customFormat="false" customHeight="true" hidden="false" ht="12.75" outlineLevel="0" r="17">
      <c r="A17" s="635" t="n">
        <v>20535</v>
      </c>
      <c r="B17" s="636" t="str">
        <f aca="false">IF(D17&gt;=10%*$D$26,"Provision for Dimunition in the Value of Investment (Provide Breakdown)","Provision for Dimunition in the value of Investment")</f>
        <v>Provision for Dimunition in the value of Investment</v>
      </c>
      <c r="C17" s="636"/>
      <c r="D17" s="544"/>
    </row>
    <row collapsed="false" customFormat="false" customHeight="true" hidden="false" ht="12.75" outlineLevel="0" r="18">
      <c r="A18" s="635" t="n">
        <v>20540</v>
      </c>
      <c r="B18" s="636" t="str">
        <f aca="false">IF(D18&gt;=10%*$D$26,"Provision for Losses on Off Balance Sheet Items (Provide Breakdown)","Provision for Losses on Off Balance Sheet Items")</f>
        <v>Provision for Losses on Off Balance Sheet Items</v>
      </c>
      <c r="C18" s="636"/>
      <c r="D18" s="544"/>
    </row>
    <row collapsed="false" customFormat="false" customHeight="true" hidden="false" ht="12.75" outlineLevel="0" r="19">
      <c r="A19" s="635" t="n">
        <v>20545</v>
      </c>
      <c r="B19" s="637" t="s">
        <v>387</v>
      </c>
      <c r="C19" s="637"/>
      <c r="D19" s="544"/>
    </row>
    <row collapsed="false" customFormat="false" customHeight="true" hidden="false" ht="12.75" outlineLevel="0" r="20">
      <c r="A20" s="635" t="n">
        <v>20550</v>
      </c>
      <c r="B20" s="637" t="s">
        <v>388</v>
      </c>
      <c r="C20" s="637"/>
      <c r="D20" s="544"/>
    </row>
    <row collapsed="false" customFormat="false" customHeight="true" hidden="false" ht="12.75" outlineLevel="0" r="21">
      <c r="A21" s="635" t="n">
        <v>20555</v>
      </c>
      <c r="B21" s="636" t="str">
        <f aca="false">IF(D21&gt;=10%*$D$26,"Provision for Other Known Losses (Provide Breakdown)","Provision for Other Loan Losses")</f>
        <v>Provision for Other Loan Losses</v>
      </c>
      <c r="C21" s="636"/>
      <c r="D21" s="544"/>
    </row>
    <row collapsed="false" customFormat="false" customHeight="true" hidden="false" ht="12.75" outlineLevel="0" r="22">
      <c r="A22" s="635" t="n">
        <v>20560</v>
      </c>
      <c r="B22" s="636" t="str">
        <f aca="false">IF(D22&gt;=10%*$D$26,"Dividend Payable (Provide Breakdown)","Dividend Payable")</f>
        <v>Dividend Payable</v>
      </c>
      <c r="C22" s="636"/>
      <c r="D22" s="544"/>
    </row>
    <row collapsed="false" customFormat="false" customHeight="true" hidden="false" ht="12.75" outlineLevel="0" r="23">
      <c r="A23" s="635" t="n">
        <v>20565</v>
      </c>
      <c r="B23" s="636" t="str">
        <f aca="false">IF(D23&gt;=10%*$D$26,"Suspense Account (Provide Breakdown)","Suspense Account")</f>
        <v>Suspense Account</v>
      </c>
      <c r="C23" s="636"/>
      <c r="D23" s="639"/>
    </row>
    <row collapsed="false" customFormat="false" customHeight="true" hidden="false" ht="12.75" outlineLevel="0" r="24">
      <c r="A24" s="635" t="n">
        <v>20570</v>
      </c>
      <c r="B24" s="636" t="str">
        <f aca="false">IF(D24&gt;=10%*$D$26,"Deposits for Shares (Provide Breakdown)","Deposits for Shares")</f>
        <v>Deposits for Shares (Provide Breakdown)</v>
      </c>
      <c r="C24" s="636"/>
      <c r="D24" s="544" t="n">
        <v>25190</v>
      </c>
    </row>
    <row collapsed="false" customFormat="false" customHeight="true" hidden="false" ht="12.75" outlineLevel="0" r="25">
      <c r="A25" s="640" t="n">
        <v>20575</v>
      </c>
      <c r="B25" s="641" t="str">
        <f aca="false">IF(D25&gt;=10%*$D$26,"Miscellaneous (Provide Breakdown)","Miscellaneous (Specify)")</f>
        <v>Miscellaneous (Specify)</v>
      </c>
      <c r="C25" s="642"/>
      <c r="D25" s="545"/>
    </row>
    <row collapsed="false" customFormat="false" customHeight="true" hidden="false" ht="13.5" outlineLevel="0" r="26">
      <c r="A26" s="643"/>
      <c r="B26" s="534" t="s">
        <v>235</v>
      </c>
      <c r="C26" s="534"/>
      <c r="D26" s="644" t="n">
        <f aca="false">SUM(D12:D25)</f>
        <v>34093</v>
      </c>
    </row>
    <row collapsed="false" customFormat="false" customHeight="false" hidden="false" ht="12.75" outlineLevel="0" r="27">
      <c r="A27" s="457"/>
      <c r="B27" s="457"/>
      <c r="C27" s="645"/>
      <c r="D27" s="645"/>
    </row>
    <row collapsed="false" customFormat="false" customHeight="false" hidden="false" ht="12.75" outlineLevel="0" r="28">
      <c r="A28" s="457"/>
      <c r="B28" s="457"/>
      <c r="C28" s="645"/>
      <c r="D28" s="645"/>
    </row>
    <row collapsed="false" customFormat="false" customHeight="false" hidden="false" ht="12.75" outlineLevel="0" r="29">
      <c r="A29" s="518" t="s">
        <v>389</v>
      </c>
      <c r="B29" s="90"/>
      <c r="C29" s="90"/>
      <c r="D29" s="90"/>
    </row>
    <row collapsed="false" customFormat="false" customHeight="false" hidden="false" ht="12.75" outlineLevel="0" r="30">
      <c r="A30" s="90"/>
      <c r="B30" s="90"/>
      <c r="C30" s="90"/>
      <c r="D30" s="90"/>
      <c r="E30" s="646"/>
    </row>
    <row collapsed="false" customFormat="false" customHeight="false" hidden="false" ht="12.75" outlineLevel="0" r="31">
      <c r="A31" s="96" t="s">
        <v>390</v>
      </c>
      <c r="B31" s="90"/>
      <c r="C31" s="93" t="s">
        <v>221</v>
      </c>
      <c r="D31" s="93"/>
      <c r="E31" s="646"/>
    </row>
    <row collapsed="false" customFormat="false" customHeight="false" hidden="false" ht="12.75" outlineLevel="0" r="32">
      <c r="A32" s="96" t="s">
        <v>111</v>
      </c>
      <c r="B32" s="90"/>
      <c r="C32" s="93" t="s">
        <v>111</v>
      </c>
      <c r="D32" s="93"/>
      <c r="E32" s="90"/>
    </row>
    <row collapsed="false" customFormat="false" customHeight="false" hidden="false" ht="12.75" outlineLevel="0" r="33">
      <c r="A33" s="518"/>
      <c r="B33" s="518"/>
      <c r="C33" s="90"/>
      <c r="D33" s="90"/>
      <c r="E33" s="90"/>
    </row>
    <row collapsed="false" customFormat="false" customHeight="false" hidden="false" ht="12.75" outlineLevel="0" r="34">
      <c r="E34" s="90"/>
    </row>
  </sheetData>
  <sheetProtection password="ef22" sheet="true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6:C26"/>
    <mergeCell ref="C31:D31"/>
    <mergeCell ref="C32:D32"/>
  </mergeCells>
  <conditionalFormatting sqref="D26">
    <cfRule aboveAverage="0" bottom="0" dxfId="16" equalAverage="0" operator="equal" percent="0" priority="2" rank="0" text="" type="cellIs">
      <formula>"Check Rules!!!"</formula>
    </cfRule>
  </conditionalFormatting>
  <dataValidations count="1">
    <dataValidation allowBlank="true" error="Data input must be POSITIVE WHOLE NUMBERS " errorTitle="CBN - OFID " operator="greaterThanOrEqual" showDropDown="false" showErrorMessage="true" showInputMessage="false" sqref="D12:D25" type="whole">
      <formula1>0</formula1>
      <formula2>0</formula2>
    </dataValidation>
  </dataValidations>
  <printOptions gridLines="false" gridLinesSet="true" headings="false" horizontalCentered="false" verticalCentered="false"/>
  <pageMargins bottom="0.75" footer="0.3" header="0.511805555555555" left="0.7" right="0.7" top="0.75"/>
  <pageSetup blackAndWhite="false" cellComments="none" copies="1" draft="false" firstPageNumber="0" fitToHeight="1" fitToWidth="1" horizontalDpi="300" orientation="landscape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J29"/>
  <sheetViews>
    <sheetView colorId="64" defaultGridColor="true" rightToLeft="false" showFormulas="false" showGridLines="false" showOutlineSymbols="true" showRowColHeaders="true" showZeros="true" tabSelected="false" topLeftCell="A1" view="normal" workbookViewId="0" zoomScale="100" zoomScaleNormal="100" zoomScalePageLayoutView="100">
      <selection activeCell="H23" activeCellId="0" pane="topLeft" sqref="H23"/>
    </sheetView>
  </sheetViews>
  <sheetFormatPr defaultColWidth="9.13671875" defaultRowHeight="12.75" outlineLevelCol="0" outlineLevelRow="0" zeroHeight="false"/>
  <cols>
    <col min="1" max="1" customWidth="true" hidden="false" style="238" width="6.41" collapsed="true" outlineLevel="0"/>
    <col min="2" max="3" customWidth="true" hidden="false" style="238" width="17.68" collapsed="true" outlineLevel="0"/>
    <col min="4" max="4" customWidth="true" hidden="false" style="238" width="17.97" collapsed="true" outlineLevel="0"/>
    <col min="5" max="5" customWidth="true" hidden="false" style="238" width="12.12" collapsed="true" outlineLevel="0"/>
    <col min="6" max="6" customWidth="true" hidden="false" style="238" width="12.4" collapsed="true" outlineLevel="0"/>
    <col min="7" max="7" customWidth="true" hidden="false" style="238" width="8.69" collapsed="true" outlineLevel="0"/>
    <col min="8" max="8" customWidth="true" hidden="false" style="238" width="16.26" collapsed="true" outlineLevel="0"/>
    <col min="9" max="9" customWidth="true" hidden="false" style="238" width="10.69" collapsed="true" outlineLevel="0"/>
    <col min="10" max="257" customWidth="false" hidden="false" style="238" width="9.13" collapsed="true" outlineLevel="0"/>
  </cols>
  <sheetData>
    <row collapsed="false" customFormat="false" customHeight="false" hidden="false" ht="12.75" outlineLevel="0" r="1">
      <c r="A1" s="109" t="s">
        <v>0</v>
      </c>
      <c r="B1" s="622"/>
      <c r="C1" s="114" t="n">
        <f aca="false">'761'!C1</f>
        <v>51253</v>
      </c>
      <c r="D1" s="624"/>
      <c r="E1" s="624"/>
      <c r="F1" s="624"/>
      <c r="G1" s="622"/>
      <c r="H1" s="622"/>
    </row>
    <row collapsed="false" customFormat="false" customHeight="false" hidden="false" ht="12.75" outlineLevel="0" r="2">
      <c r="A2" s="109" t="s">
        <v>1</v>
      </c>
      <c r="B2" s="622"/>
      <c r="C2" s="114" t="str">
        <f aca="false">'761'!C2</f>
        <v>NEPTUNE MICROFINANCE BANK LIMITED</v>
      </c>
      <c r="D2" s="624"/>
      <c r="E2" s="624"/>
      <c r="F2" s="624"/>
      <c r="G2" s="622"/>
      <c r="H2" s="622"/>
    </row>
    <row collapsed="false" customFormat="false" customHeight="false" hidden="false" ht="12.75" outlineLevel="0" r="3">
      <c r="A3" s="109" t="s">
        <v>3</v>
      </c>
      <c r="B3" s="622"/>
      <c r="C3" s="114" t="s">
        <v>391</v>
      </c>
      <c r="D3" s="624"/>
      <c r="E3" s="624"/>
      <c r="F3" s="624"/>
      <c r="G3" s="622"/>
      <c r="H3" s="622"/>
    </row>
    <row collapsed="false" customFormat="false" customHeight="false" hidden="false" ht="12.75" outlineLevel="0" r="4">
      <c r="A4" s="109" t="s">
        <v>5</v>
      </c>
      <c r="B4" s="622"/>
      <c r="C4" s="308" t="s">
        <v>392</v>
      </c>
      <c r="D4" s="626"/>
      <c r="E4" s="626"/>
      <c r="F4" s="626"/>
      <c r="G4" s="622"/>
      <c r="H4" s="622"/>
    </row>
    <row collapsed="false" customFormat="false" customHeight="false" hidden="false" ht="12.75" outlineLevel="0" r="5">
      <c r="A5" s="109" t="s">
        <v>7</v>
      </c>
      <c r="B5" s="622"/>
      <c r="C5" s="311" t="n">
        <f aca="false">'761'!C5</f>
        <v>42855</v>
      </c>
      <c r="D5" s="624"/>
      <c r="E5" s="624"/>
      <c r="F5" s="624"/>
      <c r="G5" s="622"/>
      <c r="H5" s="622"/>
    </row>
    <row collapsed="false" customFormat="false" customHeight="false" hidden="false" ht="12.75" outlineLevel="0" r="6">
      <c r="A6" s="109" t="s">
        <v>8</v>
      </c>
      <c r="B6" s="622"/>
      <c r="C6" s="114" t="str">
        <f aca="false">'761'!C6</f>
        <v>LAGOS</v>
      </c>
      <c r="D6" s="624"/>
      <c r="E6" s="624"/>
      <c r="F6" s="624"/>
      <c r="G6" s="622"/>
      <c r="H6" s="622"/>
    </row>
    <row collapsed="false" customFormat="false" customHeight="false" hidden="false" ht="12.75" outlineLevel="0" r="7">
      <c r="A7" s="109" t="s">
        <v>10</v>
      </c>
      <c r="B7" s="622"/>
      <c r="C7" s="114" t="n">
        <f aca="false">'761'!C7</f>
        <v>20</v>
      </c>
      <c r="D7" s="624"/>
      <c r="E7" s="624"/>
      <c r="F7" s="624"/>
      <c r="G7" s="622"/>
      <c r="H7" s="622"/>
    </row>
    <row collapsed="false" customFormat="false" customHeight="false" hidden="false" ht="12.75" outlineLevel="0" r="8">
      <c r="A8" s="109" t="s">
        <v>11</v>
      </c>
      <c r="B8" s="622"/>
      <c r="C8" s="114" t="str">
        <f aca="false">'761'!C8</f>
        <v>Ikeja</v>
      </c>
      <c r="D8" s="624"/>
      <c r="E8" s="624"/>
      <c r="F8" s="624"/>
      <c r="G8" s="622"/>
      <c r="H8" s="622"/>
    </row>
    <row collapsed="false" customFormat="false" customHeight="false" hidden="false" ht="12.75" outlineLevel="0" r="9">
      <c r="A9" s="109" t="s">
        <v>13</v>
      </c>
      <c r="B9" s="622"/>
      <c r="C9" s="114" t="n">
        <f aca="false">'761'!C9</f>
        <v>0</v>
      </c>
      <c r="D9" s="624"/>
      <c r="E9" s="624"/>
      <c r="F9" s="624"/>
      <c r="G9" s="622"/>
      <c r="H9" s="622"/>
    </row>
    <row collapsed="false" customFormat="false" customHeight="false" hidden="false" ht="12.75" outlineLevel="0" r="10">
      <c r="A10" s="160"/>
      <c r="B10" s="622"/>
      <c r="C10" s="622"/>
      <c r="D10" s="622"/>
      <c r="E10" s="622"/>
      <c r="F10" s="622"/>
      <c r="G10" s="622"/>
      <c r="H10" s="622"/>
    </row>
    <row collapsed="false" customFormat="true" customHeight="false" hidden="false" ht="13.5" outlineLevel="0" r="11" s="648">
      <c r="A11" s="591"/>
      <c r="B11" s="591"/>
      <c r="C11" s="647"/>
      <c r="D11" s="160"/>
      <c r="E11" s="160"/>
      <c r="F11" s="593"/>
      <c r="G11" s="160"/>
      <c r="H11" s="647"/>
    </row>
    <row collapsed="false" customFormat="false" customHeight="false" hidden="false" ht="39" outlineLevel="0" r="12">
      <c r="A12" s="594" t="s">
        <v>217</v>
      </c>
      <c r="B12" s="323" t="s">
        <v>393</v>
      </c>
      <c r="C12" s="323"/>
      <c r="D12" s="355" t="s">
        <v>394</v>
      </c>
      <c r="E12" s="355" t="s">
        <v>242</v>
      </c>
      <c r="F12" s="355" t="s">
        <v>370</v>
      </c>
      <c r="G12" s="323" t="s">
        <v>243</v>
      </c>
      <c r="H12" s="595" t="s">
        <v>395</v>
      </c>
    </row>
    <row collapsed="false" customFormat="false" customHeight="false" hidden="false" ht="15" outlineLevel="0" r="13">
      <c r="A13" s="247"/>
      <c r="B13" s="357"/>
      <c r="C13" s="357"/>
      <c r="D13" s="649"/>
      <c r="E13" s="598"/>
      <c r="F13" s="598"/>
      <c r="G13" s="618"/>
      <c r="H13" s="599"/>
    </row>
    <row collapsed="false" customFormat="false" customHeight="false" hidden="false" ht="15" outlineLevel="0" r="14">
      <c r="A14" s="253"/>
      <c r="B14" s="362"/>
      <c r="C14" s="362"/>
      <c r="D14" s="650"/>
      <c r="E14" s="602"/>
      <c r="F14" s="602"/>
      <c r="G14" s="619"/>
      <c r="H14" s="603"/>
    </row>
    <row collapsed="false" customFormat="false" customHeight="false" hidden="false" ht="15" outlineLevel="0" r="15">
      <c r="A15" s="253"/>
      <c r="B15" s="362"/>
      <c r="C15" s="362"/>
      <c r="D15" s="650"/>
      <c r="E15" s="602"/>
      <c r="F15" s="602"/>
      <c r="G15" s="619"/>
      <c r="H15" s="603"/>
    </row>
    <row collapsed="false" customFormat="false" customHeight="false" hidden="false" ht="15" outlineLevel="0" r="16">
      <c r="A16" s="253"/>
      <c r="B16" s="362"/>
      <c r="C16" s="362"/>
      <c r="D16" s="650"/>
      <c r="E16" s="602"/>
      <c r="F16" s="602"/>
      <c r="G16" s="619"/>
      <c r="H16" s="603"/>
    </row>
    <row collapsed="false" customFormat="false" customHeight="false" hidden="false" ht="15" outlineLevel="0" r="17">
      <c r="A17" s="253"/>
      <c r="B17" s="362"/>
      <c r="C17" s="362"/>
      <c r="D17" s="650"/>
      <c r="E17" s="602"/>
      <c r="F17" s="602"/>
      <c r="G17" s="619"/>
      <c r="H17" s="603"/>
    </row>
    <row collapsed="false" customFormat="false" customHeight="false" hidden="false" ht="15" outlineLevel="0" r="18">
      <c r="A18" s="253"/>
      <c r="B18" s="362"/>
      <c r="C18" s="362"/>
      <c r="D18" s="650"/>
      <c r="E18" s="602"/>
      <c r="F18" s="602"/>
      <c r="G18" s="619"/>
      <c r="H18" s="603"/>
    </row>
    <row collapsed="false" customFormat="false" customHeight="false" hidden="false" ht="15" outlineLevel="0" r="19">
      <c r="A19" s="253"/>
      <c r="B19" s="362"/>
      <c r="C19" s="362"/>
      <c r="D19" s="650"/>
      <c r="E19" s="602"/>
      <c r="F19" s="602"/>
      <c r="G19" s="619"/>
      <c r="H19" s="603"/>
    </row>
    <row collapsed="false" customFormat="false" customHeight="false" hidden="false" ht="15" outlineLevel="0" r="20">
      <c r="A20" s="253"/>
      <c r="B20" s="362"/>
      <c r="C20" s="362"/>
      <c r="D20" s="650"/>
      <c r="E20" s="602"/>
      <c r="F20" s="602"/>
      <c r="G20" s="619"/>
      <c r="H20" s="603"/>
    </row>
    <row collapsed="false" customFormat="false" customHeight="false" hidden="false" ht="15" outlineLevel="0" r="21">
      <c r="A21" s="253"/>
      <c r="B21" s="362"/>
      <c r="C21" s="362"/>
      <c r="D21" s="650"/>
      <c r="E21" s="602"/>
      <c r="F21" s="602"/>
      <c r="G21" s="619"/>
      <c r="H21" s="603"/>
    </row>
    <row collapsed="false" customFormat="false" customHeight="false" hidden="false" ht="15.75" outlineLevel="0" r="22">
      <c r="A22" s="294"/>
      <c r="B22" s="367"/>
      <c r="C22" s="367"/>
      <c r="D22" s="651"/>
      <c r="E22" s="608"/>
      <c r="F22" s="608"/>
      <c r="G22" s="620"/>
      <c r="H22" s="609"/>
    </row>
    <row collapsed="false" customFormat="false" customHeight="false" hidden="false" ht="13.5" outlineLevel="0" r="23">
      <c r="A23" s="652" t="s">
        <v>235</v>
      </c>
      <c r="B23" s="653"/>
      <c r="C23" s="539"/>
      <c r="D23" s="539"/>
      <c r="E23" s="539"/>
      <c r="F23" s="539"/>
      <c r="G23" s="654"/>
      <c r="H23" s="655" t="n">
        <f aca="false">SUM(H13:H22)</f>
        <v>0</v>
      </c>
      <c r="I23" s="656" t="str">
        <f aca="false">IF(H23="Check Rules!!!",'300'!D81,"")</f>
        <v/>
      </c>
    </row>
    <row collapsed="false" customFormat="false" customHeight="false" hidden="false" ht="12.75" outlineLevel="0" r="24">
      <c r="A24" s="102"/>
      <c r="B24" s="102" t="s">
        <v>169</v>
      </c>
      <c r="C24" s="632"/>
      <c r="D24" s="161"/>
      <c r="E24" s="161"/>
      <c r="F24" s="102"/>
      <c r="G24" s="102"/>
    </row>
    <row collapsed="false" customFormat="false" customHeight="false" hidden="false" ht="12.75" outlineLevel="0" r="25">
      <c r="A25" s="102"/>
      <c r="B25" s="102"/>
      <c r="C25" s="632"/>
      <c r="D25" s="161"/>
      <c r="E25" s="161"/>
      <c r="F25" s="102"/>
      <c r="G25" s="102"/>
    </row>
    <row collapsed="false" customFormat="false" customHeight="false" hidden="false" ht="12.75" outlineLevel="0" r="26">
      <c r="A26" s="90"/>
      <c r="B26" s="90"/>
      <c r="C26" s="90"/>
      <c r="D26" s="90"/>
      <c r="E26" s="90"/>
      <c r="F26" s="90"/>
      <c r="G26" s="90"/>
    </row>
    <row collapsed="false" customFormat="false" customHeight="true" hidden="false" ht="15" outlineLevel="0" r="27">
      <c r="A27" s="96" t="s">
        <v>396</v>
      </c>
      <c r="B27" s="90"/>
      <c r="D27" s="237"/>
      <c r="E27" s="237"/>
      <c r="F27" s="402" t="s">
        <v>397</v>
      </c>
      <c r="G27" s="402"/>
      <c r="H27" s="402"/>
    </row>
    <row collapsed="false" customFormat="false" customHeight="false" hidden="false" ht="15" outlineLevel="0" r="28">
      <c r="A28" s="96" t="s">
        <v>111</v>
      </c>
      <c r="B28" s="90"/>
      <c r="D28" s="237"/>
      <c r="E28" s="237"/>
      <c r="F28" s="402" t="s">
        <v>111</v>
      </c>
      <c r="G28" s="402"/>
      <c r="H28" s="402"/>
    </row>
    <row collapsed="false" customFormat="false" customHeight="false" hidden="false" ht="12.75" outlineLevel="0" r="29">
      <c r="A29" s="518"/>
      <c r="B29" s="518"/>
      <c r="C29" s="90"/>
      <c r="D29" s="90"/>
      <c r="E29" s="90"/>
    </row>
  </sheetData>
  <sheetProtection password="ef22" sheet="true"/>
  <mergeCells count="14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F27:H27"/>
    <mergeCell ref="F28:H28"/>
  </mergeCells>
  <conditionalFormatting sqref="H23">
    <cfRule aboveAverage="0" bottom="0" dxfId="17" equalAverage="0" operator="equal" percent="0" priority="2" rank="0" text="" type="cellIs">
      <formula>"Check Rules!!!"</formula>
    </cfRule>
  </conditionalFormatting>
  <dataValidations count="2">
    <dataValidation allowBlank="true" operator="greaterThan" showDropDown="false" showErrorMessage="true" showInputMessage="false" sqref="E13:F22" type="date">
      <formula1>29221</formula1>
      <formula2>0</formula2>
    </dataValidation>
    <dataValidation allowBlank="true" error="Data input must be POSITIVE WHOLE NUMBERS " errorTitle="CBN - OFID" operator="greaterThanOrEqual" showDropDown="false" showErrorMessage="true" showInputMessage="false" sqref="H13:H22" type="whole">
      <formula1>0</formula1>
      <formula2>0</formula2>
    </dataValidation>
  </dataValidations>
  <printOptions gridLines="false" gridLinesSet="true" headings="false" horizontalCentered="false" verticalCentered="false"/>
  <pageMargins bottom="0.75" footer="0.3" header="0.511805555555555" left="0.7" right="0.7" top="0.75"/>
  <pageSetup blackAndWhite="false" cellComments="none" copies="1" draft="false" firstPageNumber="0" fitToHeight="1" fitToWidth="1" horizontalDpi="300" orientation="landscape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I29"/>
  <sheetViews>
    <sheetView colorId="64" defaultGridColor="true" rightToLeft="false" showFormulas="false" showGridLines="false" showOutlineSymbols="true" showRowColHeaders="true" showZeros="true" tabSelected="false" topLeftCell="A2" view="normal" workbookViewId="0" zoomScale="100" zoomScaleNormal="100" zoomScalePageLayoutView="100">
      <selection activeCell="D15" activeCellId="0" pane="topLeft" sqref="D15"/>
    </sheetView>
  </sheetViews>
  <sheetFormatPr defaultColWidth="9.13671875" defaultRowHeight="12.75" outlineLevelCol="0" outlineLevelRow="0" zeroHeight="false"/>
  <cols>
    <col min="1" max="1" customWidth="true" hidden="false" style="238" width="5.55" collapsed="true" outlineLevel="0"/>
    <col min="2" max="2" customWidth="true" hidden="false" style="238" width="21.68" collapsed="true" outlineLevel="0"/>
    <col min="3" max="3" customWidth="true" hidden="false" style="238" width="24.82" collapsed="true" outlineLevel="0"/>
    <col min="4" max="4" customWidth="true" hidden="false" style="238" width="19.54" collapsed="true" outlineLevel="0"/>
    <col min="5" max="5" customWidth="true" hidden="false" style="238" width="12.4" collapsed="true" outlineLevel="0"/>
    <col min="6" max="6" customWidth="true" hidden="false" style="238" width="9.27" collapsed="true" outlineLevel="0"/>
    <col min="7" max="7" customWidth="true" hidden="false" style="238" width="14.4" collapsed="true" outlineLevel="0"/>
    <col min="8" max="8" customWidth="true" hidden="false" style="238" width="11.69" collapsed="true" outlineLevel="0"/>
    <col min="9" max="257" customWidth="false" hidden="false" style="238" width="9.13" collapsed="true" outlineLevel="0"/>
  </cols>
  <sheetData>
    <row collapsed="false" customFormat="false" customHeight="false" hidden="false" ht="12.75" outlineLevel="0" r="1">
      <c r="A1" s="109" t="s">
        <v>0</v>
      </c>
      <c r="B1" s="622"/>
      <c r="C1" s="623" t="n">
        <f aca="false">'761'!C1</f>
        <v>51253</v>
      </c>
      <c r="D1" s="624"/>
      <c r="E1" s="624"/>
      <c r="F1" s="622"/>
      <c r="G1" s="622"/>
    </row>
    <row collapsed="false" customFormat="false" customHeight="false" hidden="false" ht="12.75" outlineLevel="0" r="2">
      <c r="A2" s="109" t="s">
        <v>1</v>
      </c>
      <c r="B2" s="622"/>
      <c r="C2" s="623" t="str">
        <f aca="false">'761'!C2</f>
        <v>NEPTUNE MICROFINANCE BANK LIMITED</v>
      </c>
      <c r="D2" s="624"/>
      <c r="E2" s="624"/>
      <c r="F2" s="622"/>
      <c r="G2" s="622"/>
    </row>
    <row collapsed="false" customFormat="false" customHeight="false" hidden="false" ht="12.75" outlineLevel="0" r="3">
      <c r="A3" s="109" t="s">
        <v>3</v>
      </c>
      <c r="B3" s="622"/>
      <c r="C3" s="623" t="s">
        <v>398</v>
      </c>
      <c r="D3" s="624"/>
      <c r="E3" s="624"/>
      <c r="F3" s="622"/>
      <c r="G3" s="622"/>
    </row>
    <row collapsed="false" customFormat="false" customHeight="false" hidden="false" ht="12.75" outlineLevel="0" r="4">
      <c r="A4" s="109" t="s">
        <v>5</v>
      </c>
      <c r="B4" s="622"/>
      <c r="C4" s="657" t="s">
        <v>399</v>
      </c>
      <c r="D4" s="626"/>
      <c r="E4" s="626"/>
      <c r="F4" s="622"/>
      <c r="G4" s="622"/>
    </row>
    <row collapsed="false" customFormat="false" customHeight="false" hidden="false" ht="12.75" outlineLevel="0" r="5">
      <c r="A5" s="109" t="s">
        <v>7</v>
      </c>
      <c r="B5" s="622"/>
      <c r="C5" s="658" t="n">
        <f aca="false">'761'!C5</f>
        <v>42855</v>
      </c>
      <c r="D5" s="624"/>
      <c r="E5" s="624"/>
      <c r="F5" s="622"/>
      <c r="G5" s="622"/>
    </row>
    <row collapsed="false" customFormat="false" customHeight="false" hidden="false" ht="12.75" outlineLevel="0" r="6">
      <c r="A6" s="109" t="s">
        <v>8</v>
      </c>
      <c r="B6" s="622"/>
      <c r="C6" s="623" t="str">
        <f aca="false">'761'!C6</f>
        <v>LAGOS</v>
      </c>
      <c r="D6" s="624"/>
      <c r="E6" s="624"/>
      <c r="F6" s="622"/>
      <c r="G6" s="622"/>
    </row>
    <row collapsed="false" customFormat="false" customHeight="false" hidden="false" ht="12.75" outlineLevel="0" r="7">
      <c r="A7" s="109" t="s">
        <v>10</v>
      </c>
      <c r="B7" s="622"/>
      <c r="C7" s="623" t="n">
        <f aca="false">'761'!C7</f>
        <v>20</v>
      </c>
      <c r="D7" s="624"/>
      <c r="E7" s="624"/>
      <c r="F7" s="622"/>
      <c r="G7" s="622"/>
    </row>
    <row collapsed="false" customFormat="false" customHeight="false" hidden="false" ht="12.75" outlineLevel="0" r="8">
      <c r="A8" s="109" t="s">
        <v>11</v>
      </c>
      <c r="B8" s="622"/>
      <c r="C8" s="623" t="str">
        <f aca="false">'761'!C8</f>
        <v>Ikeja</v>
      </c>
      <c r="D8" s="624"/>
      <c r="E8" s="624"/>
      <c r="F8" s="622"/>
      <c r="G8" s="622"/>
    </row>
    <row collapsed="false" customFormat="false" customHeight="false" hidden="false" ht="12.75" outlineLevel="0" r="9">
      <c r="A9" s="109" t="s">
        <v>13</v>
      </c>
      <c r="B9" s="622"/>
      <c r="C9" s="623" t="n">
        <f aca="false">'761'!C9</f>
        <v>0</v>
      </c>
      <c r="D9" s="624"/>
      <c r="E9" s="624"/>
      <c r="F9" s="622"/>
      <c r="G9" s="622"/>
    </row>
    <row collapsed="false" customFormat="false" customHeight="false" hidden="false" ht="12.75" outlineLevel="0" r="10">
      <c r="A10" s="160"/>
      <c r="B10" s="622"/>
      <c r="C10" s="622"/>
      <c r="D10" s="622"/>
      <c r="E10" s="622"/>
      <c r="F10" s="622"/>
      <c r="G10" s="622"/>
    </row>
    <row collapsed="false" customFormat="true" customHeight="false" hidden="false" ht="13.5" outlineLevel="0" r="11" s="648">
      <c r="A11" s="591"/>
      <c r="B11" s="591"/>
      <c r="C11" s="647"/>
      <c r="D11" s="160"/>
      <c r="E11" s="593"/>
      <c r="F11" s="160"/>
      <c r="G11" s="647"/>
    </row>
    <row collapsed="false" customFormat="false" customHeight="true" hidden="false" ht="42.75" outlineLevel="0" r="12">
      <c r="A12" s="594" t="s">
        <v>217</v>
      </c>
      <c r="B12" s="323" t="s">
        <v>393</v>
      </c>
      <c r="C12" s="323"/>
      <c r="D12" s="355" t="s">
        <v>394</v>
      </c>
      <c r="E12" s="355" t="s">
        <v>242</v>
      </c>
      <c r="F12" s="323" t="s">
        <v>243</v>
      </c>
      <c r="G12" s="595" t="s">
        <v>400</v>
      </c>
    </row>
    <row collapsed="false" customFormat="false" customHeight="false" hidden="false" ht="12.75" outlineLevel="0" r="13">
      <c r="A13" s="247"/>
      <c r="B13" s="357"/>
      <c r="C13" s="357"/>
      <c r="D13" s="649"/>
      <c r="E13" s="598"/>
      <c r="F13" s="659"/>
      <c r="G13" s="599"/>
    </row>
    <row collapsed="false" customFormat="false" customHeight="false" hidden="false" ht="12.75" outlineLevel="0" r="14">
      <c r="A14" s="253"/>
      <c r="B14" s="362"/>
      <c r="C14" s="362"/>
      <c r="D14" s="650"/>
      <c r="E14" s="602"/>
      <c r="F14" s="660"/>
      <c r="G14" s="603"/>
    </row>
    <row collapsed="false" customFormat="false" customHeight="false" hidden="false" ht="12.75" outlineLevel="0" r="15">
      <c r="A15" s="253"/>
      <c r="B15" s="362"/>
      <c r="C15" s="362"/>
      <c r="D15" s="650"/>
      <c r="E15" s="602"/>
      <c r="F15" s="660"/>
      <c r="G15" s="603"/>
    </row>
    <row collapsed="false" customFormat="false" customHeight="false" hidden="false" ht="12.75" outlineLevel="0" r="16">
      <c r="A16" s="253"/>
      <c r="B16" s="362"/>
      <c r="C16" s="362"/>
      <c r="D16" s="650"/>
      <c r="E16" s="602"/>
      <c r="F16" s="660"/>
      <c r="G16" s="603"/>
    </row>
    <row collapsed="false" customFormat="false" customHeight="false" hidden="false" ht="12.75" outlineLevel="0" r="17">
      <c r="A17" s="253"/>
      <c r="B17" s="362"/>
      <c r="C17" s="362"/>
      <c r="D17" s="650"/>
      <c r="E17" s="602"/>
      <c r="F17" s="660"/>
      <c r="G17" s="603"/>
    </row>
    <row collapsed="false" customFormat="false" customHeight="false" hidden="false" ht="12.75" outlineLevel="0" r="18">
      <c r="A18" s="253"/>
      <c r="B18" s="362"/>
      <c r="C18" s="362"/>
      <c r="D18" s="650"/>
      <c r="E18" s="602"/>
      <c r="F18" s="660"/>
      <c r="G18" s="603"/>
    </row>
    <row collapsed="false" customFormat="false" customHeight="false" hidden="false" ht="12.75" outlineLevel="0" r="19">
      <c r="A19" s="253"/>
      <c r="B19" s="362"/>
      <c r="C19" s="362"/>
      <c r="D19" s="650"/>
      <c r="E19" s="602"/>
      <c r="F19" s="660"/>
      <c r="G19" s="603"/>
    </row>
    <row collapsed="false" customFormat="false" customHeight="false" hidden="false" ht="12.75" outlineLevel="0" r="20">
      <c r="A20" s="253"/>
      <c r="B20" s="362"/>
      <c r="C20" s="362"/>
      <c r="D20" s="650"/>
      <c r="E20" s="602"/>
      <c r="F20" s="660"/>
      <c r="G20" s="603"/>
    </row>
    <row collapsed="false" customFormat="false" customHeight="false" hidden="false" ht="12.75" outlineLevel="0" r="21">
      <c r="A21" s="253"/>
      <c r="B21" s="362"/>
      <c r="C21" s="362"/>
      <c r="D21" s="650"/>
      <c r="E21" s="602"/>
      <c r="F21" s="660"/>
      <c r="G21" s="603"/>
    </row>
    <row collapsed="false" customFormat="false" customHeight="false" hidden="false" ht="13.5" outlineLevel="0" r="22">
      <c r="A22" s="294"/>
      <c r="B22" s="367"/>
      <c r="C22" s="367"/>
      <c r="D22" s="651"/>
      <c r="E22" s="608"/>
      <c r="F22" s="661"/>
      <c r="G22" s="609"/>
    </row>
    <row collapsed="false" customFormat="false" customHeight="false" hidden="false" ht="13.5" outlineLevel="0" r="23">
      <c r="A23" s="610" t="s">
        <v>235</v>
      </c>
      <c r="B23" s="611"/>
      <c r="C23" s="611"/>
      <c r="D23" s="611"/>
      <c r="E23" s="611"/>
      <c r="F23" s="630"/>
      <c r="G23" s="613" t="n">
        <f aca="false">SUM(G13:G22)</f>
        <v>0</v>
      </c>
      <c r="H23" s="656" t="str">
        <f aca="false">IF(G23="Check Rules!!!",'300'!D82,"")</f>
        <v/>
      </c>
    </row>
    <row collapsed="false" customFormat="false" customHeight="false" hidden="false" ht="12.75" outlineLevel="0" r="24">
      <c r="A24" s="102"/>
      <c r="B24" s="102" t="s">
        <v>169</v>
      </c>
      <c r="C24" s="632"/>
      <c r="D24" s="161"/>
      <c r="E24" s="102"/>
      <c r="F24" s="102"/>
    </row>
    <row collapsed="false" customFormat="false" customHeight="false" hidden="false" ht="12.75" outlineLevel="0" r="25">
      <c r="A25" s="102"/>
      <c r="B25" s="102"/>
      <c r="C25" s="632"/>
      <c r="D25" s="161"/>
      <c r="E25" s="102"/>
      <c r="F25" s="102"/>
    </row>
    <row collapsed="false" customFormat="false" customHeight="false" hidden="false" ht="12.75" outlineLevel="0" r="26">
      <c r="A26" s="90"/>
      <c r="B26" s="90"/>
      <c r="C26" s="90"/>
      <c r="D26" s="90"/>
      <c r="E26" s="90"/>
      <c r="F26" s="90"/>
    </row>
    <row collapsed="false" customFormat="false" customHeight="false" hidden="false" ht="15" outlineLevel="0" r="27">
      <c r="A27" s="96" t="s">
        <v>213</v>
      </c>
      <c r="B27" s="90"/>
      <c r="D27" s="237"/>
      <c r="E27" s="237" t="s">
        <v>214</v>
      </c>
      <c r="F27" s="662"/>
      <c r="G27" s="662"/>
    </row>
    <row collapsed="false" customFormat="false" customHeight="false" hidden="false" ht="15" outlineLevel="0" r="28">
      <c r="A28" s="96" t="s">
        <v>111</v>
      </c>
      <c r="B28" s="90"/>
      <c r="D28" s="237"/>
      <c r="E28" s="237" t="s">
        <v>111</v>
      </c>
      <c r="F28" s="662"/>
      <c r="G28" s="662"/>
    </row>
    <row collapsed="false" customFormat="false" customHeight="false" hidden="false" ht="12.75" outlineLevel="0" r="29">
      <c r="A29" s="518"/>
      <c r="B29" s="518"/>
      <c r="C29" s="90"/>
      <c r="D29" s="90"/>
    </row>
  </sheetData>
  <sheetProtection password="ef22" sheet="true"/>
  <mergeCells count="2">
    <mergeCell ref="A11:B11"/>
    <mergeCell ref="B12:C12"/>
  </mergeCells>
  <conditionalFormatting sqref="G23">
    <cfRule aboveAverage="0" bottom="0" dxfId="18" equalAverage="0" operator="equal" percent="0" priority="2" rank="0" text="" type="cellIs">
      <formula>"Check Rules!!!"</formula>
    </cfRule>
  </conditionalFormatting>
  <dataValidations count="2">
    <dataValidation allowBlank="true" operator="greaterThan" showDropDown="false" showErrorMessage="true" showInputMessage="false" sqref="E13:E22" type="date">
      <formula1>29221</formula1>
      <formula2>0</formula2>
    </dataValidation>
    <dataValidation allowBlank="true" operator="greaterThanOrEqual" showDropDown="false" showErrorMessage="true" showInputMessage="false" sqref="G13:G22" type="whole">
      <formula1>0</formula1>
      <formula2>0</formula2>
    </dataValidation>
  </dataValidations>
  <printOptions gridLines="false" gridLinesSet="true" headings="false" horizontalCentered="false" verticalCentered="false"/>
  <pageMargins bottom="0.75" footer="0.3" header="0.511805555555555" left="0.7" right="0.7" top="0.75"/>
  <pageSetup blackAndWhite="false" cellComments="none" copies="1" draft="false" firstPageNumber="0" fitToHeight="1" fitToWidth="1" horizontalDpi="300" orientation="landscape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J28"/>
  <sheetViews>
    <sheetView colorId="64" defaultGridColor="true" rightToLeft="false" showFormulas="false" showGridLines="false" showOutlineSymbols="true" showRowColHeaders="true" showZeros="true" tabSelected="false" topLeftCell="A2" view="normal" workbookViewId="0" zoomScale="100" zoomScaleNormal="100" zoomScalePageLayoutView="100">
      <selection activeCell="H13" activeCellId="0" pane="topLeft" sqref="H13"/>
    </sheetView>
  </sheetViews>
  <sheetFormatPr defaultColWidth="9.13671875" defaultRowHeight="12.75" outlineLevelCol="0" outlineLevelRow="0" zeroHeight="false"/>
  <cols>
    <col min="1" max="1" customWidth="true" hidden="false" style="107" width="10.12" collapsed="true" outlineLevel="0"/>
    <col min="2" max="2" customWidth="true" hidden="false" style="107" width="17.54" collapsed="true" outlineLevel="0"/>
    <col min="3" max="3" customWidth="true" hidden="false" style="107" width="26.82" collapsed="true" outlineLevel="0"/>
    <col min="4" max="4" customWidth="true" hidden="false" style="107" width="12.55" collapsed="true" outlineLevel="0"/>
    <col min="5" max="5" customWidth="true" hidden="false" style="107" width="13.55" collapsed="true" outlineLevel="0"/>
    <col min="6" max="6" customWidth="true" hidden="false" style="107" width="16.26" collapsed="true" outlineLevel="0"/>
    <col min="7" max="7" customWidth="true" hidden="false" style="107" width="20.54" collapsed="true" outlineLevel="0"/>
    <col min="8" max="8" customWidth="true" hidden="false" style="107" width="14.12" collapsed="true" outlineLevel="0"/>
    <col min="9" max="257" customWidth="false" hidden="false" style="107" width="9.13" collapsed="true" outlineLevel="0"/>
  </cols>
  <sheetData>
    <row collapsed="false" customFormat="false" customHeight="false" hidden="false" ht="12.75" outlineLevel="0" r="1">
      <c r="A1" s="109" t="s">
        <v>0</v>
      </c>
      <c r="B1" s="110"/>
      <c r="C1" s="114" t="n">
        <f aca="false">'762'!B1</f>
        <v>51253</v>
      </c>
      <c r="D1" s="307"/>
      <c r="E1" s="307"/>
    </row>
    <row collapsed="false" customFormat="false" customHeight="false" hidden="false" ht="12.75" outlineLevel="0" r="2">
      <c r="A2" s="109" t="s">
        <v>1</v>
      </c>
      <c r="B2" s="110"/>
      <c r="C2" s="114" t="str">
        <f aca="false">'762'!B2</f>
        <v>NEPTUNE MICROFINANCE BANK LIMITED</v>
      </c>
      <c r="D2" s="307"/>
      <c r="E2" s="307"/>
    </row>
    <row collapsed="false" customFormat="false" customHeight="false" hidden="false" ht="12.75" outlineLevel="0" r="3">
      <c r="A3" s="109" t="s">
        <v>3</v>
      </c>
      <c r="B3" s="110"/>
      <c r="C3" s="114" t="s">
        <v>401</v>
      </c>
      <c r="D3" s="307"/>
      <c r="E3" s="307"/>
    </row>
    <row collapsed="false" customFormat="false" customHeight="false" hidden="false" ht="12.75" outlineLevel="0" r="4">
      <c r="A4" s="109" t="s">
        <v>5</v>
      </c>
      <c r="B4" s="110"/>
      <c r="C4" s="308" t="s">
        <v>402</v>
      </c>
      <c r="D4" s="310"/>
      <c r="E4" s="310"/>
    </row>
    <row collapsed="false" customFormat="false" customHeight="false" hidden="false" ht="12.75" outlineLevel="0" r="5">
      <c r="A5" s="109" t="s">
        <v>7</v>
      </c>
      <c r="B5" s="110"/>
      <c r="C5" s="311" t="n">
        <f aca="false">'762'!B5</f>
        <v>42855</v>
      </c>
      <c r="D5" s="307"/>
      <c r="E5" s="307"/>
    </row>
    <row collapsed="false" customFormat="false" customHeight="false" hidden="false" ht="12.75" outlineLevel="0" r="6">
      <c r="A6" s="109" t="s">
        <v>8</v>
      </c>
      <c r="B6" s="110"/>
      <c r="C6" s="114" t="str">
        <f aca="false">'762'!B6</f>
        <v>LAGOS</v>
      </c>
      <c r="D6" s="307"/>
      <c r="E6" s="307"/>
    </row>
    <row collapsed="false" customFormat="false" customHeight="false" hidden="false" ht="12.75" outlineLevel="0" r="7">
      <c r="A7" s="109" t="s">
        <v>10</v>
      </c>
      <c r="B7" s="110"/>
      <c r="C7" s="114" t="n">
        <f aca="false">'762'!B7</f>
        <v>20</v>
      </c>
      <c r="D7" s="307"/>
      <c r="E7" s="307"/>
    </row>
    <row collapsed="false" customFormat="false" customHeight="false" hidden="false" ht="12.75" outlineLevel="0" r="8">
      <c r="A8" s="109" t="s">
        <v>11</v>
      </c>
      <c r="B8" s="110"/>
      <c r="C8" s="114" t="str">
        <f aca="false">'762'!B8</f>
        <v>Ikeja</v>
      </c>
      <c r="D8" s="307"/>
      <c r="E8" s="307"/>
    </row>
    <row collapsed="false" customFormat="false" customHeight="false" hidden="false" ht="12.75" outlineLevel="0" r="9">
      <c r="A9" s="109" t="s">
        <v>13</v>
      </c>
      <c r="B9" s="110"/>
      <c r="C9" s="114" t="n">
        <f aca="false">'762'!B9</f>
        <v>0</v>
      </c>
      <c r="D9" s="307"/>
      <c r="E9" s="307"/>
    </row>
    <row collapsed="false" customFormat="false" customHeight="false" hidden="false" ht="12.75" outlineLevel="0" r="10">
      <c r="A10" s="160"/>
      <c r="B10" s="519"/>
      <c r="C10" s="110"/>
    </row>
    <row collapsed="false" customFormat="true" customHeight="false" hidden="false" ht="13.5" outlineLevel="0" r="11" s="560">
      <c r="A11" s="663"/>
      <c r="B11" s="663"/>
      <c r="D11" s="102"/>
      <c r="E11" s="160"/>
      <c r="F11" s="102"/>
      <c r="G11" s="102"/>
    </row>
    <row collapsed="false" customFormat="false" customHeight="true" hidden="false" ht="69" outlineLevel="0" r="12">
      <c r="A12" s="664" t="s">
        <v>217</v>
      </c>
      <c r="B12" s="665" t="s">
        <v>376</v>
      </c>
      <c r="C12" s="665"/>
      <c r="D12" s="666" t="s">
        <v>394</v>
      </c>
      <c r="E12" s="666" t="s">
        <v>403</v>
      </c>
      <c r="F12" s="666" t="s">
        <v>404</v>
      </c>
      <c r="G12" s="666" t="s">
        <v>405</v>
      </c>
      <c r="H12" s="667" t="s">
        <v>406</v>
      </c>
    </row>
    <row collapsed="false" customFormat="false" customHeight="false" hidden="false" ht="12.75" outlineLevel="0" r="13">
      <c r="A13" s="247"/>
      <c r="B13" s="357"/>
      <c r="C13" s="357"/>
      <c r="D13" s="668"/>
      <c r="E13" s="668"/>
      <c r="F13" s="329"/>
      <c r="G13" s="360"/>
      <c r="H13" s="599"/>
    </row>
    <row collapsed="false" customFormat="false" customHeight="false" hidden="false" ht="12.75" outlineLevel="0" r="14">
      <c r="A14" s="253"/>
      <c r="B14" s="362"/>
      <c r="C14" s="362"/>
      <c r="D14" s="669"/>
      <c r="E14" s="669"/>
      <c r="F14" s="73"/>
      <c r="G14" s="365"/>
      <c r="H14" s="603"/>
    </row>
    <row collapsed="false" customFormat="false" customHeight="false" hidden="false" ht="12.75" outlineLevel="0" r="15">
      <c r="A15" s="253"/>
      <c r="B15" s="362"/>
      <c r="C15" s="362"/>
      <c r="D15" s="669"/>
      <c r="E15" s="669"/>
      <c r="F15" s="73"/>
      <c r="G15" s="365"/>
      <c r="H15" s="603"/>
    </row>
    <row collapsed="false" customFormat="false" customHeight="false" hidden="false" ht="12.75" outlineLevel="0" r="16">
      <c r="A16" s="253"/>
      <c r="B16" s="362"/>
      <c r="C16" s="362"/>
      <c r="D16" s="669"/>
      <c r="E16" s="669"/>
      <c r="F16" s="73"/>
      <c r="G16" s="365"/>
      <c r="H16" s="603"/>
    </row>
    <row collapsed="false" customFormat="false" customHeight="false" hidden="false" ht="12.75" outlineLevel="0" r="17">
      <c r="A17" s="253"/>
      <c r="B17" s="362"/>
      <c r="C17" s="362"/>
      <c r="D17" s="669"/>
      <c r="E17" s="669"/>
      <c r="F17" s="73"/>
      <c r="G17" s="365"/>
      <c r="H17" s="603"/>
    </row>
    <row collapsed="false" customFormat="false" customHeight="false" hidden="false" ht="12.75" outlineLevel="0" r="18">
      <c r="A18" s="253"/>
      <c r="B18" s="362"/>
      <c r="C18" s="362"/>
      <c r="D18" s="669"/>
      <c r="E18" s="669"/>
      <c r="F18" s="73"/>
      <c r="G18" s="365"/>
      <c r="H18" s="603"/>
    </row>
    <row collapsed="false" customFormat="false" customHeight="false" hidden="false" ht="12.75" outlineLevel="0" r="19">
      <c r="A19" s="253"/>
      <c r="B19" s="362"/>
      <c r="C19" s="362"/>
      <c r="D19" s="669"/>
      <c r="E19" s="669"/>
      <c r="F19" s="73"/>
      <c r="G19" s="365"/>
      <c r="H19" s="603"/>
    </row>
    <row collapsed="false" customFormat="false" customHeight="false" hidden="false" ht="12.75" outlineLevel="0" r="20">
      <c r="A20" s="253"/>
      <c r="B20" s="362"/>
      <c r="C20" s="362"/>
      <c r="D20" s="669"/>
      <c r="E20" s="669"/>
      <c r="F20" s="73"/>
      <c r="G20" s="365"/>
      <c r="H20" s="603"/>
    </row>
    <row collapsed="false" customFormat="false" customHeight="false" hidden="false" ht="13.5" outlineLevel="0" r="21">
      <c r="A21" s="294"/>
      <c r="B21" s="362"/>
      <c r="C21" s="362"/>
      <c r="D21" s="670"/>
      <c r="E21" s="670"/>
      <c r="F21" s="339"/>
      <c r="G21" s="370"/>
      <c r="H21" s="609"/>
    </row>
    <row collapsed="false" customFormat="false" customHeight="false" hidden="false" ht="13.5" outlineLevel="0" r="22">
      <c r="A22" s="610"/>
      <c r="B22" s="610" t="s">
        <v>235</v>
      </c>
      <c r="C22" s="610"/>
      <c r="D22" s="610"/>
      <c r="E22" s="671"/>
      <c r="F22" s="672" t="n">
        <f aca="false">SUM(F13:F21)</f>
        <v>0</v>
      </c>
      <c r="G22" s="672" t="n">
        <f aca="false">SUM(G13:G21)</f>
        <v>0</v>
      </c>
      <c r="H22" s="613" t="n">
        <f aca="false">SUM(H13:H21)</f>
        <v>0</v>
      </c>
      <c r="I22" s="673"/>
    </row>
    <row collapsed="false" customFormat="false" customHeight="false" hidden="false" ht="12.75" outlineLevel="0" r="23">
      <c r="A23" s="90"/>
      <c r="B23" s="90"/>
      <c r="C23" s="90"/>
      <c r="D23" s="90"/>
      <c r="E23" s="90"/>
      <c r="F23" s="674" t="str">
        <f aca="false">IF(F22="Check Rules!!!",'300'!D98,"")</f>
        <v/>
      </c>
      <c r="G23" s="90"/>
    </row>
    <row collapsed="false" customFormat="true" customHeight="false" hidden="false" ht="12.75" outlineLevel="0" r="24" s="560">
      <c r="A24" s="102"/>
      <c r="B24" s="102"/>
      <c r="C24" s="102"/>
      <c r="D24" s="102"/>
      <c r="E24" s="102"/>
      <c r="F24" s="675"/>
      <c r="G24" s="102"/>
    </row>
    <row collapsed="false" customFormat="false" customHeight="false" hidden="false" ht="12.75" outlineLevel="0" r="25">
      <c r="A25" s="90"/>
      <c r="B25" s="90"/>
      <c r="C25" s="90"/>
      <c r="D25" s="90"/>
      <c r="E25" s="90"/>
      <c r="F25" s="90"/>
      <c r="G25" s="90"/>
    </row>
    <row collapsed="false" customFormat="false" customHeight="false" hidden="false" ht="12.75" outlineLevel="0" r="26">
      <c r="A26" s="96" t="s">
        <v>236</v>
      </c>
      <c r="B26" s="90"/>
      <c r="C26" s="347"/>
      <c r="D26" s="347"/>
      <c r="E26" s="93" t="s">
        <v>407</v>
      </c>
      <c r="F26" s="93"/>
      <c r="G26" s="90"/>
    </row>
    <row collapsed="false" customFormat="false" customHeight="true" hidden="false" ht="12.75" outlineLevel="0" r="27">
      <c r="A27" s="96" t="s">
        <v>111</v>
      </c>
      <c r="B27" s="90"/>
      <c r="C27" s="347"/>
      <c r="D27" s="347"/>
      <c r="E27" s="93" t="s">
        <v>111</v>
      </c>
      <c r="F27" s="93"/>
      <c r="G27" s="90"/>
    </row>
    <row collapsed="false" customFormat="false" customHeight="false" hidden="false" ht="12.75" outlineLevel="0" r="28">
      <c r="A28" s="518"/>
      <c r="B28" s="518"/>
      <c r="C28" s="90"/>
      <c r="D28" s="90"/>
    </row>
  </sheetData>
  <sheetProtection password="ef22" sheet="true"/>
  <mergeCells count="14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D22"/>
    <mergeCell ref="E26:F26"/>
    <mergeCell ref="E27:F27"/>
  </mergeCells>
  <printOptions gridLines="false" gridLinesSet="true" headings="false" horizontalCentered="false" verticalCentered="false"/>
  <pageMargins bottom="0.75" footer="0.3" header="0.511805555555555" left="0.7" right="0.7" top="0.75"/>
  <pageSetup blackAndWhite="false" cellComments="none" copies="1" draft="false" firstPageNumber="0" fitToHeight="1" fitToWidth="1" horizontalDpi="300" orientation="landscape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F30"/>
  <sheetViews>
    <sheetView colorId="64" defaultGridColor="true" rightToLeft="false" showFormulas="false" showGridLines="false" showOutlineSymbols="true" showRowColHeaders="true" showZeros="true" tabSelected="false" topLeftCell="A1" view="normal" workbookViewId="0" zoomScale="100" zoomScaleNormal="100" zoomScalePageLayoutView="100">
      <selection activeCell="D7" activeCellId="0" pane="topLeft" sqref="D7"/>
    </sheetView>
  </sheetViews>
  <sheetFormatPr defaultColWidth="9.13671875" defaultRowHeight="12.75" outlineLevelCol="0" outlineLevelRow="0" zeroHeight="false"/>
  <cols>
    <col min="1" max="1" customWidth="true" hidden="false" style="107" width="6.84" collapsed="true" outlineLevel="0"/>
    <col min="2" max="2" customWidth="true" hidden="false" style="107" width="24.82" collapsed="true" outlineLevel="0"/>
    <col min="3" max="3" customWidth="true" hidden="false" style="107" width="42.8" collapsed="true" outlineLevel="0"/>
    <col min="4" max="4" customWidth="true" hidden="false" style="107" width="14.69" collapsed="true" outlineLevel="0"/>
    <col min="5" max="5" customWidth="true" hidden="false" style="107" width="10.98" collapsed="true" outlineLevel="0"/>
    <col min="6" max="257" customWidth="false" hidden="false" style="107" width="9.13" collapsed="true" outlineLevel="0"/>
  </cols>
  <sheetData>
    <row collapsed="false" customFormat="false" customHeight="false" hidden="false" ht="12.75" outlineLevel="0" r="1">
      <c r="A1" s="109" t="s">
        <v>0</v>
      </c>
      <c r="B1" s="110"/>
      <c r="C1" s="111" t="n">
        <f aca="false">'642'!C1</f>
        <v>51253</v>
      </c>
      <c r="D1" s="110"/>
    </row>
    <row collapsed="false" customFormat="false" customHeight="false" hidden="false" ht="12.75" outlineLevel="0" r="2">
      <c r="A2" s="109" t="s">
        <v>1</v>
      </c>
      <c r="B2" s="110"/>
      <c r="C2" s="111" t="str">
        <f aca="false">'642'!C2</f>
        <v>NEPTUNE MICROFINANCE BANK LIMITED</v>
      </c>
      <c r="D2" s="110"/>
    </row>
    <row collapsed="false" customFormat="false" customHeight="false" hidden="false" ht="12.75" outlineLevel="0" r="3">
      <c r="A3" s="109" t="s">
        <v>3</v>
      </c>
      <c r="B3" s="110"/>
      <c r="C3" s="111" t="s">
        <v>408</v>
      </c>
      <c r="D3" s="110"/>
    </row>
    <row collapsed="false" customFormat="false" customHeight="false" hidden="false" ht="12.75" outlineLevel="0" r="4">
      <c r="A4" s="109" t="s">
        <v>5</v>
      </c>
      <c r="B4" s="110"/>
      <c r="C4" s="111" t="s">
        <v>409</v>
      </c>
      <c r="D4" s="110"/>
    </row>
    <row collapsed="false" customFormat="false" customHeight="false" hidden="false" ht="12.75" outlineLevel="0" r="5">
      <c r="A5" s="109" t="s">
        <v>7</v>
      </c>
      <c r="B5" s="110"/>
      <c r="C5" s="282" t="n">
        <f aca="false">'642'!C5</f>
        <v>42855</v>
      </c>
      <c r="D5" s="110"/>
    </row>
    <row collapsed="false" customFormat="false" customHeight="false" hidden="false" ht="12.75" outlineLevel="0" r="6">
      <c r="A6" s="109" t="s">
        <v>8</v>
      </c>
      <c r="B6" s="110"/>
      <c r="C6" s="111" t="str">
        <f aca="false">'642'!C6</f>
        <v>LAGOS</v>
      </c>
      <c r="D6" s="110"/>
    </row>
    <row collapsed="false" customFormat="false" customHeight="false" hidden="false" ht="12.75" outlineLevel="0" r="7">
      <c r="A7" s="109" t="s">
        <v>10</v>
      </c>
      <c r="B7" s="110"/>
      <c r="C7" s="111" t="n">
        <f aca="false">'642'!C7</f>
        <v>20</v>
      </c>
      <c r="D7" s="110"/>
    </row>
    <row collapsed="false" customFormat="false" customHeight="false" hidden="false" ht="12.75" outlineLevel="0" r="8">
      <c r="A8" s="109" t="s">
        <v>11</v>
      </c>
      <c r="B8" s="110"/>
      <c r="C8" s="111" t="str">
        <f aca="false">'642'!C8</f>
        <v>Ikeja</v>
      </c>
      <c r="D8" s="110"/>
    </row>
    <row collapsed="false" customFormat="false" customHeight="false" hidden="false" ht="12.75" outlineLevel="0" r="9">
      <c r="A9" s="109" t="s">
        <v>13</v>
      </c>
      <c r="B9" s="110"/>
      <c r="C9" s="111" t="n">
        <f aca="false">'642'!C9</f>
        <v>0</v>
      </c>
      <c r="D9" s="110"/>
    </row>
    <row collapsed="false" customFormat="false" customHeight="false" hidden="false" ht="12.75" outlineLevel="0" r="10">
      <c r="A10" s="110"/>
      <c r="B10" s="110"/>
      <c r="C10" s="110"/>
      <c r="D10" s="110"/>
    </row>
    <row collapsed="false" customFormat="true" customHeight="false" hidden="false" ht="13.5" outlineLevel="0" r="11" s="560">
      <c r="A11" s="676"/>
      <c r="B11" s="676"/>
      <c r="C11" s="160"/>
      <c r="D11" s="160"/>
    </row>
    <row collapsed="false" customFormat="false" customHeight="true" hidden="false" ht="26.25" outlineLevel="0" r="12">
      <c r="A12" s="286" t="s">
        <v>217</v>
      </c>
      <c r="B12" s="218" t="s">
        <v>334</v>
      </c>
      <c r="C12" s="218"/>
      <c r="D12" s="288" t="s">
        <v>212</v>
      </c>
    </row>
    <row collapsed="false" customFormat="false" customHeight="false" hidden="false" ht="12.75" outlineLevel="0" r="13">
      <c r="A13" s="247"/>
      <c r="B13" s="248"/>
      <c r="C13" s="248"/>
      <c r="D13" s="543"/>
    </row>
    <row collapsed="false" customFormat="false" customHeight="false" hidden="false" ht="12.75" outlineLevel="0" r="14">
      <c r="A14" s="253"/>
      <c r="B14" s="224"/>
      <c r="C14" s="224"/>
      <c r="D14" s="544"/>
    </row>
    <row collapsed="false" customFormat="false" customHeight="false" hidden="false" ht="12.75" outlineLevel="0" r="15">
      <c r="A15" s="253"/>
      <c r="B15" s="224"/>
      <c r="C15" s="224"/>
      <c r="D15" s="544"/>
    </row>
    <row collapsed="false" customFormat="false" customHeight="false" hidden="false" ht="12.75" outlineLevel="0" r="16">
      <c r="A16" s="253"/>
      <c r="B16" s="224"/>
      <c r="C16" s="224"/>
      <c r="D16" s="544"/>
    </row>
    <row collapsed="false" customFormat="false" customHeight="false" hidden="false" ht="12.75" outlineLevel="0" r="17">
      <c r="A17" s="253"/>
      <c r="B17" s="224"/>
      <c r="C17" s="224"/>
      <c r="D17" s="544"/>
    </row>
    <row collapsed="false" customFormat="false" customHeight="false" hidden="false" ht="12.75" outlineLevel="0" r="18">
      <c r="A18" s="253"/>
      <c r="B18" s="224"/>
      <c r="C18" s="224"/>
      <c r="D18" s="544"/>
    </row>
    <row collapsed="false" customFormat="false" customHeight="false" hidden="false" ht="12.75" outlineLevel="0" r="19">
      <c r="A19" s="253"/>
      <c r="B19" s="224"/>
      <c r="C19" s="224"/>
      <c r="D19" s="544"/>
    </row>
    <row collapsed="false" customFormat="false" customHeight="false" hidden="false" ht="12.75" outlineLevel="0" r="20">
      <c r="A20" s="253"/>
      <c r="B20" s="224"/>
      <c r="C20" s="224"/>
      <c r="D20" s="544"/>
    </row>
    <row collapsed="false" customFormat="false" customHeight="false" hidden="false" ht="12.75" outlineLevel="0" r="21">
      <c r="A21" s="253"/>
      <c r="B21" s="224"/>
      <c r="C21" s="224"/>
      <c r="D21" s="544"/>
    </row>
    <row collapsed="false" customFormat="false" customHeight="false" hidden="false" ht="12.75" outlineLevel="0" r="22">
      <c r="A22" s="253"/>
      <c r="B22" s="224"/>
      <c r="C22" s="224"/>
      <c r="D22" s="544"/>
    </row>
    <row collapsed="false" customFormat="false" customHeight="false" hidden="false" ht="13.5" outlineLevel="0" r="23">
      <c r="A23" s="294"/>
      <c r="B23" s="267"/>
      <c r="C23" s="267"/>
      <c r="D23" s="545"/>
    </row>
    <row collapsed="false" customFormat="false" customHeight="true" hidden="false" ht="13.5" outlineLevel="0" r="24">
      <c r="A24" s="546"/>
      <c r="B24" s="547" t="s">
        <v>196</v>
      </c>
      <c r="C24" s="547"/>
      <c r="D24" s="537" t="n">
        <f aca="false">SUM(D13:D23)</f>
        <v>0</v>
      </c>
      <c r="E24" s="656"/>
    </row>
    <row collapsed="false" customFormat="false" customHeight="false" hidden="false" ht="12.75" outlineLevel="0" r="25">
      <c r="A25" s="538"/>
      <c r="B25" s="90"/>
      <c r="C25" s="90"/>
      <c r="D25" s="90"/>
    </row>
    <row collapsed="false" customFormat="false" customHeight="false" hidden="false" ht="12.75" outlineLevel="0" r="26">
      <c r="A26" s="90"/>
      <c r="B26" s="90"/>
      <c r="C26" s="90"/>
      <c r="D26" s="90"/>
    </row>
    <row collapsed="false" customFormat="false" customHeight="false" hidden="false" ht="12.75" outlineLevel="0" r="27">
      <c r="A27" s="90"/>
      <c r="B27" s="90"/>
      <c r="C27" s="90"/>
      <c r="D27" s="90"/>
    </row>
    <row collapsed="false" customFormat="false" customHeight="false" hidden="false" ht="12.75" outlineLevel="0" r="28">
      <c r="A28" s="96" t="s">
        <v>410</v>
      </c>
      <c r="B28" s="90"/>
      <c r="C28" s="93" t="s">
        <v>239</v>
      </c>
      <c r="D28" s="93"/>
    </row>
    <row collapsed="false" customFormat="false" customHeight="false" hidden="false" ht="12.75" outlineLevel="0" r="29">
      <c r="A29" s="96" t="s">
        <v>111</v>
      </c>
      <c r="B29" s="90"/>
      <c r="C29" s="93" t="s">
        <v>111</v>
      </c>
      <c r="D29" s="93"/>
    </row>
    <row collapsed="false" customFormat="false" customHeight="false" hidden="false" ht="12.75" outlineLevel="0" r="30">
      <c r="A30" s="518"/>
      <c r="B30" s="518"/>
      <c r="C30" s="90"/>
      <c r="D30" s="90"/>
    </row>
  </sheetData>
  <sheetProtection password="ef22" sheet="true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C28:D28"/>
    <mergeCell ref="C29:D29"/>
  </mergeCells>
  <conditionalFormatting sqref="D24">
    <cfRule aboveAverage="0" bottom="0" dxfId="19" equalAverage="0" operator="equal" percent="0" priority="2" rank="0" text="" type="cellIs">
      <formula>"Check Rules!!!"</formula>
    </cfRule>
  </conditionalFormatting>
  <dataValidations count="1">
    <dataValidation allowBlank="true" error="Data input must be POSITIVE WHOLE NUMBERS" errorTitle="CBN - OFID" operator="greaterThanOrEqual" showDropDown="false" showErrorMessage="true" showInputMessage="false" sqref="D13:D23" type="whole">
      <formula1>0</formula1>
      <formula2>0</formula2>
    </dataValidation>
  </dataValidations>
  <printOptions gridLines="false" gridLinesSet="true" headings="false" horizontalCentered="false" verticalCentered="false"/>
  <pageMargins bottom="0.748611111111111" footer="0.315277777777778" header="0.511805555555555" left="0.708333333333333" right="0.708333333333333" top="0.747916666666667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E30"/>
  <sheetViews>
    <sheetView colorId="64" defaultGridColor="true" rightToLeft="false" showFormulas="false" showGridLines="false" showOutlineSymbols="true" showRowColHeaders="true" showZeros="true" tabSelected="false" topLeftCell="A1" view="normal" workbookViewId="0" zoomScale="100" zoomScaleNormal="100" zoomScalePageLayoutView="100">
      <selection activeCell="D12" activeCellId="0" pane="topLeft" sqref="D12"/>
    </sheetView>
  </sheetViews>
  <sheetFormatPr defaultColWidth="9.13671875" defaultRowHeight="12.75" outlineLevelCol="0" outlineLevelRow="0" zeroHeight="false"/>
  <cols>
    <col min="1" max="1" customWidth="true" hidden="false" style="107" width="9.55" collapsed="true" outlineLevel="0"/>
    <col min="2" max="2" customWidth="true" hidden="false" style="107" width="17.68" collapsed="true" outlineLevel="0"/>
    <col min="3" max="3" customWidth="true" hidden="false" style="107" width="34.52" collapsed="true" outlineLevel="0"/>
    <col min="4" max="4" customWidth="true" hidden="false" style="107" width="15.68" collapsed="true" outlineLevel="0"/>
    <col min="5" max="257" customWidth="false" hidden="false" style="107" width="9.13" collapsed="true" outlineLevel="0"/>
  </cols>
  <sheetData>
    <row collapsed="false" customFormat="false" customHeight="false" hidden="false" ht="12.75" outlineLevel="0" r="1">
      <c r="A1" s="109" t="s">
        <v>0</v>
      </c>
      <c r="B1" s="110"/>
      <c r="C1" s="114" t="n">
        <f aca="false">'651'!C1</f>
        <v>51253</v>
      </c>
      <c r="D1" s="110"/>
    </row>
    <row collapsed="false" customFormat="false" customHeight="false" hidden="false" ht="12.75" outlineLevel="0" r="2">
      <c r="A2" s="109" t="s">
        <v>1</v>
      </c>
      <c r="B2" s="110"/>
      <c r="C2" s="114" t="str">
        <f aca="false">'651'!C2</f>
        <v>NEPTUNE MICROFINANCE BANK LIMITED</v>
      </c>
      <c r="D2" s="110"/>
    </row>
    <row collapsed="false" customFormat="false" customHeight="false" hidden="false" ht="12.75" outlineLevel="0" r="3">
      <c r="A3" s="109" t="s">
        <v>3</v>
      </c>
      <c r="B3" s="110"/>
      <c r="C3" s="114" t="s">
        <v>411</v>
      </c>
      <c r="D3" s="110"/>
    </row>
    <row collapsed="false" customFormat="false" customHeight="false" hidden="false" ht="12.75" outlineLevel="0" r="4">
      <c r="A4" s="109" t="s">
        <v>5</v>
      </c>
      <c r="B4" s="110"/>
      <c r="C4" s="308" t="s">
        <v>412</v>
      </c>
      <c r="D4" s="110"/>
    </row>
    <row collapsed="false" customFormat="false" customHeight="false" hidden="false" ht="12.75" outlineLevel="0" r="5">
      <c r="A5" s="109" t="s">
        <v>7</v>
      </c>
      <c r="B5" s="110"/>
      <c r="C5" s="311" t="n">
        <f aca="false">'651'!C5</f>
        <v>42855</v>
      </c>
      <c r="D5" s="110"/>
    </row>
    <row collapsed="false" customFormat="false" customHeight="false" hidden="false" ht="12.75" outlineLevel="0" r="6">
      <c r="A6" s="109" t="s">
        <v>8</v>
      </c>
      <c r="B6" s="110"/>
      <c r="C6" s="114" t="str">
        <f aca="false">'651'!C6</f>
        <v>LAGOS</v>
      </c>
      <c r="D6" s="110"/>
    </row>
    <row collapsed="false" customFormat="false" customHeight="false" hidden="false" ht="12.75" outlineLevel="0" r="7">
      <c r="A7" s="109" t="s">
        <v>10</v>
      </c>
      <c r="B7" s="110"/>
      <c r="C7" s="114" t="n">
        <f aca="false">'651'!C7</f>
        <v>20</v>
      </c>
      <c r="D7" s="110"/>
    </row>
    <row collapsed="false" customFormat="false" customHeight="false" hidden="false" ht="12.75" outlineLevel="0" r="8">
      <c r="A8" s="109" t="s">
        <v>11</v>
      </c>
      <c r="B8" s="110"/>
      <c r="C8" s="114" t="str">
        <f aca="false">'651'!C8</f>
        <v>Ikeja</v>
      </c>
      <c r="D8" s="110"/>
    </row>
    <row collapsed="false" customFormat="false" customHeight="false" hidden="false" ht="12.75" outlineLevel="0" r="9">
      <c r="A9" s="109" t="s">
        <v>13</v>
      </c>
      <c r="B9" s="110"/>
      <c r="C9" s="114" t="n">
        <f aca="false">'651'!C9</f>
        <v>0</v>
      </c>
      <c r="D9" s="110"/>
    </row>
    <row collapsed="false" customFormat="false" customHeight="false" hidden="false" ht="13.5" outlineLevel="0" r="10">
      <c r="A10" s="110"/>
      <c r="B10" s="110"/>
      <c r="C10" s="110"/>
      <c r="D10" s="110"/>
    </row>
    <row collapsed="false" customFormat="false" customHeight="true" hidden="false" ht="26.25" outlineLevel="0" r="11">
      <c r="A11" s="540" t="s">
        <v>217</v>
      </c>
      <c r="B11" s="541" t="s">
        <v>413</v>
      </c>
      <c r="C11" s="541"/>
      <c r="D11" s="542" t="s">
        <v>414</v>
      </c>
    </row>
    <row collapsed="false" customFormat="false" customHeight="false" hidden="false" ht="14.25" outlineLevel="0" r="12">
      <c r="A12" s="677"/>
      <c r="B12" s="248"/>
      <c r="C12" s="248"/>
      <c r="D12" s="543"/>
    </row>
    <row collapsed="false" customFormat="false" customHeight="false" hidden="false" ht="14.25" outlineLevel="0" r="13">
      <c r="A13" s="678"/>
      <c r="B13" s="224"/>
      <c r="C13" s="224"/>
      <c r="D13" s="544"/>
    </row>
    <row collapsed="false" customFormat="false" customHeight="false" hidden="false" ht="14.25" outlineLevel="0" r="14">
      <c r="A14" s="678"/>
      <c r="B14" s="224"/>
      <c r="C14" s="224"/>
      <c r="D14" s="544"/>
    </row>
    <row collapsed="false" customFormat="false" customHeight="false" hidden="false" ht="14.25" outlineLevel="0" r="15">
      <c r="A15" s="678"/>
      <c r="B15" s="224"/>
      <c r="C15" s="224"/>
      <c r="D15" s="544"/>
    </row>
    <row collapsed="false" customFormat="false" customHeight="false" hidden="false" ht="14.25" outlineLevel="0" r="16">
      <c r="A16" s="678"/>
      <c r="B16" s="224"/>
      <c r="C16" s="224"/>
      <c r="D16" s="544"/>
    </row>
    <row collapsed="false" customFormat="false" customHeight="false" hidden="false" ht="14.25" outlineLevel="0" r="17">
      <c r="A17" s="678"/>
      <c r="B17" s="224"/>
      <c r="C17" s="224"/>
      <c r="D17" s="544"/>
    </row>
    <row collapsed="false" customFormat="false" customHeight="false" hidden="false" ht="14.25" outlineLevel="0" r="18">
      <c r="A18" s="678"/>
      <c r="B18" s="224"/>
      <c r="C18" s="224"/>
      <c r="D18" s="544"/>
    </row>
    <row collapsed="false" customFormat="false" customHeight="false" hidden="false" ht="14.25" outlineLevel="0" r="19">
      <c r="A19" s="678"/>
      <c r="B19" s="224"/>
      <c r="C19" s="224"/>
      <c r="D19" s="544"/>
    </row>
    <row collapsed="false" customFormat="false" customHeight="false" hidden="false" ht="14.25" outlineLevel="0" r="20">
      <c r="A20" s="678"/>
      <c r="B20" s="224"/>
      <c r="C20" s="224"/>
      <c r="D20" s="544"/>
    </row>
    <row collapsed="false" customFormat="false" customHeight="false" hidden="false" ht="14.25" outlineLevel="0" r="21">
      <c r="A21" s="678"/>
      <c r="B21" s="224"/>
      <c r="C21" s="224"/>
      <c r="D21" s="544"/>
    </row>
    <row collapsed="false" customFormat="false" customHeight="false" hidden="false" ht="15" outlineLevel="0" r="22">
      <c r="A22" s="679"/>
      <c r="B22" s="267"/>
      <c r="C22" s="267"/>
      <c r="D22" s="545"/>
    </row>
    <row collapsed="false" customFormat="false" customHeight="true" hidden="false" ht="15" outlineLevel="0" r="23">
      <c r="A23" s="546"/>
      <c r="B23" s="439" t="s">
        <v>196</v>
      </c>
      <c r="C23" s="439"/>
      <c r="D23" s="537" t="n">
        <f aca="false">SUM(D12:D22)</f>
        <v>0</v>
      </c>
    </row>
    <row collapsed="false" customFormat="false" customHeight="false" hidden="false" ht="12.75" outlineLevel="0" r="24">
      <c r="A24" s="538"/>
      <c r="B24" s="90"/>
      <c r="C24" s="90"/>
      <c r="D24" s="90"/>
    </row>
    <row collapsed="false" customFormat="false" customHeight="false" hidden="false" ht="12.75" outlineLevel="0" r="25">
      <c r="A25" s="518"/>
      <c r="B25" s="90"/>
      <c r="C25" s="90"/>
      <c r="D25" s="90"/>
    </row>
    <row collapsed="false" customFormat="false" customHeight="false" hidden="false" ht="12.75" outlineLevel="0" r="26">
      <c r="A26" s="102"/>
      <c r="B26" s="102"/>
      <c r="C26" s="161"/>
      <c r="D26" s="102"/>
    </row>
    <row collapsed="false" customFormat="false" customHeight="false" hidden="false" ht="12.75" outlineLevel="0" r="27">
      <c r="A27" s="102"/>
      <c r="B27" s="102"/>
      <c r="C27" s="161"/>
      <c r="D27" s="102"/>
    </row>
    <row collapsed="false" customFormat="false" customHeight="false" hidden="false" ht="12.75" outlineLevel="0" r="28">
      <c r="A28" s="96" t="s">
        <v>150</v>
      </c>
      <c r="B28" s="90"/>
      <c r="C28" s="93" t="s">
        <v>151</v>
      </c>
      <c r="D28" s="93"/>
    </row>
    <row collapsed="false" customFormat="false" customHeight="false" hidden="false" ht="12.75" outlineLevel="0" r="29">
      <c r="A29" s="96" t="s">
        <v>111</v>
      </c>
      <c r="B29" s="90"/>
      <c r="C29" s="93" t="s">
        <v>111</v>
      </c>
      <c r="D29" s="93"/>
    </row>
    <row collapsed="false" customFormat="false" customHeight="false" hidden="false" ht="12.75" outlineLevel="0" r="30">
      <c r="A30" s="518"/>
      <c r="B30" s="518"/>
      <c r="C30" s="90"/>
      <c r="D30" s="90"/>
    </row>
  </sheetData>
  <sheetProtection password="ef22" sheet="true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true" operator="greaterThanOrEqual" showDropDown="false" showErrorMessage="true" showInputMessage="false" sqref="D12:D22" type="whole">
      <formula1>0</formula1>
      <formula2>0</formula2>
    </dataValidation>
  </dataValidations>
  <printOptions gridLines="false" gridLinesSet="true" headings="false" horizontalCentered="false" verticalCentered="false"/>
  <pageMargins bottom="0.75" footer="0.3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J34"/>
  <sheetViews>
    <sheetView colorId="64" defaultGridColor="true" rightToLeft="false" showFormulas="false" showGridLines="false" showOutlineSymbols="true" showRowColHeaders="true" showZeros="true" tabSelected="false" topLeftCell="A7" view="normal" workbookViewId="0" zoomScale="100" zoomScaleNormal="100" zoomScalePageLayoutView="100">
      <selection activeCell="H21" activeCellId="0" pane="topLeft" sqref="H21"/>
    </sheetView>
  </sheetViews>
  <sheetFormatPr defaultColWidth="9.13671875" defaultRowHeight="12.75" outlineLevelCol="0" outlineLevelRow="0" zeroHeight="false"/>
  <cols>
    <col min="1" max="1" customWidth="true" hidden="false" style="238" width="24.82" collapsed="true" outlineLevel="0"/>
    <col min="2" max="3" customWidth="true" hidden="false" style="238" width="12.4" collapsed="true" outlineLevel="0"/>
    <col min="4" max="4" customWidth="true" hidden="false" style="238" width="11.98" collapsed="true" outlineLevel="0"/>
    <col min="5" max="5" customWidth="true" hidden="false" style="238" width="12.27" collapsed="true" outlineLevel="0"/>
    <col min="6" max="6" customWidth="true" hidden="false" style="238" width="12.69" collapsed="true" outlineLevel="0"/>
    <col min="7" max="7" customWidth="true" hidden="false" style="238" width="12.4" collapsed="true" outlineLevel="0"/>
    <col min="8" max="8" customWidth="true" hidden="false" style="238" width="10.69" collapsed="true" outlineLevel="0"/>
    <col min="9" max="9" customWidth="true" hidden="false" style="238" width="14.4" collapsed="true" outlineLevel="0"/>
    <col min="10" max="257" customWidth="false" hidden="false" style="238" width="9.13" collapsed="true" outlineLevel="0"/>
  </cols>
  <sheetData>
    <row collapsed="false" customFormat="false" customHeight="false" hidden="false" ht="12.75" outlineLevel="0" r="1">
      <c r="A1" s="3" t="s">
        <v>0</v>
      </c>
      <c r="B1" s="680" t="n">
        <f aca="false">'651'!C1</f>
        <v>51253</v>
      </c>
      <c r="C1" s="681"/>
      <c r="D1" s="307"/>
    </row>
    <row collapsed="false" customFormat="false" customHeight="false" hidden="false" ht="12.75" outlineLevel="0" r="2">
      <c r="A2" s="3" t="s">
        <v>1</v>
      </c>
      <c r="B2" s="680" t="str">
        <f aca="false">'651'!C2</f>
        <v>NEPTUNE MICROFINANCE BANK LIMITED</v>
      </c>
      <c r="C2" s="681"/>
      <c r="D2" s="307"/>
    </row>
    <row collapsed="false" customFormat="false" customHeight="false" hidden="false" ht="12.75" outlineLevel="0" r="3">
      <c r="A3" s="3" t="s">
        <v>3</v>
      </c>
      <c r="B3" s="680" t="s">
        <v>415</v>
      </c>
      <c r="C3" s="681"/>
      <c r="D3" s="307"/>
    </row>
    <row collapsed="false" customFormat="false" customHeight="false" hidden="false" ht="12.75" outlineLevel="0" r="4">
      <c r="A4" s="3" t="s">
        <v>5</v>
      </c>
      <c r="B4" s="95" t="s">
        <v>416</v>
      </c>
      <c r="C4" s="95"/>
      <c r="D4" s="95"/>
    </row>
    <row collapsed="false" customFormat="false" customHeight="false" hidden="false" ht="12.75" outlineLevel="0" r="5">
      <c r="A5" s="3" t="s">
        <v>7</v>
      </c>
      <c r="B5" s="682" t="n">
        <f aca="false">'933'!C5</f>
        <v>42855</v>
      </c>
      <c r="C5" s="681"/>
      <c r="D5" s="307"/>
    </row>
    <row collapsed="false" customFormat="false" customHeight="false" hidden="false" ht="12.75" outlineLevel="0" r="6">
      <c r="A6" s="3" t="s">
        <v>8</v>
      </c>
      <c r="B6" s="680" t="str">
        <f aca="false">'651'!C6</f>
        <v>LAGOS</v>
      </c>
      <c r="C6" s="681"/>
      <c r="D6" s="307"/>
    </row>
    <row collapsed="false" customFormat="false" customHeight="false" hidden="false" ht="12.75" outlineLevel="0" r="7">
      <c r="A7" s="3" t="s">
        <v>10</v>
      </c>
      <c r="B7" s="680" t="n">
        <f aca="false">'651'!C7</f>
        <v>20</v>
      </c>
      <c r="C7" s="681"/>
      <c r="D7" s="307"/>
    </row>
    <row collapsed="false" customFormat="false" customHeight="false" hidden="false" ht="12.75" outlineLevel="0" r="8">
      <c r="A8" s="3" t="s">
        <v>11</v>
      </c>
      <c r="B8" s="680" t="str">
        <f aca="false">'651'!C8</f>
        <v>Ikeja</v>
      </c>
      <c r="C8" s="681"/>
      <c r="D8" s="307"/>
    </row>
    <row collapsed="false" customFormat="false" customHeight="false" hidden="false" ht="12.75" outlineLevel="0" r="9">
      <c r="A9" s="3" t="s">
        <v>13</v>
      </c>
      <c r="B9" s="680" t="n">
        <f aca="false">'651'!C9</f>
        <v>0</v>
      </c>
      <c r="C9" s="681"/>
      <c r="D9" s="307"/>
    </row>
    <row collapsed="false" customFormat="false" customHeight="false" hidden="false" ht="12.75" outlineLevel="0" r="10">
      <c r="A10" s="102"/>
      <c r="B10" s="683"/>
      <c r="C10" s="683"/>
      <c r="D10" s="102"/>
    </row>
    <row collapsed="false" customFormat="false" customHeight="false" hidden="false" ht="13.5" outlineLevel="0" r="11">
      <c r="A11" s="684"/>
      <c r="B11" s="684"/>
      <c r="D11" s="90"/>
      <c r="E11" s="90"/>
      <c r="F11" s="102"/>
      <c r="G11" s="683"/>
      <c r="H11" s="683"/>
      <c r="I11" s="160"/>
    </row>
    <row collapsed="false" customFormat="false" customHeight="true" hidden="false" ht="39" outlineLevel="0" r="12">
      <c r="A12" s="685" t="s">
        <v>417</v>
      </c>
      <c r="B12" s="685"/>
      <c r="C12" s="686" t="s">
        <v>418</v>
      </c>
      <c r="D12" s="686" t="s">
        <v>419</v>
      </c>
      <c r="E12" s="686" t="s">
        <v>420</v>
      </c>
      <c r="F12" s="686" t="s">
        <v>421</v>
      </c>
      <c r="G12" s="686" t="s">
        <v>422</v>
      </c>
      <c r="H12" s="686" t="s">
        <v>423</v>
      </c>
      <c r="I12" s="687" t="s">
        <v>424</v>
      </c>
    </row>
    <row collapsed="false" customFormat="false" customHeight="false" hidden="false" ht="12.75" outlineLevel="0" r="13">
      <c r="A13" s="688" t="s">
        <v>425</v>
      </c>
      <c r="B13" s="688"/>
      <c r="C13" s="689"/>
      <c r="D13" s="360" t="n">
        <v>240</v>
      </c>
      <c r="E13" s="360" t="n">
        <v>473</v>
      </c>
      <c r="F13" s="360" t="n">
        <v>2904</v>
      </c>
      <c r="G13" s="690" t="n">
        <v>9663</v>
      </c>
      <c r="H13" s="691"/>
      <c r="I13" s="692" t="n">
        <f aca="false">SUM(C13:H13)</f>
        <v>13280</v>
      </c>
    </row>
    <row collapsed="false" customFormat="false" customHeight="false" hidden="false" ht="12.75" outlineLevel="0" r="14">
      <c r="A14" s="693" t="s">
        <v>426</v>
      </c>
      <c r="B14" s="693"/>
      <c r="C14" s="694"/>
      <c r="D14" s="365"/>
      <c r="E14" s="365"/>
      <c r="F14" s="365"/>
      <c r="G14" s="695"/>
      <c r="H14" s="696"/>
      <c r="I14" s="697" t="n">
        <f aca="false">SUM(C14:H14)</f>
        <v>0</v>
      </c>
    </row>
    <row collapsed="false" customFormat="false" customHeight="false" hidden="false" ht="12.75" outlineLevel="0" r="15">
      <c r="A15" s="698" t="s">
        <v>427</v>
      </c>
      <c r="B15" s="698"/>
      <c r="C15" s="694"/>
      <c r="D15" s="699"/>
      <c r="E15" s="699"/>
      <c r="F15" s="699"/>
      <c r="G15" s="695"/>
      <c r="H15" s="696" t="n">
        <v>47222</v>
      </c>
      <c r="I15" s="697" t="n">
        <f aca="false">SUM(C15:H15)</f>
        <v>47222</v>
      </c>
    </row>
    <row collapsed="false" customFormat="false" customHeight="false" hidden="false" ht="12.75" outlineLevel="0" r="16">
      <c r="A16" s="700" t="s">
        <v>428</v>
      </c>
      <c r="B16" s="700"/>
      <c r="C16" s="701" t="n">
        <f aca="false">SUM(C13:C15)</f>
        <v>0</v>
      </c>
      <c r="D16" s="701" t="n">
        <f aca="false">SUM(D13:D15)</f>
        <v>240</v>
      </c>
      <c r="E16" s="701" t="n">
        <f aca="false">SUM(E13:E15)</f>
        <v>473</v>
      </c>
      <c r="F16" s="701" t="n">
        <f aca="false">SUM(F13:F15)</f>
        <v>2904</v>
      </c>
      <c r="G16" s="701" t="n">
        <f aca="false">SUM(G13:G15)</f>
        <v>9663</v>
      </c>
      <c r="H16" s="701" t="n">
        <f aca="false">SUM(H13:H15)</f>
        <v>47222</v>
      </c>
      <c r="I16" s="702" t="n">
        <f aca="false">SUM(I13:I15)</f>
        <v>60502</v>
      </c>
    </row>
    <row collapsed="false" customFormat="false" customHeight="false" hidden="false" ht="12.75" outlineLevel="0" r="17">
      <c r="A17" s="700" t="s">
        <v>429</v>
      </c>
      <c r="B17" s="700"/>
      <c r="C17" s="694" t="n">
        <v>6409</v>
      </c>
      <c r="D17" s="699"/>
      <c r="E17" s="699"/>
      <c r="F17" s="699"/>
      <c r="G17" s="695"/>
      <c r="H17" s="696"/>
      <c r="I17" s="697" t="n">
        <f aca="false">SUM(C17:H17)</f>
        <v>6409</v>
      </c>
    </row>
    <row collapsed="false" customFormat="false" customHeight="false" hidden="false" ht="12.75" outlineLevel="0" r="18">
      <c r="A18" s="700" t="s">
        <v>430</v>
      </c>
      <c r="B18" s="703"/>
      <c r="C18" s="695"/>
      <c r="D18" s="695"/>
      <c r="E18" s="695"/>
      <c r="F18" s="695"/>
      <c r="G18" s="695" t="n">
        <v>25190</v>
      </c>
      <c r="H18" s="696" t="n">
        <v>7534</v>
      </c>
      <c r="I18" s="697" t="n">
        <f aca="false">SUM(C18:H18)</f>
        <v>32724</v>
      </c>
    </row>
    <row collapsed="false" customFormat="false" customHeight="false" hidden="false" ht="12.75" outlineLevel="0" r="19">
      <c r="A19" s="700" t="s">
        <v>431</v>
      </c>
      <c r="B19" s="700"/>
      <c r="C19" s="701" t="n">
        <f aca="false">SUM(C17:C18)</f>
        <v>6409</v>
      </c>
      <c r="D19" s="701" t="n">
        <f aca="false">SUM(D17:D18)</f>
        <v>0</v>
      </c>
      <c r="E19" s="701" t="n">
        <f aca="false">SUM(E17:E18)</f>
        <v>0</v>
      </c>
      <c r="F19" s="701" t="n">
        <f aca="false">SUM(F17:F18)</f>
        <v>0</v>
      </c>
      <c r="G19" s="701" t="n">
        <f aca="false">SUM(G17:G18)</f>
        <v>25190</v>
      </c>
      <c r="H19" s="701" t="n">
        <f aca="false">SUM(H17:H18)</f>
        <v>7534</v>
      </c>
      <c r="I19" s="702" t="n">
        <f aca="false">SUM(I17:I18)</f>
        <v>39133</v>
      </c>
    </row>
    <row collapsed="false" customFormat="false" customHeight="false" hidden="false" ht="12.75" outlineLevel="0" r="20">
      <c r="A20" s="700" t="s">
        <v>432</v>
      </c>
      <c r="B20" s="700"/>
      <c r="C20" s="694" t="n">
        <v>20000</v>
      </c>
      <c r="D20" s="699"/>
      <c r="E20" s="699"/>
      <c r="F20" s="699"/>
      <c r="G20" s="695"/>
      <c r="H20" s="696"/>
      <c r="I20" s="697" t="n">
        <f aca="false">SUM(C20:H20)</f>
        <v>20000</v>
      </c>
    </row>
    <row collapsed="false" customFormat="false" customHeight="false" hidden="false" ht="12.75" outlineLevel="0" r="21">
      <c r="A21" s="700" t="s">
        <v>433</v>
      </c>
      <c r="B21" s="700"/>
      <c r="C21" s="701" t="n">
        <f aca="false">C16-C19-C20</f>
        <v>-26409</v>
      </c>
      <c r="D21" s="701" t="n">
        <f aca="false">D16-D19-D20</f>
        <v>240</v>
      </c>
      <c r="E21" s="701" t="n">
        <f aca="false">E16-E19-E20</f>
        <v>473</v>
      </c>
      <c r="F21" s="701" t="n">
        <f aca="false">F16-F19-F20</f>
        <v>2904</v>
      </c>
      <c r="G21" s="701" t="n">
        <f aca="false">G16-G19-G20</f>
        <v>-15527</v>
      </c>
      <c r="H21" s="701" t="n">
        <f aca="false">H16-H19-H20</f>
        <v>39688</v>
      </c>
      <c r="I21" s="697" t="n">
        <f aca="false">SUM(C21:H21)</f>
        <v>1369</v>
      </c>
    </row>
    <row collapsed="false" customFormat="false" customHeight="false" hidden="false" ht="13.5" outlineLevel="0" r="22">
      <c r="A22" s="704" t="s">
        <v>434</v>
      </c>
      <c r="B22" s="704"/>
      <c r="C22" s="705" t="n">
        <f aca="false">C21</f>
        <v>-26409</v>
      </c>
      <c r="D22" s="706" t="n">
        <f aca="false">C21+D21</f>
        <v>-26169</v>
      </c>
      <c r="E22" s="706" t="n">
        <f aca="false">D22+E21</f>
        <v>-25696</v>
      </c>
      <c r="F22" s="706" t="n">
        <f aca="false">E22+F21</f>
        <v>-22792</v>
      </c>
      <c r="G22" s="706" t="n">
        <f aca="false">F22+G21</f>
        <v>-38319</v>
      </c>
      <c r="H22" s="707" t="n">
        <f aca="false">H21+G22</f>
        <v>1369</v>
      </c>
      <c r="I22" s="708" t="n">
        <f aca="false">H22</f>
        <v>1369</v>
      </c>
    </row>
    <row collapsed="false" customFormat="false" customHeight="false" hidden="false" ht="12.75" outlineLevel="0" r="23">
      <c r="A23" s="90"/>
      <c r="B23" s="709" t="s">
        <v>169</v>
      </c>
      <c r="C23" s="709"/>
      <c r="D23" s="709"/>
      <c r="E23" s="709"/>
      <c r="F23" s="710"/>
      <c r="G23" s="711"/>
      <c r="H23" s="711"/>
      <c r="I23" s="711"/>
    </row>
    <row collapsed="false" customFormat="false" customHeight="false" hidden="false" ht="12.75" outlineLevel="0" r="24">
      <c r="A24" s="90" t="s">
        <v>435</v>
      </c>
      <c r="B24" s="709"/>
      <c r="C24" s="709"/>
      <c r="D24" s="709"/>
      <c r="E24" s="709"/>
      <c r="F24" s="709"/>
      <c r="G24" s="711"/>
      <c r="H24" s="711"/>
      <c r="I24" s="711"/>
    </row>
    <row collapsed="false" customFormat="false" customHeight="false" hidden="false" ht="12.75" outlineLevel="0" r="25">
      <c r="A25" s="90" t="s">
        <v>436</v>
      </c>
      <c r="D25" s="709"/>
      <c r="E25" s="709"/>
      <c r="F25" s="709"/>
      <c r="G25" s="711"/>
      <c r="H25" s="711"/>
      <c r="I25" s="711"/>
    </row>
    <row collapsed="false" customFormat="false" customHeight="false" hidden="false" ht="12.75" outlineLevel="0" r="26">
      <c r="A26" s="96" t="s">
        <v>437</v>
      </c>
      <c r="B26" s="709"/>
      <c r="D26" s="709"/>
      <c r="E26" s="709"/>
      <c r="F26" s="709"/>
      <c r="G26" s="711"/>
      <c r="H26" s="711"/>
      <c r="I26" s="711"/>
    </row>
    <row collapsed="false" customFormat="false" customHeight="false" hidden="false" ht="12.75" outlineLevel="0" r="27">
      <c r="A27" s="96" t="s">
        <v>438</v>
      </c>
      <c r="B27" s="709"/>
      <c r="D27" s="709"/>
      <c r="E27" s="709"/>
      <c r="F27" s="709"/>
      <c r="G27" s="711"/>
      <c r="H27" s="711"/>
      <c r="I27" s="711"/>
    </row>
    <row collapsed="false" customFormat="false" customHeight="false" hidden="false" ht="12.75" outlineLevel="0" r="28">
      <c r="A28" s="96" t="s">
        <v>439</v>
      </c>
      <c r="B28" s="709"/>
      <c r="D28" s="709"/>
      <c r="E28" s="709"/>
      <c r="F28" s="709"/>
      <c r="G28" s="711"/>
      <c r="H28" s="711"/>
      <c r="I28" s="711"/>
    </row>
    <row collapsed="false" customFormat="false" customHeight="false" hidden="false" ht="12.75" outlineLevel="0" r="29">
      <c r="A29" s="96" t="s">
        <v>440</v>
      </c>
      <c r="B29" s="709"/>
      <c r="D29" s="709"/>
      <c r="E29" s="709"/>
      <c r="F29" s="709"/>
      <c r="G29" s="711"/>
      <c r="H29" s="711"/>
      <c r="I29" s="711"/>
    </row>
    <row collapsed="false" customFormat="false" customHeight="false" hidden="false" ht="12.75" outlineLevel="0" r="30">
      <c r="A30" s="711"/>
      <c r="B30" s="711"/>
      <c r="C30" s="711"/>
      <c r="D30" s="711"/>
      <c r="E30" s="711"/>
      <c r="F30" s="711"/>
      <c r="G30" s="711"/>
      <c r="H30" s="711"/>
      <c r="I30" s="711"/>
    </row>
    <row collapsed="false" customFormat="false" customHeight="false" hidden="false" ht="12.75" outlineLevel="0" r="31">
      <c r="A31" s="711"/>
      <c r="B31" s="711"/>
      <c r="C31" s="711"/>
      <c r="D31" s="711"/>
      <c r="E31" s="711"/>
      <c r="F31" s="711"/>
      <c r="G31" s="711"/>
      <c r="H31" s="711"/>
      <c r="I31" s="711"/>
    </row>
    <row collapsed="false" customFormat="false" customHeight="false" hidden="false" ht="12.75" outlineLevel="0" r="32">
      <c r="A32" s="96" t="s">
        <v>150</v>
      </c>
      <c r="B32" s="90"/>
      <c r="C32" s="93" t="s">
        <v>151</v>
      </c>
      <c r="D32" s="93"/>
      <c r="E32" s="90"/>
      <c r="F32" s="711"/>
      <c r="G32" s="711"/>
      <c r="H32" s="711"/>
      <c r="I32" s="711"/>
    </row>
    <row collapsed="false" customFormat="false" customHeight="false" hidden="false" ht="12.75" outlineLevel="0" r="33">
      <c r="A33" s="96" t="s">
        <v>111</v>
      </c>
      <c r="B33" s="90"/>
      <c r="C33" s="93" t="s">
        <v>111</v>
      </c>
      <c r="D33" s="93"/>
    </row>
    <row collapsed="false" customFormat="false" customHeight="false" hidden="false" ht="12.75" outlineLevel="0" r="34">
      <c r="A34" s="518"/>
      <c r="B34" s="518"/>
      <c r="C34" s="90"/>
      <c r="D34" s="90"/>
    </row>
  </sheetData>
  <sheetProtection password="ef22" sheet="true"/>
  <mergeCells count="14">
    <mergeCell ref="B4:D4"/>
    <mergeCell ref="A11:B11"/>
    <mergeCell ref="A12:B12"/>
    <mergeCell ref="A13:B13"/>
    <mergeCell ref="A14:B14"/>
    <mergeCell ref="A15:B15"/>
    <mergeCell ref="A16:B16"/>
    <mergeCell ref="A17:B17"/>
    <mergeCell ref="A19:B19"/>
    <mergeCell ref="A20:B20"/>
    <mergeCell ref="A21:B21"/>
    <mergeCell ref="A22:B22"/>
    <mergeCell ref="C32:D32"/>
    <mergeCell ref="C33:D33"/>
  </mergeCells>
  <dataValidations count="1">
    <dataValidation allowBlank="true" operator="greaterThanOrEqual" showDropDown="false" showErrorMessage="true" showInputMessage="false" sqref="C13:H15 C17:H18 C20:H20" type="whole">
      <formula1>0</formula1>
      <formula2>0</formula2>
    </dataValidation>
  </dataValidations>
  <printOptions gridLines="false" gridLinesSet="true" headings="false" horizontalCentered="false" verticalCentered="false"/>
  <pageMargins bottom="0.75" footer="0.3" header="0.511805555555555" left="0.7" right="0.7" top="0.75"/>
  <pageSetup blackAndWhite="false" cellComments="none" copies="1" draft="false" firstPageNumber="0" fitToHeight="1" fitToWidth="1" horizontalDpi="300" orientation="landscape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false"/>
  </sheetPr>
  <dimension ref="A1:AD40"/>
  <sheetViews>
    <sheetView colorId="64" defaultGridColor="true" rightToLeft="false" showFormulas="false" showGridLines="false" showOutlineSymbols="true" showRowColHeaders="true" showZeros="true" tabSelected="false" topLeftCell="A1" view="normal" workbookViewId="0" zoomScale="100" zoomScaleNormal="100" zoomScalePageLayoutView="100">
      <selection activeCell="F12" activeCellId="0" pane="topLeft" sqref="F12"/>
    </sheetView>
  </sheetViews>
  <sheetFormatPr defaultColWidth="9.13671875" defaultRowHeight="12.75" outlineLevelCol="0" outlineLevelRow="0" zeroHeight="false"/>
  <cols>
    <col min="1" max="1" customWidth="true" hidden="false" style="238" width="22.68" collapsed="true" outlineLevel="0"/>
    <col min="2" max="2" customWidth="true" hidden="false" style="238" width="27.82" collapsed="true" outlineLevel="0"/>
    <col min="3" max="3" customWidth="true" hidden="false" style="238" width="6.84" collapsed="true" outlineLevel="0"/>
    <col min="4" max="4" customWidth="true" hidden="false" style="238" width="13.69" collapsed="true" outlineLevel="0"/>
    <col min="5" max="5" customWidth="true" hidden="false" style="238" width="13.83" collapsed="true" outlineLevel="0"/>
    <col min="6" max="257" customWidth="false" hidden="false" style="238" width="9.13" collapsed="true" outlineLevel="0"/>
  </cols>
  <sheetData>
    <row collapsed="false" customFormat="false" customHeight="false" hidden="false" ht="12.75" outlineLevel="0" r="1">
      <c r="A1" s="109" t="s">
        <v>0</v>
      </c>
      <c r="B1" s="623" t="n">
        <f aca="false">'951'!C1</f>
        <v>51253</v>
      </c>
      <c r="C1" s="623"/>
      <c r="D1" s="623"/>
      <c r="E1" s="623"/>
    </row>
    <row collapsed="false" customFormat="false" customHeight="false" hidden="false" ht="12.75" outlineLevel="0" r="2">
      <c r="A2" s="109" t="s">
        <v>1</v>
      </c>
      <c r="B2" s="623" t="str">
        <f aca="false">'951'!C2</f>
        <v>NEPTUNE MICROFINANCE BANK LIMITED</v>
      </c>
      <c r="C2" s="623"/>
      <c r="D2" s="623"/>
      <c r="E2" s="623"/>
    </row>
    <row collapsed="false" customFormat="false" customHeight="false" hidden="false" ht="12.75" outlineLevel="0" r="3">
      <c r="A3" s="109" t="s">
        <v>5</v>
      </c>
      <c r="B3" s="712" t="s">
        <v>441</v>
      </c>
      <c r="C3" s="712"/>
      <c r="D3" s="712"/>
      <c r="E3" s="712"/>
      <c r="AC3" s="107"/>
    </row>
    <row collapsed="false" customFormat="false" customHeight="false" hidden="false" ht="12.75" outlineLevel="0" r="4">
      <c r="A4" s="109" t="s">
        <v>3</v>
      </c>
      <c r="B4" s="623"/>
      <c r="C4" s="623"/>
      <c r="D4" s="623"/>
      <c r="E4" s="623"/>
    </row>
    <row collapsed="false" customFormat="false" customHeight="false" hidden="false" ht="12.75" outlineLevel="0" r="5">
      <c r="A5" s="109" t="s">
        <v>7</v>
      </c>
      <c r="B5" s="658" t="n">
        <f aca="false">'933'!C5</f>
        <v>42855</v>
      </c>
      <c r="C5" s="623"/>
      <c r="D5" s="623"/>
      <c r="E5" s="623"/>
    </row>
    <row collapsed="false" customFormat="false" customHeight="false" hidden="false" ht="12.75" outlineLevel="0" r="6">
      <c r="A6" s="109" t="s">
        <v>8</v>
      </c>
      <c r="B6" s="623" t="str">
        <f aca="false">'951'!C6</f>
        <v>LAGOS</v>
      </c>
      <c r="C6" s="623"/>
      <c r="D6" s="623"/>
      <c r="E6" s="623"/>
    </row>
    <row collapsed="false" customFormat="false" customHeight="false" hidden="false" ht="12.75" outlineLevel="0" r="7">
      <c r="A7" s="109" t="s">
        <v>10</v>
      </c>
      <c r="B7" s="623" t="n">
        <f aca="false">'951'!C7</f>
        <v>20</v>
      </c>
      <c r="C7" s="623"/>
      <c r="D7" s="623"/>
      <c r="E7" s="623"/>
    </row>
    <row collapsed="false" customFormat="false" customHeight="false" hidden="false" ht="12.75" outlineLevel="0" r="8">
      <c r="A8" s="109" t="s">
        <v>11</v>
      </c>
      <c r="B8" s="623" t="str">
        <f aca="false">'951'!C8</f>
        <v>Ikeja</v>
      </c>
      <c r="C8" s="623"/>
      <c r="D8" s="623"/>
      <c r="E8" s="623"/>
    </row>
    <row collapsed="false" customFormat="false" customHeight="false" hidden="false" ht="12.75" outlineLevel="0" r="9">
      <c r="A9" s="109" t="s">
        <v>13</v>
      </c>
      <c r="B9" s="623" t="n">
        <f aca="false">'951'!C9</f>
        <v>0</v>
      </c>
      <c r="C9" s="623"/>
      <c r="D9" s="623"/>
      <c r="E9" s="623"/>
    </row>
    <row collapsed="false" customFormat="false" customHeight="false" hidden="false" ht="13.5" outlineLevel="0" r="10">
      <c r="A10" s="711"/>
    </row>
    <row collapsed="false" customFormat="false" customHeight="false" hidden="false" ht="13.5" outlineLevel="0" r="11">
      <c r="A11" s="713"/>
      <c r="B11" s="713"/>
      <c r="C11" s="713"/>
      <c r="D11" s="713"/>
      <c r="E11" s="714" t="s">
        <v>442</v>
      </c>
      <c r="F11" s="715" t="s">
        <v>443</v>
      </c>
    </row>
    <row collapsed="false" customFormat="false" customHeight="true" hidden="false" ht="13.5" outlineLevel="0" r="12">
      <c r="A12" s="716" t="s">
        <v>444</v>
      </c>
      <c r="B12" s="716"/>
      <c r="C12" s="716"/>
      <c r="D12" s="716"/>
      <c r="E12" s="717"/>
      <c r="F12" s="717"/>
    </row>
    <row collapsed="false" customFormat="false" customHeight="false" hidden="false" ht="12.75" outlineLevel="0" r="13">
      <c r="A13" s="538"/>
      <c r="B13" s="90"/>
      <c r="C13" s="90"/>
      <c r="D13" s="90"/>
      <c r="E13" s="90"/>
      <c r="F13" s="711"/>
    </row>
    <row collapsed="false" customFormat="false" customHeight="false" hidden="false" ht="12.75" outlineLevel="0" r="14">
      <c r="A14" s="518"/>
      <c r="B14" s="90"/>
      <c r="C14" s="90"/>
      <c r="D14" s="90"/>
      <c r="E14" s="90"/>
      <c r="F14" s="711"/>
    </row>
    <row collapsed="false" customFormat="false" customHeight="true" hidden="false" ht="12.75" outlineLevel="0" r="15">
      <c r="A15" s="95" t="s">
        <v>150</v>
      </c>
      <c r="B15" s="95"/>
      <c r="C15" s="711"/>
      <c r="D15" s="93" t="s">
        <v>151</v>
      </c>
      <c r="E15" s="93"/>
      <c r="F15" s="711"/>
    </row>
    <row collapsed="false" customFormat="false" customHeight="true" hidden="false" ht="12.75" outlineLevel="0" r="16">
      <c r="A16" s="96" t="s">
        <v>111</v>
      </c>
      <c r="B16" s="90"/>
      <c r="C16" s="711"/>
      <c r="D16" s="93" t="s">
        <v>111</v>
      </c>
      <c r="E16" s="93"/>
      <c r="F16" s="711"/>
    </row>
    <row collapsed="false" customFormat="false" customHeight="false" hidden="false" ht="12.75" outlineLevel="0" r="17">
      <c r="A17" s="95" t="s">
        <v>445</v>
      </c>
      <c r="B17" s="95"/>
      <c r="C17" s="95"/>
      <c r="D17" s="95"/>
      <c r="E17" s="95"/>
      <c r="F17" s="711"/>
    </row>
    <row collapsed="false" customFormat="false" customHeight="false" hidden="false" ht="12.75" outlineLevel="0" r="18">
      <c r="A18" s="96"/>
      <c r="B18" s="96"/>
      <c r="C18" s="96"/>
      <c r="D18" s="96"/>
      <c r="E18" s="90"/>
      <c r="F18" s="711"/>
    </row>
    <row collapsed="false" customFormat="false" customHeight="false" hidden="false" ht="12.75" outlineLevel="0" r="19">
      <c r="A19" s="90" t="s">
        <v>152</v>
      </c>
      <c r="B19" s="718"/>
      <c r="C19" s="718"/>
      <c r="D19" s="719" t="s">
        <v>154</v>
      </c>
      <c r="E19" s="720"/>
      <c r="F19" s="711"/>
    </row>
    <row collapsed="false" customFormat="false" customHeight="false" hidden="false" ht="12.75" outlineLevel="0" r="20">
      <c r="A20" s="711"/>
      <c r="B20" s="711"/>
      <c r="C20" s="711"/>
      <c r="D20" s="711"/>
      <c r="E20" s="711"/>
      <c r="F20" s="711"/>
    </row>
    <row collapsed="false" customFormat="false" customHeight="false" hidden="false" ht="12.75" outlineLevel="0" r="23">
      <c r="B23" s="238" t="s">
        <v>169</v>
      </c>
    </row>
    <row collapsed="false" customFormat="false" customHeight="false" hidden="true" ht="12.75" outlineLevel="0" r="38"/>
    <row collapsed="false" customFormat="false" customHeight="false" hidden="true" ht="12.75" outlineLevel="0" r="39">
      <c r="B39" s="107" t="s">
        <v>446</v>
      </c>
    </row>
    <row collapsed="false" customFormat="false" customHeight="false" hidden="true" ht="12.75" outlineLevel="0" r="40">
      <c r="B40" s="238" t="s">
        <v>447</v>
      </c>
    </row>
  </sheetData>
  <sheetProtection password="ef22" sheet="true"/>
  <mergeCells count="8">
    <mergeCell ref="B3:E3"/>
    <mergeCell ref="A11:D11"/>
    <mergeCell ref="A12:D12"/>
    <mergeCell ref="A15:B15"/>
    <mergeCell ref="D15:E15"/>
    <mergeCell ref="D16:E16"/>
    <mergeCell ref="A17:E17"/>
    <mergeCell ref="B19:C19"/>
  </mergeCells>
  <dataValidations count="1">
    <dataValidation allowBlank="true" error="Click on the drop down menu to select" errorTitle="CBN" operator="between" showDropDown="false" showErrorMessage="true" showInputMessage="false" sqref="E12:F12" type="list">
      <formula1>$B$38:$B$40</formula1>
      <formula2>0</formula2>
    </dataValidation>
  </dataValidations>
  <printOptions gridLines="false" gridLinesSet="true" headings="false" horizontalCentered="false" verticalCentered="false"/>
  <pageMargins bottom="0.75" footer="0.3" header="0.511805555555555" left="0.7" right="0.7" top="0.75"/>
  <pageSetup blackAndWhite="false" cellComments="none" copies="1" draft="false" firstPageNumber="0" fitToHeight="1" fitToWidth="1" horizontalDpi="300" orientation="landscape" pageOrder="downThenOver" paperSize="1" scale="85" useFirstPageNumber="false" verticalDpi="300"/>
  <headerFooter differentFirst="false" differentOddEven="false">
    <oddHeader/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I45"/>
  <sheetViews>
    <sheetView colorId="64" defaultGridColor="true" rightToLeft="false" showFormulas="false" showGridLines="false" showOutlineSymbols="true" showRowColHeaders="true" showZeros="true" tabSelected="false" topLeftCell="A40" view="normal" workbookViewId="0" zoomScale="100" zoomScaleNormal="100" zoomScalePageLayoutView="100">
      <selection activeCell="C68" activeCellId="0" pane="topLeft" sqref="C68"/>
    </sheetView>
  </sheetViews>
  <sheetFormatPr defaultColWidth="9.13671875" defaultRowHeight="12.75" outlineLevelCol="0" outlineLevelRow="0" zeroHeight="false"/>
  <cols>
    <col min="1" max="1" customWidth="true" hidden="false" style="107" width="7.98" collapsed="true" outlineLevel="0"/>
    <col min="2" max="2" customWidth="true" hidden="false" style="107" width="43.09" collapsed="true" outlineLevel="0"/>
    <col min="3" max="3" customWidth="true" hidden="false" style="107" width="14.27" collapsed="true" outlineLevel="0"/>
    <col min="4" max="5" customWidth="true" hidden="false" style="107" width="14.12" collapsed="true" outlineLevel="0"/>
    <col min="6" max="6" customWidth="true" hidden="false" style="107" width="14.69" collapsed="true" outlineLevel="0"/>
    <col min="7" max="7" customWidth="true" hidden="false" style="107" width="15.12" collapsed="true" outlineLevel="0"/>
    <col min="8" max="257" customWidth="false" hidden="false" style="107" width="9.13" collapsed="true" outlineLevel="0"/>
  </cols>
  <sheetData>
    <row collapsed="false" customFormat="false" customHeight="true" hidden="false" ht="12.75" outlineLevel="0" r="1">
      <c r="A1" s="109" t="s">
        <v>0</v>
      </c>
      <c r="B1" s="109"/>
      <c r="C1" s="163" t="n">
        <f aca="false">'300'!C1</f>
        <v>51253</v>
      </c>
      <c r="E1" s="3"/>
      <c r="F1" s="164"/>
    </row>
    <row collapsed="false" customFormat="false" customHeight="false" hidden="false" ht="12.75" outlineLevel="0" r="2">
      <c r="A2" s="109" t="s">
        <v>1</v>
      </c>
      <c r="B2" s="109"/>
      <c r="C2" s="163" t="str">
        <f aca="false">'300'!C2</f>
        <v>NEPTUNE MICROFINANCE BANK LIMITED</v>
      </c>
      <c r="E2" s="3"/>
      <c r="F2" s="3"/>
    </row>
    <row collapsed="false" customFormat="false" customHeight="false" hidden="false" ht="12.75" outlineLevel="0" r="3">
      <c r="A3" s="109" t="s">
        <v>3</v>
      </c>
      <c r="B3" s="109"/>
      <c r="C3" s="163" t="s">
        <v>156</v>
      </c>
      <c r="E3" s="3"/>
      <c r="F3" s="3"/>
    </row>
    <row collapsed="false" customFormat="false" customHeight="false" hidden="false" ht="12.75" outlineLevel="0" r="4">
      <c r="A4" s="109" t="s">
        <v>5</v>
      </c>
      <c r="B4" s="109"/>
      <c r="C4" s="163" t="s">
        <v>157</v>
      </c>
      <c r="E4" s="3"/>
      <c r="F4" s="11"/>
    </row>
    <row collapsed="false" customFormat="false" customHeight="false" hidden="false" ht="12.75" outlineLevel="0" r="5">
      <c r="A5" s="109" t="s">
        <v>7</v>
      </c>
      <c r="B5" s="109"/>
      <c r="C5" s="11" t="n">
        <f aca="false">'300'!C5</f>
        <v>42855</v>
      </c>
      <c r="E5" s="3"/>
    </row>
    <row collapsed="false" customFormat="false" customHeight="false" hidden="false" ht="12.75" outlineLevel="0" r="6">
      <c r="A6" s="109" t="s">
        <v>8</v>
      </c>
      <c r="B6" s="109"/>
      <c r="C6" s="163" t="str">
        <f aca="false">'300'!C6</f>
        <v>LAGOS</v>
      </c>
      <c r="E6" s="3"/>
    </row>
    <row collapsed="false" customFormat="false" customHeight="false" hidden="false" ht="12.75" outlineLevel="0" r="7">
      <c r="A7" s="109" t="s">
        <v>10</v>
      </c>
      <c r="B7" s="109"/>
      <c r="C7" s="163" t="n">
        <f aca="false">'300'!C7</f>
        <v>20</v>
      </c>
      <c r="E7" s="3"/>
    </row>
    <row collapsed="false" customFormat="false" customHeight="false" hidden="false" ht="12.75" outlineLevel="0" r="8">
      <c r="A8" s="109" t="s">
        <v>11</v>
      </c>
      <c r="B8" s="109"/>
      <c r="C8" s="163" t="str">
        <f aca="false">'300'!C8</f>
        <v>Ikeja</v>
      </c>
      <c r="E8" s="3"/>
    </row>
    <row collapsed="false" customFormat="false" customHeight="false" hidden="false" ht="12.75" outlineLevel="0" r="9">
      <c r="A9" s="109" t="s">
        <v>13</v>
      </c>
      <c r="B9" s="109"/>
      <c r="C9" s="163" t="n">
        <f aca="false">'300'!C9</f>
        <v>0</v>
      </c>
      <c r="E9" s="3"/>
    </row>
    <row collapsed="false" customFormat="false" customHeight="false" hidden="false" ht="13.5" outlineLevel="0" r="10">
      <c r="A10" s="109"/>
      <c r="B10" s="109"/>
      <c r="C10" s="3"/>
      <c r="D10" s="3"/>
      <c r="E10" s="3"/>
    </row>
    <row collapsed="false" customFormat="false" customHeight="false" hidden="false" ht="12.75" outlineLevel="0" r="11">
      <c r="A11" s="165" t="s">
        <v>158</v>
      </c>
      <c r="B11" s="166"/>
      <c r="C11" s="167" t="s">
        <v>159</v>
      </c>
      <c r="D11" s="167"/>
      <c r="E11" s="168" t="s">
        <v>160</v>
      </c>
      <c r="F11" s="168"/>
      <c r="G11" s="90"/>
    </row>
    <row collapsed="false" customFormat="false" customHeight="false" hidden="false" ht="12.75" outlineLevel="0" r="12">
      <c r="A12" s="169"/>
      <c r="B12" s="170"/>
      <c r="C12" s="171" t="s">
        <v>161</v>
      </c>
      <c r="D12" s="171" t="s">
        <v>162</v>
      </c>
      <c r="E12" s="171" t="s">
        <v>161</v>
      </c>
      <c r="F12" s="172" t="s">
        <v>162</v>
      </c>
      <c r="G12" s="90"/>
    </row>
    <row collapsed="false" customFormat="false" customHeight="false" hidden="false" ht="12.75" outlineLevel="0" r="13">
      <c r="A13" s="173" t="n">
        <v>21100</v>
      </c>
      <c r="B13" s="174" t="s">
        <v>163</v>
      </c>
      <c r="C13" s="175"/>
      <c r="D13" s="175"/>
      <c r="E13" s="175"/>
      <c r="F13" s="176"/>
      <c r="G13" s="90"/>
    </row>
    <row collapsed="false" customFormat="false" customHeight="false" hidden="false" ht="12.75" outlineLevel="0" r="14">
      <c r="A14" s="177" t="n">
        <v>21110</v>
      </c>
      <c r="B14" s="178" t="s">
        <v>164</v>
      </c>
      <c r="C14" s="179" t="n">
        <f aca="false">C15+C16</f>
        <v>42</v>
      </c>
      <c r="D14" s="179" t="n">
        <f aca="false">D15+D16</f>
        <v>12340</v>
      </c>
      <c r="E14" s="179" t="n">
        <f aca="false">E15+E16</f>
        <v>58</v>
      </c>
      <c r="F14" s="180" t="n">
        <f aca="false">F15+F16</f>
        <v>13280</v>
      </c>
      <c r="G14" s="90"/>
    </row>
    <row collapsed="false" customFormat="false" customHeight="false" hidden="false" ht="12.75" outlineLevel="0" r="15">
      <c r="A15" s="177" t="n">
        <v>21111</v>
      </c>
      <c r="B15" s="181" t="s">
        <v>165</v>
      </c>
      <c r="C15" s="182" t="n">
        <v>33</v>
      </c>
      <c r="D15" s="182" t="n">
        <v>8920</v>
      </c>
      <c r="E15" s="182" t="n">
        <v>48</v>
      </c>
      <c r="F15" s="183" t="n">
        <v>9860</v>
      </c>
      <c r="G15" s="90"/>
    </row>
    <row collapsed="false" customFormat="false" customHeight="false" hidden="false" ht="12.75" outlineLevel="0" r="16">
      <c r="A16" s="177" t="n">
        <v>21112</v>
      </c>
      <c r="B16" s="181" t="s">
        <v>166</v>
      </c>
      <c r="C16" s="182" t="n">
        <v>9</v>
      </c>
      <c r="D16" s="182" t="n">
        <v>3420</v>
      </c>
      <c r="E16" s="182" t="n">
        <v>10</v>
      </c>
      <c r="F16" s="183" t="n">
        <v>3420</v>
      </c>
      <c r="G16" s="90"/>
    </row>
    <row collapsed="false" customFormat="false" customHeight="false" hidden="false" ht="12.75" outlineLevel="0" r="17">
      <c r="A17" s="177" t="n">
        <v>21120</v>
      </c>
      <c r="B17" s="178" t="s">
        <v>167</v>
      </c>
      <c r="C17" s="179" t="n">
        <f aca="false">C18+C19</f>
        <v>0</v>
      </c>
      <c r="D17" s="179" t="n">
        <f aca="false">D18+D19</f>
        <v>0</v>
      </c>
      <c r="E17" s="179" t="n">
        <f aca="false">E18+E19</f>
        <v>0</v>
      </c>
      <c r="F17" s="180" t="n">
        <f aca="false">F18+F19</f>
        <v>0</v>
      </c>
      <c r="G17" s="90"/>
    </row>
    <row collapsed="false" customFormat="false" customHeight="false" hidden="false" ht="12.75" outlineLevel="0" r="18">
      <c r="A18" s="177" t="n">
        <v>21121</v>
      </c>
      <c r="B18" s="181" t="s">
        <v>165</v>
      </c>
      <c r="C18" s="182"/>
      <c r="D18" s="182"/>
      <c r="E18" s="182"/>
      <c r="F18" s="183"/>
      <c r="G18" s="90"/>
    </row>
    <row collapsed="false" customFormat="false" customHeight="false" hidden="false" ht="12.75" outlineLevel="0" r="19">
      <c r="A19" s="177" t="n">
        <v>21122</v>
      </c>
      <c r="B19" s="181" t="s">
        <v>166</v>
      </c>
      <c r="C19" s="182"/>
      <c r="D19" s="182"/>
      <c r="E19" s="182"/>
      <c r="F19" s="183"/>
      <c r="G19" s="90"/>
    </row>
    <row collapsed="false" customFormat="false" customHeight="false" hidden="false" ht="12.75" outlineLevel="0" r="20">
      <c r="A20" s="177" t="n">
        <v>21130</v>
      </c>
      <c r="B20" s="178" t="s">
        <v>168</v>
      </c>
      <c r="C20" s="179" t="n">
        <f aca="false">C21+C22</f>
        <v>278</v>
      </c>
      <c r="D20" s="179" t="n">
        <f aca="false">D21+D22</f>
        <v>10690</v>
      </c>
      <c r="E20" s="179" t="n">
        <f aca="false">E21+E22</f>
        <v>423</v>
      </c>
      <c r="F20" s="180" t="n">
        <f aca="false">F21+F22</f>
        <v>26432</v>
      </c>
      <c r="G20" s="90"/>
    </row>
    <row collapsed="false" customFormat="false" customHeight="false" hidden="false" ht="12.75" outlineLevel="0" r="21">
      <c r="A21" s="177" t="n">
        <v>21131</v>
      </c>
      <c r="B21" s="181" t="s">
        <v>165</v>
      </c>
      <c r="C21" s="182" t="n">
        <v>147</v>
      </c>
      <c r="D21" s="182" t="n">
        <v>7629</v>
      </c>
      <c r="E21" s="182" t="n">
        <v>203</v>
      </c>
      <c r="F21" s="183" t="n">
        <v>6154</v>
      </c>
      <c r="G21" s="90"/>
    </row>
    <row collapsed="false" customFormat="false" customHeight="false" hidden="false" ht="12.75" outlineLevel="0" r="22">
      <c r="A22" s="177" t="n">
        <v>21132</v>
      </c>
      <c r="B22" s="181" t="s">
        <v>166</v>
      </c>
      <c r="C22" s="182" t="n">
        <v>131</v>
      </c>
      <c r="D22" s="182" t="n">
        <v>3061</v>
      </c>
      <c r="E22" s="182" t="n">
        <v>220</v>
      </c>
      <c r="F22" s="183" t="n">
        <v>20278</v>
      </c>
      <c r="G22" s="90"/>
    </row>
    <row collapsed="false" customFormat="false" customHeight="false" hidden="false" ht="12.75" outlineLevel="0" r="23">
      <c r="A23" s="177" t="n">
        <v>21140</v>
      </c>
      <c r="B23" s="178" t="s">
        <v>169</v>
      </c>
      <c r="C23" s="184" t="s">
        <v>170</v>
      </c>
      <c r="D23" s="184" t="s">
        <v>171</v>
      </c>
      <c r="E23" s="184" t="s">
        <v>170</v>
      </c>
      <c r="F23" s="185" t="s">
        <v>171</v>
      </c>
      <c r="G23" s="90"/>
    </row>
    <row collapsed="false" customFormat="false" customHeight="false" hidden="false" ht="12.75" outlineLevel="0" r="24">
      <c r="A24" s="177" t="n">
        <v>21141</v>
      </c>
      <c r="B24" s="181" t="s">
        <v>172</v>
      </c>
      <c r="C24" s="182" t="n">
        <v>6</v>
      </c>
      <c r="D24" s="182" t="n">
        <v>0</v>
      </c>
      <c r="E24" s="182"/>
      <c r="F24" s="183"/>
      <c r="G24" s="90"/>
    </row>
    <row collapsed="false" customFormat="false" customHeight="false" hidden="false" ht="12.75" outlineLevel="0" r="25">
      <c r="A25" s="177" t="n">
        <v>21142</v>
      </c>
      <c r="B25" s="181" t="s">
        <v>173</v>
      </c>
      <c r="C25" s="182" t="n">
        <v>1</v>
      </c>
      <c r="D25" s="182" t="n">
        <v>7</v>
      </c>
      <c r="E25" s="182"/>
      <c r="F25" s="183"/>
      <c r="G25" s="90"/>
    </row>
    <row collapsed="false" customFormat="false" customHeight="false" hidden="false" ht="12.75" outlineLevel="0" r="26">
      <c r="A26" s="177" t="n">
        <v>21145</v>
      </c>
      <c r="B26" s="178" t="s">
        <v>174</v>
      </c>
      <c r="C26" s="179" t="n">
        <f aca="false">SUM(C24:C25)</f>
        <v>7</v>
      </c>
      <c r="D26" s="179" t="n">
        <f aca="false">SUM(D24:D25)</f>
        <v>7</v>
      </c>
      <c r="E26" s="179" t="n">
        <f aca="false">SUM(E24:E25)</f>
        <v>0</v>
      </c>
      <c r="F26" s="180" t="n">
        <f aca="false">SUM(F24:F25)</f>
        <v>0</v>
      </c>
      <c r="G26" s="90"/>
    </row>
    <row collapsed="false" customFormat="false" customHeight="false" hidden="false" ht="12.75" outlineLevel="0" r="27">
      <c r="A27" s="177"/>
      <c r="B27" s="186" t="s">
        <v>175</v>
      </c>
      <c r="C27" s="182" t="n">
        <v>10</v>
      </c>
      <c r="D27" s="187"/>
      <c r="E27" s="187"/>
      <c r="F27" s="188"/>
      <c r="G27" s="90"/>
    </row>
    <row collapsed="false" customFormat="false" customHeight="false" hidden="false" ht="25.5" outlineLevel="0" r="28">
      <c r="A28" s="177" t="n">
        <v>21146</v>
      </c>
      <c r="B28" s="186" t="s">
        <v>176</v>
      </c>
      <c r="C28" s="182"/>
      <c r="D28" s="182"/>
      <c r="E28" s="182"/>
      <c r="F28" s="183"/>
      <c r="G28" s="90"/>
    </row>
    <row collapsed="false" customFormat="false" customHeight="false" hidden="false" ht="12.75" outlineLevel="0" r="29">
      <c r="A29" s="177" t="n">
        <v>21147</v>
      </c>
      <c r="B29" s="186" t="s">
        <v>177</v>
      </c>
      <c r="C29" s="182"/>
      <c r="D29" s="182"/>
      <c r="E29" s="182"/>
      <c r="F29" s="183"/>
      <c r="G29" s="90"/>
    </row>
    <row collapsed="false" customFormat="false" customHeight="false" hidden="false" ht="12.75" outlineLevel="0" r="30">
      <c r="A30" s="177" t="n">
        <v>21150</v>
      </c>
      <c r="B30" s="186" t="s">
        <v>178</v>
      </c>
      <c r="C30" s="189"/>
      <c r="D30" s="190"/>
      <c r="E30" s="190"/>
      <c r="F30" s="191"/>
      <c r="G30" s="90"/>
    </row>
    <row collapsed="false" customFormat="false" customHeight="false" hidden="false" ht="12.75" outlineLevel="0" r="31">
      <c r="A31" s="177" t="n">
        <v>21151</v>
      </c>
      <c r="B31" s="186" t="s">
        <v>179</v>
      </c>
      <c r="C31" s="182"/>
      <c r="D31" s="190"/>
      <c r="E31" s="190"/>
      <c r="F31" s="191"/>
      <c r="G31" s="90"/>
    </row>
    <row collapsed="false" customFormat="false" customHeight="false" hidden="false" ht="12.75" outlineLevel="0" r="32">
      <c r="A32" s="177" t="n">
        <v>21160</v>
      </c>
      <c r="B32" s="186" t="s">
        <v>180</v>
      </c>
      <c r="C32" s="192" t="s">
        <v>181</v>
      </c>
      <c r="D32" s="190"/>
      <c r="E32" s="190"/>
      <c r="F32" s="191"/>
      <c r="G32" s="90"/>
    </row>
    <row collapsed="false" customFormat="false" customHeight="false" hidden="false" ht="12.75" outlineLevel="0" r="33">
      <c r="A33" s="177" t="n">
        <v>21170</v>
      </c>
      <c r="B33" s="186" t="s">
        <v>182</v>
      </c>
      <c r="C33" s="190"/>
      <c r="D33" s="190"/>
      <c r="E33" s="190"/>
      <c r="F33" s="191"/>
      <c r="G33" s="90"/>
    </row>
    <row collapsed="false" customFormat="false" customHeight="false" hidden="false" ht="12.75" outlineLevel="0" r="34">
      <c r="A34" s="177" t="n">
        <v>21171</v>
      </c>
      <c r="B34" s="186" t="s">
        <v>183</v>
      </c>
      <c r="C34" s="182"/>
      <c r="D34" s="190"/>
      <c r="E34" s="190"/>
      <c r="F34" s="191"/>
      <c r="G34" s="90"/>
    </row>
    <row collapsed="false" customFormat="false" customHeight="false" hidden="false" ht="12.75" outlineLevel="0" r="35">
      <c r="A35" s="177" t="n">
        <v>21172</v>
      </c>
      <c r="B35" s="186" t="s">
        <v>184</v>
      </c>
      <c r="C35" s="182"/>
      <c r="D35" s="190"/>
      <c r="E35" s="190"/>
      <c r="F35" s="191"/>
      <c r="G35" s="90"/>
    </row>
    <row collapsed="false" customFormat="false" customHeight="false" hidden="false" ht="12.75" outlineLevel="0" r="36">
      <c r="A36" s="177" t="n">
        <v>21173</v>
      </c>
      <c r="B36" s="186" t="s">
        <v>185</v>
      </c>
      <c r="C36" s="182"/>
      <c r="D36" s="190"/>
      <c r="E36" s="190"/>
      <c r="F36" s="191"/>
      <c r="G36" s="90"/>
    </row>
    <row collapsed="false" customFormat="false" customHeight="false" hidden="false" ht="12.75" outlineLevel="0" r="37">
      <c r="A37" s="193" t="n">
        <v>21174</v>
      </c>
      <c r="B37" s="194" t="s">
        <v>186</v>
      </c>
      <c r="C37" s="195"/>
      <c r="D37" s="196"/>
      <c r="E37" s="196"/>
      <c r="F37" s="197"/>
      <c r="G37" s="90"/>
    </row>
    <row collapsed="false" customFormat="false" customHeight="false" hidden="false" ht="13.5" outlineLevel="0" r="38">
      <c r="A38" s="198" t="n">
        <v>21175</v>
      </c>
      <c r="B38" s="199" t="s">
        <v>187</v>
      </c>
      <c r="C38" s="200"/>
      <c r="D38" s="201"/>
      <c r="E38" s="201"/>
      <c r="F38" s="202"/>
      <c r="G38" s="90"/>
    </row>
    <row collapsed="false" customFormat="false" customHeight="false" hidden="false" ht="12.75" outlineLevel="0" r="39">
      <c r="A39" s="203"/>
      <c r="B39" s="203"/>
      <c r="C39" s="119"/>
      <c r="D39" s="119"/>
      <c r="E39" s="119"/>
      <c r="F39" s="119"/>
      <c r="G39" s="119"/>
      <c r="H39" s="90"/>
    </row>
    <row collapsed="false" customFormat="false" customHeight="false" hidden="false" ht="12.75" outlineLevel="0" r="40">
      <c r="A40" s="203"/>
      <c r="B40" s="203"/>
      <c r="C40" s="119"/>
      <c r="D40" s="119"/>
      <c r="E40" s="119"/>
      <c r="F40" s="119"/>
      <c r="G40" s="119"/>
      <c r="H40" s="90"/>
    </row>
    <row collapsed="false" customFormat="false" customHeight="false" hidden="false" ht="12.75" outlineLevel="0" r="41">
      <c r="A41" s="204" t="s">
        <v>150</v>
      </c>
      <c r="B41" s="203"/>
      <c r="D41" s="119"/>
      <c r="E41" s="205" t="s">
        <v>151</v>
      </c>
      <c r="F41" s="205"/>
      <c r="G41" s="119"/>
      <c r="H41" s="90"/>
    </row>
    <row collapsed="false" customFormat="false" customHeight="true" hidden="false" ht="12.75" outlineLevel="0" r="42">
      <c r="A42" s="204" t="s">
        <v>111</v>
      </c>
      <c r="B42" s="203"/>
      <c r="D42" s="119"/>
      <c r="E42" s="205" t="s">
        <v>111</v>
      </c>
      <c r="F42" s="205"/>
      <c r="G42" s="119"/>
      <c r="H42" s="90"/>
    </row>
    <row collapsed="false" customFormat="false" customHeight="false" hidden="false" ht="12.75" outlineLevel="0" r="43">
      <c r="A43" s="203"/>
      <c r="B43" s="203"/>
      <c r="C43" s="204"/>
      <c r="D43" s="204"/>
      <c r="E43" s="204"/>
      <c r="F43" s="204"/>
      <c r="G43" s="119"/>
      <c r="H43" s="90"/>
    </row>
    <row collapsed="false" customFormat="false" customHeight="false" hidden="false" ht="12.75" outlineLevel="0" r="44">
      <c r="A44" s="203"/>
      <c r="B44" s="203"/>
      <c r="C44" s="204"/>
      <c r="D44" s="204"/>
      <c r="E44" s="204"/>
      <c r="F44" s="204"/>
      <c r="G44" s="119"/>
      <c r="H44" s="90"/>
    </row>
    <row collapsed="false" customFormat="false" customHeight="false" hidden="false" ht="12.75" outlineLevel="0" r="45">
      <c r="A45" s="203"/>
      <c r="B45" s="203"/>
      <c r="C45" s="119"/>
      <c r="D45" s="119"/>
      <c r="E45" s="119"/>
      <c r="F45" s="119"/>
      <c r="G45" s="119"/>
      <c r="H45" s="90"/>
    </row>
  </sheetData>
  <sheetProtection password="ef22" sheet="true"/>
  <mergeCells count="4">
    <mergeCell ref="C11:D11"/>
    <mergeCell ref="E11:F11"/>
    <mergeCell ref="E41:F41"/>
    <mergeCell ref="E42:F42"/>
  </mergeCells>
  <dataValidations count="2">
    <dataValidation allowBlank="true" operator="between" showDropDown="false" showErrorMessage="true" showInputMessage="false" sqref="C13:F13 C15:F16 D17:F17 C18:F19 D20:F20 C21:F22 C23:C26 D24:F25 C27:C29 C31" type="none">
      <formula1>0</formula1>
      <formula2>0</formula2>
    </dataValidation>
    <dataValidation allowBlank="true" operator="greaterThan" showDropDown="false" showErrorMessage="true" showInputMessage="false" sqref="C30" type="date">
      <formula1>29221</formula1>
      <formula2>0</formula2>
    </dataValidation>
  </dataValidations>
  <printOptions gridLines="false" gridLinesSet="true" headings="false" horizontalCentered="false" verticalCentered="false"/>
  <pageMargins bottom="0.75" footer="0.3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F52"/>
  <sheetViews>
    <sheetView colorId="64" defaultGridColor="true" rightToLeft="false" showFormulas="false" showGridLines="false" showOutlineSymbols="true" showRowColHeaders="true" showZeros="true" tabSelected="false" topLeftCell="A1" view="normal" workbookViewId="0" zoomScale="100" zoomScaleNormal="100" zoomScalePageLayoutView="100">
      <selection activeCell="B16" activeCellId="0" pane="topLeft" sqref="B16:D16"/>
    </sheetView>
  </sheetViews>
  <sheetFormatPr defaultColWidth="9.13671875" defaultRowHeight="12.75" outlineLevelCol="0" outlineLevelRow="0" zeroHeight="false"/>
  <cols>
    <col min="1" max="1" customWidth="true" hidden="false" style="107" width="11.55" collapsed="true" outlineLevel="0"/>
    <col min="2" max="2" customWidth="true" hidden="false" style="107" width="13.69" collapsed="true" outlineLevel="0"/>
    <col min="3" max="3" customWidth="true" hidden="false" style="107" width="41.37" collapsed="true" outlineLevel="0"/>
    <col min="4" max="4" customWidth="true" hidden="false" style="107" width="17.4" collapsed="true" outlineLevel="0"/>
    <col min="5" max="5" customWidth="true" hidden="false" style="107" width="13.12" collapsed="true" outlineLevel="0"/>
    <col min="6" max="257" customWidth="false" hidden="false" style="107" width="9.13" collapsed="true" outlineLevel="0"/>
  </cols>
  <sheetData>
    <row collapsed="false" customFormat="false" customHeight="false" hidden="false" ht="12.75" outlineLevel="0" r="1">
      <c r="A1" s="109" t="s">
        <v>0</v>
      </c>
      <c r="B1" s="110"/>
      <c r="C1" s="111" t="n">
        <f aca="false">'300'!C1</f>
        <v>51253</v>
      </c>
      <c r="D1" s="206"/>
    </row>
    <row collapsed="false" customFormat="false" customHeight="false" hidden="false" ht="12.75" outlineLevel="0" r="2">
      <c r="A2" s="109" t="s">
        <v>1</v>
      </c>
      <c r="B2" s="110"/>
      <c r="C2" s="109" t="str">
        <f aca="false">'300'!C2</f>
        <v>NEPTUNE MICROFINANCE BANK LIMITED</v>
      </c>
      <c r="D2" s="206"/>
    </row>
    <row collapsed="false" customFormat="false" customHeight="true" hidden="false" ht="15" outlineLevel="0" r="3">
      <c r="A3" s="109" t="s">
        <v>3</v>
      </c>
      <c r="B3" s="110"/>
      <c r="C3" s="109" t="s">
        <v>188</v>
      </c>
      <c r="D3" s="206"/>
    </row>
    <row collapsed="false" customFormat="false" customHeight="false" hidden="false" ht="12.75" outlineLevel="0" r="4">
      <c r="A4" s="109" t="s">
        <v>5</v>
      </c>
      <c r="B4" s="110"/>
      <c r="C4" s="109" t="s">
        <v>189</v>
      </c>
      <c r="D4" s="207"/>
    </row>
    <row collapsed="false" customFormat="false" customHeight="false" hidden="false" ht="12.75" outlineLevel="0" r="5">
      <c r="A5" s="109" t="s">
        <v>7</v>
      </c>
      <c r="B5" s="110"/>
      <c r="C5" s="113" t="n">
        <f aca="false">'300'!C5</f>
        <v>42855</v>
      </c>
      <c r="D5" s="206"/>
    </row>
    <row collapsed="false" customFormat="false" customHeight="false" hidden="false" ht="12.75" outlineLevel="0" r="6">
      <c r="A6" s="109" t="s">
        <v>8</v>
      </c>
      <c r="B6" s="110"/>
      <c r="C6" s="208" t="str">
        <f aca="false">'300'!C6</f>
        <v>LAGOS</v>
      </c>
      <c r="D6" s="206"/>
    </row>
    <row collapsed="false" customFormat="false" customHeight="false" hidden="false" ht="12.75" outlineLevel="0" r="7">
      <c r="A7" s="109" t="s">
        <v>10</v>
      </c>
      <c r="B7" s="110"/>
      <c r="C7" s="208" t="n">
        <f aca="false">'300'!C7</f>
        <v>20</v>
      </c>
      <c r="D7" s="206"/>
    </row>
    <row collapsed="false" customFormat="false" customHeight="false" hidden="false" ht="12.75" outlineLevel="0" r="8">
      <c r="A8" s="109" t="s">
        <v>11</v>
      </c>
      <c r="B8" s="110"/>
      <c r="C8" s="208" t="str">
        <f aca="false">'300'!C8</f>
        <v>Ikeja</v>
      </c>
      <c r="D8" s="206"/>
    </row>
    <row collapsed="false" customFormat="false" customHeight="false" hidden="false" ht="12.75" outlineLevel="0" r="9">
      <c r="A9" s="109" t="s">
        <v>13</v>
      </c>
      <c r="B9" s="110"/>
      <c r="C9" s="208" t="n">
        <f aca="false">'300'!C9</f>
        <v>0</v>
      </c>
      <c r="D9" s="206"/>
      <c r="E9" s="209"/>
    </row>
    <row collapsed="false" customFormat="false" customHeight="false" hidden="false" ht="12.75" outlineLevel="0" r="10">
      <c r="A10" s="210"/>
      <c r="B10" s="211"/>
      <c r="C10" s="212"/>
      <c r="D10" s="213"/>
      <c r="E10" s="90"/>
    </row>
    <row collapsed="false" customFormat="false" customHeight="false" hidden="false" ht="13.5" outlineLevel="0" r="11">
      <c r="A11" s="214"/>
      <c r="B11" s="215"/>
      <c r="C11" s="215"/>
      <c r="D11" s="216"/>
      <c r="E11" s="90"/>
    </row>
    <row collapsed="false" customFormat="false" customHeight="true" hidden="false" ht="26.25" outlineLevel="0" r="12">
      <c r="A12" s="217" t="s">
        <v>190</v>
      </c>
      <c r="B12" s="218" t="s">
        <v>191</v>
      </c>
      <c r="C12" s="218"/>
      <c r="D12" s="219" t="s">
        <v>192</v>
      </c>
      <c r="E12" s="90"/>
    </row>
    <row collapsed="false" customFormat="false" customHeight="true" hidden="false" ht="12.75" outlineLevel="0" r="13">
      <c r="A13" s="220"/>
      <c r="B13" s="221" t="s">
        <v>193</v>
      </c>
      <c r="C13" s="221"/>
      <c r="D13" s="222" t="n">
        <v>99</v>
      </c>
      <c r="E13" s="90"/>
    </row>
    <row collapsed="false" customFormat="false" customHeight="true" hidden="false" ht="12.75" outlineLevel="0" r="14">
      <c r="A14" s="223"/>
      <c r="B14" s="224" t="s">
        <v>194</v>
      </c>
      <c r="C14" s="224"/>
      <c r="D14" s="225" t="n">
        <v>4066</v>
      </c>
      <c r="E14" s="90"/>
    </row>
    <row collapsed="false" customFormat="false" customHeight="true" hidden="false" ht="12.75" outlineLevel="0" r="15">
      <c r="A15" s="223"/>
      <c r="B15" s="224" t="s">
        <v>195</v>
      </c>
      <c r="C15" s="224"/>
      <c r="D15" s="225" t="n">
        <v>20466</v>
      </c>
      <c r="E15" s="90"/>
    </row>
    <row collapsed="false" customFormat="false" customHeight="false" hidden="false" ht="12.75" outlineLevel="0" r="16">
      <c r="A16" s="223"/>
      <c r="B16" s="224" t="s">
        <v>448</v>
      </c>
      <c r="C16" s="224"/>
      <c r="D16" s="225" t="n">
        <v>80000.0</v>
      </c>
      <c r="E16" s="90"/>
    </row>
    <row collapsed="false" customFormat="false" customHeight="false" hidden="false" ht="12.75" outlineLevel="0" r="17">
      <c r="A17" s="223"/>
      <c r="B17" s="224" t="s">
        <v>449</v>
      </c>
      <c r="C17" s="224"/>
      <c r="D17" s="225" t="n">
        <v>70000.0</v>
      </c>
      <c r="E17" s="90"/>
    </row>
    <row collapsed="false" customFormat="false" customHeight="false" hidden="false" ht="12.75" outlineLevel="0" r="18">
      <c r="A18" s="223"/>
      <c r="B18" s="224"/>
      <c r="C18" s="224"/>
      <c r="D18" s="225"/>
      <c r="E18" s="90"/>
    </row>
    <row collapsed="false" customFormat="false" customHeight="false" hidden="false" ht="12.75" outlineLevel="0" r="19">
      <c r="A19" s="223"/>
      <c r="B19" s="224"/>
      <c r="C19" s="224"/>
      <c r="D19" s="225"/>
      <c r="E19" s="90"/>
    </row>
    <row collapsed="false" customFormat="false" customHeight="false" hidden="false" ht="12.75" outlineLevel="0" r="20">
      <c r="A20" s="223"/>
      <c r="B20" s="224"/>
      <c r="C20" s="224"/>
      <c r="D20" s="225"/>
      <c r="E20" s="90"/>
    </row>
    <row collapsed="false" customFormat="false" customHeight="false" hidden="false" ht="12.75" outlineLevel="0" r="21">
      <c r="A21" s="223"/>
      <c r="B21" s="224"/>
      <c r="C21" s="224"/>
      <c r="D21" s="225"/>
      <c r="E21" s="90"/>
    </row>
    <row collapsed="false" customFormat="false" customHeight="false" hidden="false" ht="12.75" outlineLevel="0" r="22">
      <c r="A22" s="223"/>
      <c r="B22" s="224"/>
      <c r="C22" s="224"/>
      <c r="D22" s="225"/>
      <c r="E22" s="90"/>
    </row>
    <row collapsed="false" customFormat="false" customHeight="false" hidden="false" ht="12.75" outlineLevel="0" r="23">
      <c r="A23" s="223"/>
      <c r="B23" s="224"/>
      <c r="C23" s="224"/>
      <c r="D23" s="225"/>
      <c r="E23" s="90"/>
    </row>
    <row collapsed="false" customFormat="false" customHeight="false" hidden="false" ht="12.75" outlineLevel="0" r="24">
      <c r="A24" s="223"/>
      <c r="B24" s="224"/>
      <c r="C24" s="224"/>
      <c r="D24" s="225"/>
      <c r="E24" s="90"/>
    </row>
    <row collapsed="false" customFormat="false" customHeight="false" hidden="false" ht="12.75" outlineLevel="0" r="25">
      <c r="A25" s="223"/>
      <c r="B25" s="224"/>
      <c r="C25" s="224"/>
      <c r="D25" s="225"/>
      <c r="E25" s="90"/>
    </row>
    <row collapsed="false" customFormat="false" customHeight="false" hidden="false" ht="12.75" outlineLevel="0" r="26">
      <c r="A26" s="223"/>
      <c r="B26" s="224"/>
      <c r="C26" s="224"/>
      <c r="D26" s="225"/>
      <c r="E26" s="90"/>
    </row>
    <row collapsed="false" customFormat="false" customHeight="false" hidden="false" ht="12.75" outlineLevel="0" r="27">
      <c r="A27" s="223"/>
      <c r="B27" s="224"/>
      <c r="C27" s="224"/>
      <c r="D27" s="225"/>
      <c r="E27" s="90"/>
    </row>
    <row collapsed="false" customFormat="false" customHeight="false" hidden="false" ht="12.75" outlineLevel="0" r="28">
      <c r="A28" s="223"/>
      <c r="B28" s="224"/>
      <c r="C28" s="224"/>
      <c r="D28" s="225"/>
      <c r="E28" s="90"/>
    </row>
    <row collapsed="false" customFormat="false" customHeight="false" hidden="false" ht="12.75" outlineLevel="0" r="29">
      <c r="A29" s="223"/>
      <c r="B29" s="224"/>
      <c r="C29" s="224"/>
      <c r="D29" s="225"/>
      <c r="E29" s="90"/>
    </row>
    <row collapsed="false" customFormat="false" customHeight="false" hidden="false" ht="12.75" outlineLevel="0" r="30">
      <c r="A30" s="223"/>
      <c r="B30" s="224"/>
      <c r="C30" s="224"/>
      <c r="D30" s="225"/>
      <c r="E30" s="90"/>
    </row>
    <row collapsed="false" customFormat="false" customHeight="false" hidden="false" ht="12.75" outlineLevel="0" r="31">
      <c r="A31" s="223"/>
      <c r="B31" s="224"/>
      <c r="C31" s="224"/>
      <c r="D31" s="225"/>
      <c r="E31" s="90"/>
    </row>
    <row collapsed="false" customFormat="false" customHeight="false" hidden="false" ht="12.75" outlineLevel="0" r="32">
      <c r="A32" s="223"/>
      <c r="B32" s="224"/>
      <c r="C32" s="224"/>
      <c r="D32" s="225"/>
      <c r="E32" s="226"/>
    </row>
    <row collapsed="false" customFormat="false" customHeight="false" hidden="false" ht="12.75" outlineLevel="0" r="33">
      <c r="A33" s="223"/>
      <c r="B33" s="224"/>
      <c r="C33" s="224"/>
      <c r="D33" s="225"/>
      <c r="E33" s="90"/>
    </row>
    <row collapsed="false" customFormat="false" customHeight="false" hidden="false" ht="12.75" outlineLevel="0" r="34">
      <c r="A34" s="223"/>
      <c r="B34" s="224"/>
      <c r="C34" s="224"/>
      <c r="D34" s="225"/>
      <c r="E34" s="90"/>
    </row>
    <row collapsed="false" customFormat="false" customHeight="false" hidden="false" ht="12.75" outlineLevel="0" r="35">
      <c r="A35" s="223"/>
      <c r="B35" s="224"/>
      <c r="C35" s="224"/>
      <c r="D35" s="225"/>
      <c r="E35" s="90"/>
    </row>
    <row collapsed="false" customFormat="false" customHeight="false" hidden="false" ht="12.75" outlineLevel="0" r="36">
      <c r="A36" s="223"/>
      <c r="B36" s="224"/>
      <c r="C36" s="224"/>
      <c r="D36" s="225"/>
      <c r="E36" s="90"/>
    </row>
    <row collapsed="false" customFormat="false" customHeight="false" hidden="false" ht="12.75" outlineLevel="0" r="37">
      <c r="A37" s="223"/>
      <c r="B37" s="224"/>
      <c r="C37" s="224"/>
      <c r="D37" s="225"/>
      <c r="E37" s="90"/>
    </row>
    <row collapsed="false" customFormat="false" customHeight="false" hidden="false" ht="12.75" outlineLevel="0" r="38">
      <c r="A38" s="223"/>
      <c r="B38" s="224"/>
      <c r="C38" s="224"/>
      <c r="D38" s="225"/>
      <c r="E38" s="90"/>
    </row>
    <row collapsed="false" customFormat="false" customHeight="false" hidden="false" ht="12.75" outlineLevel="0" r="39">
      <c r="A39" s="223"/>
      <c r="B39" s="224"/>
      <c r="C39" s="224"/>
      <c r="D39" s="225"/>
      <c r="E39" s="90"/>
    </row>
    <row collapsed="false" customFormat="false" customHeight="false" hidden="false" ht="12.75" outlineLevel="0" r="40">
      <c r="A40" s="223"/>
      <c r="B40" s="224"/>
      <c r="C40" s="224"/>
      <c r="D40" s="225"/>
      <c r="E40" s="90"/>
    </row>
    <row collapsed="false" customFormat="false" customHeight="false" hidden="false" ht="12.75" outlineLevel="0" r="41">
      <c r="A41" s="223"/>
      <c r="B41" s="224"/>
      <c r="C41" s="224"/>
      <c r="D41" s="225"/>
      <c r="E41" s="90"/>
    </row>
    <row collapsed="false" customFormat="false" customHeight="false" hidden="false" ht="12.75" outlineLevel="0" r="42">
      <c r="A42" s="223"/>
      <c r="B42" s="224"/>
      <c r="C42" s="224"/>
      <c r="D42" s="225"/>
      <c r="E42" s="90"/>
    </row>
    <row collapsed="false" customFormat="false" customHeight="false" hidden="false" ht="12.75" outlineLevel="0" r="43">
      <c r="A43" s="223"/>
      <c r="B43" s="224"/>
      <c r="C43" s="224"/>
      <c r="D43" s="225"/>
      <c r="E43" s="90"/>
    </row>
    <row collapsed="false" customFormat="false" customHeight="false" hidden="false" ht="12.75" outlineLevel="0" r="44">
      <c r="A44" s="223"/>
      <c r="B44" s="224"/>
      <c r="C44" s="224"/>
      <c r="D44" s="225"/>
      <c r="E44" s="90"/>
    </row>
    <row collapsed="false" customFormat="false" customHeight="false" hidden="false" ht="12.75" outlineLevel="0" r="45">
      <c r="A45" s="223"/>
      <c r="B45" s="224"/>
      <c r="C45" s="224"/>
      <c r="D45" s="225"/>
      <c r="E45" s="90"/>
    </row>
    <row collapsed="false" customFormat="false" customHeight="false" hidden="false" ht="12.75" outlineLevel="0" r="46">
      <c r="A46" s="223"/>
      <c r="B46" s="224"/>
      <c r="C46" s="224"/>
      <c r="D46" s="225"/>
      <c r="E46" s="90"/>
    </row>
    <row collapsed="false" customFormat="false" customHeight="false" hidden="false" ht="13.5" outlineLevel="0" r="47">
      <c r="A47" s="227"/>
      <c r="B47" s="228"/>
      <c r="C47" s="228"/>
      <c r="D47" s="229"/>
      <c r="E47" s="90"/>
    </row>
    <row collapsed="false" customFormat="false" customHeight="false" hidden="false" ht="13.5" outlineLevel="0" r="48">
      <c r="A48" s="230" t="s">
        <v>196</v>
      </c>
      <c r="B48" s="231"/>
      <c r="C48" s="231"/>
      <c r="D48" s="232" t="n">
        <f aca="false">SUM(D13:D47)</f>
        <v>24631</v>
      </c>
      <c r="E48" s="233"/>
    </row>
    <row collapsed="false" customFormat="false" customHeight="false" hidden="false" ht="12.75" outlineLevel="0" r="49">
      <c r="A49" s="234"/>
      <c r="B49" s="234"/>
      <c r="C49" s="90"/>
      <c r="D49" s="235"/>
      <c r="E49" s="90"/>
    </row>
    <row collapsed="false" customFormat="false" customHeight="false" hidden="false" ht="12.75" outlineLevel="0" r="50">
      <c r="A50" s="236"/>
      <c r="B50" s="90"/>
      <c r="C50" s="90"/>
      <c r="D50" s="90"/>
      <c r="E50" s="90"/>
    </row>
    <row collapsed="false" customFormat="false" customHeight="false" hidden="false" ht="12.75" outlineLevel="0" r="51">
      <c r="A51" s="96" t="s">
        <v>197</v>
      </c>
      <c r="B51" s="90"/>
      <c r="C51" s="96" t="s">
        <v>198</v>
      </c>
      <c r="D51" s="102"/>
      <c r="E51" s="102"/>
    </row>
    <row collapsed="false" customFormat="false" customHeight="false" hidden="false" ht="12.75" outlineLevel="0" r="52">
      <c r="A52" s="96" t="s">
        <v>111</v>
      </c>
      <c r="B52" s="90"/>
      <c r="C52" s="237" t="s">
        <v>199</v>
      </c>
    </row>
  </sheetData>
  <sheetProtection password="ef22" sheet="true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A49:B49"/>
  </mergeCells>
  <conditionalFormatting sqref="D48:D49">
    <cfRule aboveAverage="0" bottom="0" dxfId="2" equalAverage="0" operator="equal" percent="0" priority="2" rank="0" text="" type="cellIs">
      <formula>"Check Rules!!!"</formula>
    </cfRule>
  </conditionalFormatting>
  <dataValidations count="2">
    <dataValidation allowBlank="true" error="Input only positive numbers" errorTitle="CBN -OFID" operator="greaterThanOrEqual" showDropDown="false" showErrorMessage="true" showInputMessage="false" sqref="D13:D47" type="whole">
      <formula1>0</formula1>
      <formula2>0</formula2>
    </dataValidation>
    <dataValidation allowBlank="true" error="Total not equal to Total in MMFBR 300 code 10220" errorTitle="CBN - OFID" operator="greaterThanOrEqual" showDropDown="false" showErrorMessage="true" showInputMessage="false" sqref="D48" type="whole">
      <formula1>0</formula1>
      <formula2>0</formula2>
    </dataValidation>
  </dataValidations>
  <printOptions gridLines="false" gridLinesSet="true" headings="false" horizontalCentered="false" verticalCentered="false"/>
  <pageMargins bottom="0.748611111111111" footer="0.315277777777778" header="0.511805555555555" left="0.708333333333333" right="0.708333333333333" top="0.747916666666667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H48"/>
  <sheetViews>
    <sheetView colorId="64" defaultGridColor="true" rightToLeft="false" showFormulas="false" showGridLines="false" showOutlineSymbols="true" showRowColHeaders="true" showZeros="true" tabSelected="false" topLeftCell="A1" view="normal" workbookViewId="0" zoomScale="100" zoomScaleNormal="100" zoomScalePageLayoutView="100">
      <selection activeCell="E21" activeCellId="0" pane="topLeft" sqref="E21"/>
    </sheetView>
  </sheetViews>
  <sheetFormatPr defaultColWidth="9.13671875" defaultRowHeight="12.75" outlineLevelCol="0" outlineLevelRow="0" zeroHeight="false"/>
  <cols>
    <col min="1" max="1" customWidth="true" hidden="false" style="238" width="11.55" collapsed="true" outlineLevel="0"/>
    <col min="2" max="2" customWidth="true" hidden="false" style="238" width="12.4" collapsed="true" outlineLevel="0"/>
    <col min="3" max="3" customWidth="true" hidden="false" style="238" width="30.96" collapsed="true" outlineLevel="0"/>
    <col min="4" max="4" customWidth="true" hidden="false" style="239" width="14.69" collapsed="true" outlineLevel="0"/>
    <col min="5" max="5" customWidth="true" hidden="false" style="240" width="15.54" collapsed="true" outlineLevel="0"/>
    <col min="6" max="6" customWidth="true" hidden="false" style="238" width="16.97" collapsed="true" outlineLevel="0"/>
    <col min="7" max="7" customWidth="true" hidden="false" style="238" width="17.4" collapsed="true" outlineLevel="0"/>
    <col min="8" max="257" customWidth="false" hidden="false" style="238" width="9.13" collapsed="true" outlineLevel="0"/>
  </cols>
  <sheetData>
    <row collapsed="false" customFormat="false" customHeight="false" hidden="false" ht="12.75" outlineLevel="0" r="1">
      <c r="A1" s="109" t="s">
        <v>0</v>
      </c>
      <c r="B1" s="110"/>
      <c r="C1" s="111" t="n">
        <f aca="false">'221'!C1</f>
        <v>51253</v>
      </c>
      <c r="D1" s="241"/>
      <c r="E1" s="242"/>
      <c r="F1" s="110"/>
    </row>
    <row collapsed="false" customFormat="false" customHeight="false" hidden="false" ht="12.75" outlineLevel="0" r="2">
      <c r="A2" s="109" t="s">
        <v>1</v>
      </c>
      <c r="B2" s="110"/>
      <c r="C2" s="111" t="str">
        <f aca="false">'300'!C2</f>
        <v>NEPTUNE MICROFINANCE BANK LIMITED</v>
      </c>
      <c r="D2" s="241"/>
      <c r="E2" s="242"/>
      <c r="F2" s="110"/>
    </row>
    <row collapsed="false" customFormat="false" customHeight="false" hidden="false" ht="12.75" outlineLevel="0" r="3">
      <c r="A3" s="109" t="s">
        <v>3</v>
      </c>
      <c r="B3" s="110"/>
      <c r="C3" s="111" t="s">
        <v>200</v>
      </c>
      <c r="D3" s="241"/>
      <c r="E3" s="242"/>
      <c r="F3" s="110"/>
    </row>
    <row collapsed="false" customFormat="false" customHeight="false" hidden="false" ht="12.75" outlineLevel="0" r="4">
      <c r="A4" s="109" t="s">
        <v>5</v>
      </c>
      <c r="B4" s="110"/>
      <c r="C4" s="111" t="s">
        <v>201</v>
      </c>
      <c r="D4" s="241"/>
      <c r="E4" s="242"/>
      <c r="F4" s="110"/>
    </row>
    <row collapsed="false" customFormat="false" customHeight="false" hidden="false" ht="12.75" outlineLevel="0" r="5">
      <c r="A5" s="109" t="s">
        <v>7</v>
      </c>
      <c r="B5" s="110"/>
      <c r="C5" s="243" t="n">
        <f aca="false">'001'!C5</f>
        <v>42855</v>
      </c>
      <c r="D5" s="241"/>
      <c r="E5" s="242"/>
      <c r="F5" s="110"/>
    </row>
    <row collapsed="false" customFormat="false" customHeight="false" hidden="false" ht="12.75" outlineLevel="0" r="6">
      <c r="A6" s="109" t="s">
        <v>8</v>
      </c>
      <c r="B6" s="110"/>
      <c r="C6" s="111" t="str">
        <f aca="false">'001'!C6</f>
        <v>LAGOS</v>
      </c>
      <c r="D6" s="241"/>
      <c r="E6" s="242"/>
      <c r="F6" s="110"/>
    </row>
    <row collapsed="false" customFormat="false" customHeight="false" hidden="false" ht="12.75" outlineLevel="0" r="7">
      <c r="A7" s="109" t="s">
        <v>10</v>
      </c>
      <c r="B7" s="110"/>
      <c r="C7" s="111" t="n">
        <f aca="false">'300'!C7</f>
        <v>20</v>
      </c>
      <c r="D7" s="241"/>
      <c r="E7" s="242"/>
      <c r="F7" s="110"/>
    </row>
    <row collapsed="false" customFormat="false" customHeight="false" hidden="false" ht="12.75" outlineLevel="0" r="8">
      <c r="A8" s="109" t="s">
        <v>11</v>
      </c>
      <c r="B8" s="110"/>
      <c r="C8" s="111" t="str">
        <f aca="false">'001'!C8</f>
        <v>Ikeja</v>
      </c>
      <c r="D8" s="241"/>
      <c r="E8" s="242"/>
      <c r="F8" s="110"/>
    </row>
    <row collapsed="false" customFormat="false" customHeight="false" hidden="false" ht="12.75" outlineLevel="0" r="9">
      <c r="A9" s="109" t="s">
        <v>13</v>
      </c>
      <c r="B9" s="110"/>
      <c r="C9" s="111" t="n">
        <f aca="false">'001'!C9</f>
        <v>0</v>
      </c>
      <c r="D9" s="241"/>
      <c r="E9" s="242"/>
      <c r="F9" s="110"/>
    </row>
    <row collapsed="false" customFormat="false" customHeight="false" hidden="false" ht="12.75" outlineLevel="0" r="10">
      <c r="A10" s="109"/>
      <c r="B10" s="111"/>
      <c r="C10" s="109"/>
      <c r="D10" s="241"/>
      <c r="E10" s="242"/>
      <c r="F10" s="110"/>
    </row>
    <row collapsed="false" customFormat="false" customHeight="false" hidden="false" ht="13.5" outlineLevel="0" r="11">
      <c r="A11" s="110"/>
      <c r="B11" s="110"/>
      <c r="C11" s="110"/>
      <c r="D11" s="241"/>
      <c r="E11" s="242"/>
      <c r="F11" s="110"/>
    </row>
    <row collapsed="false" customFormat="false" customHeight="true" hidden="false" ht="30" outlineLevel="0" r="12">
      <c r="A12" s="244" t="s">
        <v>202</v>
      </c>
      <c r="B12" s="218" t="s">
        <v>191</v>
      </c>
      <c r="C12" s="218"/>
      <c r="D12" s="218" t="s">
        <v>203</v>
      </c>
      <c r="E12" s="245" t="s">
        <v>204</v>
      </c>
      <c r="F12" s="246" t="s">
        <v>205</v>
      </c>
    </row>
    <row collapsed="false" customFormat="false" customHeight="false" hidden="false" ht="12.75" outlineLevel="0" r="13">
      <c r="A13" s="247"/>
      <c r="B13" s="248"/>
      <c r="C13" s="248"/>
      <c r="D13" s="249"/>
      <c r="E13" s="250"/>
      <c r="F13" s="251"/>
      <c r="G13" s="252"/>
    </row>
    <row collapsed="false" customFormat="false" customHeight="false" hidden="false" ht="12.75" outlineLevel="0" r="14">
      <c r="A14" s="253"/>
      <c r="B14" s="224"/>
      <c r="C14" s="224"/>
      <c r="D14" s="254"/>
      <c r="E14" s="255"/>
      <c r="F14" s="256"/>
      <c r="G14" s="252"/>
    </row>
    <row collapsed="false" customFormat="false" customHeight="false" hidden="false" ht="12.75" outlineLevel="0" r="15">
      <c r="A15" s="253"/>
      <c r="B15" s="224"/>
      <c r="C15" s="224"/>
      <c r="D15" s="254"/>
      <c r="E15" s="255"/>
      <c r="F15" s="256"/>
      <c r="G15" s="252"/>
    </row>
    <row collapsed="false" customFormat="false" customHeight="false" hidden="false" ht="12.75" outlineLevel="0" r="16">
      <c r="A16" s="257"/>
      <c r="B16" s="224"/>
      <c r="C16" s="224"/>
      <c r="D16" s="258"/>
      <c r="E16" s="259"/>
      <c r="F16" s="260"/>
      <c r="G16" s="252"/>
    </row>
    <row collapsed="false" customFormat="false" customHeight="false" hidden="false" ht="12.75" outlineLevel="0" r="17">
      <c r="A17" s="257"/>
      <c r="B17" s="224"/>
      <c r="C17" s="224"/>
      <c r="D17" s="258"/>
      <c r="E17" s="259"/>
      <c r="F17" s="260"/>
      <c r="G17" s="252"/>
    </row>
    <row collapsed="false" customFormat="false" customHeight="false" hidden="false" ht="12.75" outlineLevel="0" r="18">
      <c r="A18" s="257"/>
      <c r="B18" s="224"/>
      <c r="C18" s="224"/>
      <c r="D18" s="258"/>
      <c r="E18" s="259"/>
      <c r="F18" s="260"/>
      <c r="G18" s="252"/>
    </row>
    <row collapsed="false" customFormat="false" customHeight="false" hidden="false" ht="12.75" outlineLevel="0" r="19">
      <c r="A19" s="261"/>
      <c r="B19" s="224"/>
      <c r="C19" s="224"/>
      <c r="D19" s="262"/>
      <c r="E19" s="263"/>
      <c r="F19" s="264"/>
      <c r="G19" s="252"/>
    </row>
    <row collapsed="false" customFormat="false" customHeight="false" hidden="false" ht="12.75" outlineLevel="0" r="20">
      <c r="A20" s="261"/>
      <c r="B20" s="224"/>
      <c r="C20" s="224"/>
      <c r="D20" s="262"/>
      <c r="E20" s="263"/>
      <c r="F20" s="264"/>
      <c r="G20" s="252"/>
    </row>
    <row collapsed="false" customFormat="false" customHeight="false" hidden="false" ht="12.75" outlineLevel="0" r="21">
      <c r="A21" s="261"/>
      <c r="B21" s="224"/>
      <c r="C21" s="224"/>
      <c r="D21" s="262"/>
      <c r="E21" s="263"/>
      <c r="F21" s="264"/>
      <c r="G21" s="252"/>
    </row>
    <row collapsed="false" customFormat="false" customHeight="false" hidden="false" ht="12.75" outlineLevel="0" r="22">
      <c r="A22" s="261"/>
      <c r="B22" s="224"/>
      <c r="C22" s="224"/>
      <c r="D22" s="262"/>
      <c r="E22" s="263"/>
      <c r="F22" s="264"/>
      <c r="G22" s="252"/>
    </row>
    <row collapsed="false" customFormat="false" customHeight="false" hidden="false" ht="12.75" outlineLevel="0" r="23">
      <c r="A23" s="261"/>
      <c r="B23" s="224"/>
      <c r="C23" s="224"/>
      <c r="D23" s="262"/>
      <c r="E23" s="263"/>
      <c r="F23" s="264"/>
      <c r="G23" s="252"/>
    </row>
    <row collapsed="false" customFormat="false" customHeight="false" hidden="false" ht="12.75" outlineLevel="0" r="24">
      <c r="A24" s="261"/>
      <c r="B24" s="224"/>
      <c r="C24" s="224"/>
      <c r="D24" s="262"/>
      <c r="E24" s="263"/>
      <c r="F24" s="264"/>
      <c r="G24" s="252"/>
    </row>
    <row collapsed="false" customFormat="false" customHeight="false" hidden="false" ht="12.75" outlineLevel="0" r="25">
      <c r="A25" s="261"/>
      <c r="B25" s="224"/>
      <c r="C25" s="224"/>
      <c r="D25" s="262"/>
      <c r="E25" s="263"/>
      <c r="F25" s="264"/>
      <c r="G25" s="252"/>
    </row>
    <row collapsed="false" customFormat="false" customHeight="false" hidden="false" ht="12.75" outlineLevel="0" r="26">
      <c r="A26" s="261"/>
      <c r="B26" s="224"/>
      <c r="C26" s="224"/>
      <c r="D26" s="262"/>
      <c r="E26" s="263"/>
      <c r="F26" s="264"/>
      <c r="G26" s="252"/>
    </row>
    <row collapsed="false" customFormat="false" customHeight="false" hidden="false" ht="12.75" outlineLevel="0" r="27">
      <c r="A27" s="261"/>
      <c r="B27" s="224"/>
      <c r="C27" s="224"/>
      <c r="D27" s="262"/>
      <c r="E27" s="263"/>
      <c r="F27" s="264"/>
      <c r="G27" s="252"/>
    </row>
    <row collapsed="false" customFormat="false" customHeight="false" hidden="false" ht="12.75" outlineLevel="0" r="28">
      <c r="A28" s="261"/>
      <c r="B28" s="224"/>
      <c r="C28" s="224"/>
      <c r="D28" s="262"/>
      <c r="E28" s="263"/>
      <c r="F28" s="264"/>
      <c r="G28" s="252"/>
    </row>
    <row collapsed="false" customFormat="false" customHeight="false" hidden="false" ht="12.75" outlineLevel="0" r="29">
      <c r="A29" s="261"/>
      <c r="B29" s="224"/>
      <c r="C29" s="224"/>
      <c r="D29" s="262"/>
      <c r="E29" s="263"/>
      <c r="F29" s="264"/>
      <c r="G29" s="252"/>
    </row>
    <row collapsed="false" customFormat="false" customHeight="false" hidden="false" ht="12.75" outlineLevel="0" r="30">
      <c r="A30" s="261"/>
      <c r="B30" s="224"/>
      <c r="C30" s="224"/>
      <c r="D30" s="262"/>
      <c r="E30" s="263"/>
      <c r="F30" s="264"/>
      <c r="G30" s="252"/>
    </row>
    <row collapsed="false" customFormat="false" customHeight="false" hidden="false" ht="12.75" outlineLevel="0" r="31">
      <c r="A31" s="261"/>
      <c r="B31" s="224"/>
      <c r="C31" s="224"/>
      <c r="D31" s="262"/>
      <c r="E31" s="263"/>
      <c r="F31" s="264"/>
      <c r="G31" s="252"/>
    </row>
    <row collapsed="false" customFormat="false" customHeight="false" hidden="false" ht="12.75" outlineLevel="0" r="32">
      <c r="A32" s="261"/>
      <c r="B32" s="224"/>
      <c r="C32" s="224"/>
      <c r="D32" s="262"/>
      <c r="E32" s="263"/>
      <c r="F32" s="264"/>
      <c r="G32" s="265"/>
    </row>
    <row collapsed="false" customFormat="false" customHeight="false" hidden="false" ht="12.75" outlineLevel="0" r="33">
      <c r="A33" s="261"/>
      <c r="B33" s="224"/>
      <c r="C33" s="224"/>
      <c r="D33" s="262"/>
      <c r="E33" s="263"/>
      <c r="F33" s="264"/>
      <c r="G33" s="252"/>
    </row>
    <row collapsed="false" customFormat="false" customHeight="false" hidden="false" ht="12.75" outlineLevel="0" r="34">
      <c r="A34" s="261"/>
      <c r="B34" s="224"/>
      <c r="C34" s="224"/>
      <c r="D34" s="262"/>
      <c r="E34" s="263"/>
      <c r="F34" s="264"/>
      <c r="G34" s="252"/>
    </row>
    <row collapsed="false" customFormat="false" customHeight="false" hidden="false" ht="12.75" outlineLevel="0" r="35">
      <c r="A35" s="261"/>
      <c r="B35" s="224"/>
      <c r="C35" s="224"/>
      <c r="D35" s="262"/>
      <c r="E35" s="263"/>
      <c r="F35" s="264"/>
      <c r="G35" s="252"/>
    </row>
    <row collapsed="false" customFormat="false" customHeight="false" hidden="false" ht="12.75" outlineLevel="0" r="36">
      <c r="A36" s="261"/>
      <c r="B36" s="224"/>
      <c r="C36" s="224"/>
      <c r="D36" s="262"/>
      <c r="E36" s="263"/>
      <c r="F36" s="264"/>
      <c r="G36" s="252"/>
    </row>
    <row collapsed="false" customFormat="false" customHeight="false" hidden="false" ht="12.75" outlineLevel="0" r="37">
      <c r="A37" s="261"/>
      <c r="B37" s="224"/>
      <c r="C37" s="224"/>
      <c r="D37" s="262"/>
      <c r="E37" s="263"/>
      <c r="F37" s="264"/>
      <c r="G37" s="252"/>
    </row>
    <row collapsed="false" customFormat="false" customHeight="false" hidden="false" ht="13.5" outlineLevel="0" r="38">
      <c r="A38" s="266"/>
      <c r="B38" s="267"/>
      <c r="C38" s="267"/>
      <c r="D38" s="268"/>
      <c r="E38" s="269"/>
      <c r="F38" s="270"/>
      <c r="G38" s="252"/>
    </row>
    <row collapsed="false" customFormat="false" customHeight="false" hidden="false" ht="15.75" outlineLevel="0" r="39">
      <c r="A39" s="271" t="s">
        <v>206</v>
      </c>
      <c r="B39" s="271"/>
      <c r="C39" s="271"/>
      <c r="D39" s="272"/>
      <c r="E39" s="273"/>
      <c r="F39" s="274" t="n">
        <f aca="false">SUM(F13:F38)</f>
        <v>0</v>
      </c>
      <c r="G39" s="275"/>
    </row>
    <row collapsed="false" customFormat="false" customHeight="false" hidden="false" ht="12.75" outlineLevel="0" r="40">
      <c r="A40" s="107"/>
      <c r="B40" s="107"/>
      <c r="C40" s="107"/>
      <c r="D40" s="276"/>
      <c r="E40" s="277"/>
      <c r="F40" s="278"/>
    </row>
    <row collapsed="false" customFormat="false" customHeight="false" hidden="false" ht="12.75" outlineLevel="0" r="41">
      <c r="A41" s="107"/>
      <c r="B41" s="107"/>
      <c r="C41" s="107"/>
      <c r="D41" s="276"/>
      <c r="E41" s="277"/>
      <c r="F41" s="278"/>
    </row>
    <row collapsed="false" customFormat="false" customHeight="true" hidden="false" ht="12.75" outlineLevel="0" r="42">
      <c r="A42" s="96" t="s">
        <v>207</v>
      </c>
      <c r="B42" s="90"/>
      <c r="C42" s="107"/>
      <c r="D42" s="276"/>
      <c r="E42" s="93" t="s">
        <v>208</v>
      </c>
      <c r="F42" s="93"/>
    </row>
    <row collapsed="false" customFormat="false" customHeight="false" hidden="false" ht="12.75" outlineLevel="0" r="43">
      <c r="A43" s="96" t="s">
        <v>111</v>
      </c>
      <c r="B43" s="90"/>
      <c r="C43" s="107"/>
      <c r="D43" s="276"/>
      <c r="E43" s="93" t="s">
        <v>111</v>
      </c>
      <c r="F43" s="93"/>
    </row>
    <row collapsed="false" customFormat="false" customHeight="false" hidden="false" ht="12.75" outlineLevel="0" r="44">
      <c r="A44" s="107"/>
      <c r="B44" s="107"/>
      <c r="C44" s="107"/>
      <c r="D44" s="276"/>
      <c r="E44" s="277"/>
      <c r="F44" s="278"/>
    </row>
    <row collapsed="false" customFormat="false" customHeight="false" hidden="false" ht="12.75" outlineLevel="0" r="45">
      <c r="A45" s="107"/>
      <c r="B45" s="107"/>
      <c r="C45" s="107"/>
      <c r="D45" s="276"/>
      <c r="E45" s="277"/>
      <c r="F45" s="107"/>
    </row>
    <row collapsed="false" customFormat="false" customHeight="false" hidden="false" ht="12.75" outlineLevel="0" r="46">
      <c r="A46" s="107"/>
      <c r="B46" s="107"/>
      <c r="C46" s="107"/>
      <c r="D46" s="276"/>
      <c r="E46" s="277"/>
      <c r="F46" s="107"/>
    </row>
    <row collapsed="false" customFormat="false" customHeight="false" hidden="false" ht="12.75" outlineLevel="0" r="47">
      <c r="A47" s="107"/>
      <c r="B47" s="107"/>
      <c r="C47" s="107"/>
      <c r="D47" s="276"/>
      <c r="E47" s="277"/>
      <c r="F47" s="107"/>
    </row>
    <row collapsed="false" customFormat="false" customHeight="false" hidden="false" ht="12.75" outlineLevel="0" r="48">
      <c r="A48" s="107"/>
      <c r="B48" s="107"/>
      <c r="C48" s="107"/>
      <c r="D48" s="276"/>
      <c r="E48" s="277"/>
      <c r="F48" s="107"/>
    </row>
  </sheetData>
  <sheetProtection password="ef22" sheet="true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aboveAverage="0" bottom="0" dxfId="3" equalAverage="0" operator="equal" percent="0" priority="2" rank="0" text="" type="cellIs">
      <formula>"Check Rules!!!"</formula>
    </cfRule>
  </conditionalFormatting>
  <dataValidations count="2">
    <dataValidation allowBlank="true" operator="greaterThan" showDropDown="false" showErrorMessage="true" showInputMessage="false" sqref="E13:E39" type="date">
      <formula1>29221</formula1>
      <formula2>0</formula2>
    </dataValidation>
    <dataValidation allowBlank="true" error="Data input must be POSITIVE WHOLE NUMBERS " errorTitle="CBN - OFID" operator="greaterThanOrEqual" showDropDown="false" showErrorMessage="true" showInputMessage="false" sqref="F13:F38" type="whole">
      <formula1>0</formula1>
      <formula2>0</formula2>
    </dataValidation>
  </dataValidations>
  <printOptions gridLines="false" gridLinesSet="true" headings="false" horizontalCentered="false" verticalCentered="false"/>
  <pageMargins bottom="0.75" footer="0.3" header="0.511805555555555" left="0.7" right="0.7" top="0.75"/>
  <pageSetup blackAndWhite="false" cellComments="none" copies="1" draft="false" firstPageNumber="0" fitToHeight="1" fitToWidth="1" horizontalDpi="300" orientation="landscape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H37"/>
  <sheetViews>
    <sheetView colorId="64" defaultGridColor="true" rightToLeft="false" showFormulas="false" showGridLines="false" showOutlineSymbols="true" showRowColHeaders="true" showZeros="true" tabSelected="false" topLeftCell="A1" view="normal" workbookViewId="0" zoomScale="100" zoomScaleNormal="100" zoomScalePageLayoutView="100">
      <selection activeCell="D1" activeCellId="0" pane="topLeft" sqref="D1"/>
    </sheetView>
  </sheetViews>
  <sheetFormatPr defaultColWidth="9.13671875" defaultRowHeight="12.75" outlineLevelCol="0" outlineLevelRow="0" zeroHeight="false"/>
  <cols>
    <col min="1" max="1" customWidth="true" hidden="false" style="107" width="11.84" collapsed="true" outlineLevel="0"/>
    <col min="2" max="2" customWidth="true" hidden="false" style="107" width="13.4" collapsed="true" outlineLevel="0"/>
    <col min="3" max="3" customWidth="true" hidden="false" style="107" width="28.67" collapsed="true" outlineLevel="0"/>
    <col min="4" max="4" customWidth="true" hidden="false" style="276" width="14.54" collapsed="true" outlineLevel="0"/>
    <col min="5" max="5" customWidth="true" hidden="false" style="279" width="12.83" collapsed="true" outlineLevel="0"/>
    <col min="6" max="6" customWidth="true" hidden="false" style="107" width="17.26" collapsed="true" outlineLevel="0"/>
    <col min="7" max="7" customWidth="true" hidden="false" style="107" width="12.83" collapsed="true" outlineLevel="0"/>
    <col min="8" max="8" customWidth="false" hidden="false" style="107" width="9.13" collapsed="true" outlineLevel="0"/>
    <col min="9" max="9" customWidth="true" hidden="false" style="107" width="10.4" collapsed="true" outlineLevel="0"/>
    <col min="10" max="257" customWidth="false" hidden="false" style="107" width="9.13" collapsed="true" outlineLevel="0"/>
  </cols>
  <sheetData>
    <row collapsed="false" customFormat="false" customHeight="false" hidden="false" ht="12.75" outlineLevel="0" r="1">
      <c r="A1" s="109" t="s">
        <v>0</v>
      </c>
      <c r="B1" s="110"/>
      <c r="C1" s="111" t="n">
        <f aca="false">'300'!C1</f>
        <v>51253</v>
      </c>
      <c r="D1" s="280"/>
      <c r="E1" s="281"/>
      <c r="F1" s="109"/>
      <c r="G1" s="3"/>
    </row>
    <row collapsed="false" customFormat="false" customHeight="false" hidden="false" ht="12.75" outlineLevel="0" r="2">
      <c r="A2" s="109" t="s">
        <v>1</v>
      </c>
      <c r="B2" s="110"/>
      <c r="C2" s="111" t="str">
        <f aca="false">'300'!C2</f>
        <v>NEPTUNE MICROFINANCE BANK LIMITED</v>
      </c>
      <c r="D2" s="280"/>
      <c r="E2" s="281"/>
      <c r="F2" s="109"/>
      <c r="G2" s="3"/>
    </row>
    <row collapsed="false" customFormat="false" customHeight="false" hidden="false" ht="12.75" outlineLevel="0" r="3">
      <c r="A3" s="109" t="s">
        <v>3</v>
      </c>
      <c r="B3" s="110"/>
      <c r="C3" s="111" t="s">
        <v>209</v>
      </c>
      <c r="D3" s="280"/>
      <c r="E3" s="281"/>
      <c r="F3" s="109"/>
      <c r="G3" s="3"/>
    </row>
    <row collapsed="false" customFormat="false" customHeight="true" hidden="false" ht="12.75" outlineLevel="0" r="4">
      <c r="A4" s="109" t="s">
        <v>5</v>
      </c>
      <c r="B4" s="110"/>
      <c r="C4" s="114" t="s">
        <v>210</v>
      </c>
      <c r="D4" s="280"/>
      <c r="E4" s="281"/>
      <c r="F4" s="109"/>
      <c r="G4" s="3"/>
    </row>
    <row collapsed="false" customFormat="false" customHeight="true" hidden="false" ht="12.75" outlineLevel="0" r="5">
      <c r="A5" s="109" t="s">
        <v>7</v>
      </c>
      <c r="B5" s="110"/>
      <c r="C5" s="282" t="n">
        <f aca="false">'300'!C5</f>
        <v>42855</v>
      </c>
      <c r="D5" s="280"/>
      <c r="E5" s="281"/>
      <c r="F5" s="109"/>
      <c r="G5" s="3"/>
    </row>
    <row collapsed="false" customFormat="false" customHeight="false" hidden="false" ht="12.75" outlineLevel="0" r="6">
      <c r="A6" s="109" t="s">
        <v>8</v>
      </c>
      <c r="B6" s="110"/>
      <c r="C6" s="111" t="str">
        <f aca="false">'300'!C6</f>
        <v>LAGOS</v>
      </c>
      <c r="D6" s="280"/>
      <c r="E6" s="281"/>
      <c r="F6" s="109"/>
      <c r="G6" s="3"/>
    </row>
    <row collapsed="false" customFormat="false" customHeight="true" hidden="false" ht="12.75" outlineLevel="0" r="7">
      <c r="A7" s="109" t="s">
        <v>10</v>
      </c>
      <c r="B7" s="110"/>
      <c r="C7" s="111" t="n">
        <f aca="false">'300'!C7</f>
        <v>20</v>
      </c>
      <c r="D7" s="280"/>
      <c r="E7" s="281"/>
      <c r="F7" s="109"/>
      <c r="G7" s="3"/>
    </row>
    <row collapsed="false" customFormat="false" customHeight="false" hidden="false" ht="12.75" outlineLevel="0" r="8">
      <c r="A8" s="109" t="s">
        <v>11</v>
      </c>
      <c r="B8" s="110"/>
      <c r="C8" s="111" t="str">
        <f aca="false">'300'!C8</f>
        <v>Ikeja</v>
      </c>
      <c r="D8" s="280"/>
      <c r="E8" s="281"/>
      <c r="F8" s="109"/>
      <c r="G8" s="3"/>
    </row>
    <row collapsed="false" customFormat="false" customHeight="false" hidden="false" ht="12.75" outlineLevel="0" r="9">
      <c r="A9" s="109" t="s">
        <v>13</v>
      </c>
      <c r="B9" s="110"/>
      <c r="C9" s="111" t="n">
        <f aca="false">'300'!C9</f>
        <v>0</v>
      </c>
      <c r="D9" s="280"/>
      <c r="E9" s="281"/>
      <c r="F9" s="109"/>
      <c r="G9" s="3"/>
    </row>
    <row collapsed="false" customFormat="false" customHeight="false" hidden="false" ht="13.5" outlineLevel="0" r="10">
      <c r="A10" s="283"/>
      <c r="B10" s="283"/>
      <c r="C10" s="283"/>
      <c r="D10" s="284"/>
      <c r="E10" s="285"/>
      <c r="F10" s="110"/>
    </row>
    <row collapsed="false" customFormat="false" customHeight="true" hidden="false" ht="26.25" outlineLevel="0" r="11">
      <c r="A11" s="286" t="s">
        <v>211</v>
      </c>
      <c r="B11" s="218" t="s">
        <v>191</v>
      </c>
      <c r="C11" s="218"/>
      <c r="D11" s="218" t="s">
        <v>203</v>
      </c>
      <c r="E11" s="287" t="s">
        <v>204</v>
      </c>
      <c r="F11" s="288" t="s">
        <v>212</v>
      </c>
    </row>
    <row collapsed="false" customFormat="false" customHeight="false" hidden="false" ht="15" outlineLevel="0" r="12">
      <c r="A12" s="247"/>
      <c r="B12" s="289"/>
      <c r="C12" s="289"/>
      <c r="D12" s="249"/>
      <c r="E12" s="250"/>
      <c r="F12" s="290"/>
      <c r="G12" s="291"/>
    </row>
    <row collapsed="false" customFormat="false" customHeight="false" hidden="false" ht="15" outlineLevel="0" r="13">
      <c r="A13" s="253"/>
      <c r="B13" s="292"/>
      <c r="C13" s="292"/>
      <c r="D13" s="254"/>
      <c r="E13" s="255"/>
      <c r="F13" s="293"/>
      <c r="G13" s="291"/>
    </row>
    <row collapsed="false" customFormat="false" customHeight="false" hidden="false" ht="15" outlineLevel="0" r="14">
      <c r="A14" s="253"/>
      <c r="B14" s="292"/>
      <c r="C14" s="292"/>
      <c r="D14" s="254"/>
      <c r="E14" s="255"/>
      <c r="F14" s="293"/>
      <c r="G14" s="291"/>
    </row>
    <row collapsed="false" customFormat="false" customHeight="false" hidden="false" ht="15" outlineLevel="0" r="15">
      <c r="A15" s="253"/>
      <c r="B15" s="292"/>
      <c r="C15" s="292"/>
      <c r="D15" s="254"/>
      <c r="E15" s="255"/>
      <c r="F15" s="293"/>
      <c r="G15" s="291"/>
    </row>
    <row collapsed="false" customFormat="false" customHeight="false" hidden="false" ht="15" outlineLevel="0" r="16">
      <c r="A16" s="253"/>
      <c r="B16" s="292"/>
      <c r="C16" s="292"/>
      <c r="D16" s="254"/>
      <c r="E16" s="255"/>
      <c r="F16" s="293"/>
      <c r="G16" s="291"/>
    </row>
    <row collapsed="false" customFormat="false" customHeight="false" hidden="false" ht="15" outlineLevel="0" r="17">
      <c r="A17" s="253"/>
      <c r="B17" s="292"/>
      <c r="C17" s="292"/>
      <c r="D17" s="254"/>
      <c r="E17" s="255"/>
      <c r="F17" s="293"/>
      <c r="G17" s="291"/>
    </row>
    <row collapsed="false" customFormat="false" customHeight="false" hidden="false" ht="15" outlineLevel="0" r="18">
      <c r="A18" s="253"/>
      <c r="B18" s="292"/>
      <c r="C18" s="292"/>
      <c r="D18" s="254"/>
      <c r="E18" s="255"/>
      <c r="F18" s="293"/>
      <c r="G18" s="291"/>
    </row>
    <row collapsed="false" customFormat="false" customHeight="false" hidden="false" ht="15" outlineLevel="0" r="19">
      <c r="A19" s="253"/>
      <c r="B19" s="292"/>
      <c r="C19" s="292"/>
      <c r="D19" s="254"/>
      <c r="E19" s="255"/>
      <c r="F19" s="293"/>
      <c r="G19" s="291"/>
    </row>
    <row collapsed="false" customFormat="false" customHeight="false" hidden="false" ht="15" outlineLevel="0" r="20">
      <c r="A20" s="253"/>
      <c r="B20" s="292"/>
      <c r="C20" s="292"/>
      <c r="D20" s="254"/>
      <c r="E20" s="255"/>
      <c r="F20" s="293"/>
      <c r="G20" s="291"/>
    </row>
    <row collapsed="false" customFormat="false" customHeight="false" hidden="false" ht="15" outlineLevel="0" r="21">
      <c r="A21" s="253"/>
      <c r="B21" s="292"/>
      <c r="C21" s="292"/>
      <c r="D21" s="254"/>
      <c r="E21" s="255"/>
      <c r="F21" s="293"/>
      <c r="G21" s="291"/>
    </row>
    <row collapsed="false" customFormat="false" customHeight="false" hidden="false" ht="15" outlineLevel="0" r="22">
      <c r="A22" s="253"/>
      <c r="B22" s="292"/>
      <c r="C22" s="292"/>
      <c r="D22" s="254"/>
      <c r="E22" s="255"/>
      <c r="F22" s="293"/>
      <c r="G22" s="291"/>
    </row>
    <row collapsed="false" customFormat="false" customHeight="false" hidden="false" ht="15" outlineLevel="0" r="23">
      <c r="A23" s="253"/>
      <c r="B23" s="292"/>
      <c r="C23" s="292"/>
      <c r="D23" s="254"/>
      <c r="E23" s="255"/>
      <c r="F23" s="293"/>
      <c r="G23" s="291"/>
    </row>
    <row collapsed="false" customFormat="false" customHeight="false" hidden="false" ht="15" outlineLevel="0" r="24">
      <c r="A24" s="253"/>
      <c r="B24" s="292"/>
      <c r="C24" s="292"/>
      <c r="D24" s="254"/>
      <c r="E24" s="255"/>
      <c r="F24" s="293"/>
      <c r="G24" s="291"/>
    </row>
    <row collapsed="false" customFormat="false" customHeight="false" hidden="false" ht="15" outlineLevel="0" r="25">
      <c r="A25" s="253"/>
      <c r="B25" s="292"/>
      <c r="C25" s="292"/>
      <c r="D25" s="254"/>
      <c r="E25" s="255"/>
      <c r="F25" s="293"/>
      <c r="G25" s="291"/>
    </row>
    <row collapsed="false" customFormat="false" customHeight="false" hidden="false" ht="15" outlineLevel="0" r="26">
      <c r="A26" s="253"/>
      <c r="B26" s="292"/>
      <c r="C26" s="292"/>
      <c r="D26" s="254"/>
      <c r="E26" s="255"/>
      <c r="F26" s="293"/>
      <c r="G26" s="291"/>
    </row>
    <row collapsed="false" customFormat="false" customHeight="false" hidden="false" ht="15" outlineLevel="0" r="27">
      <c r="A27" s="253"/>
      <c r="B27" s="292"/>
      <c r="C27" s="292"/>
      <c r="D27" s="254"/>
      <c r="E27" s="255"/>
      <c r="F27" s="293"/>
      <c r="G27" s="291"/>
    </row>
    <row collapsed="false" customFormat="false" customHeight="false" hidden="false" ht="15" outlineLevel="0" r="28">
      <c r="A28" s="253"/>
      <c r="B28" s="292"/>
      <c r="C28" s="292"/>
      <c r="D28" s="254"/>
      <c r="E28" s="255"/>
      <c r="F28" s="293"/>
      <c r="G28" s="291"/>
    </row>
    <row collapsed="false" customFormat="false" customHeight="false" hidden="false" ht="15" outlineLevel="0" r="29">
      <c r="A29" s="253"/>
      <c r="B29" s="292"/>
      <c r="C29" s="292"/>
      <c r="D29" s="254"/>
      <c r="E29" s="255"/>
      <c r="F29" s="293"/>
      <c r="G29" s="291"/>
    </row>
    <row collapsed="false" customFormat="false" customHeight="false" hidden="false" ht="15" outlineLevel="0" r="30">
      <c r="A30" s="253"/>
      <c r="B30" s="292"/>
      <c r="C30" s="292"/>
      <c r="D30" s="254"/>
      <c r="E30" s="255"/>
      <c r="F30" s="293"/>
      <c r="G30" s="291"/>
    </row>
    <row collapsed="false" customFormat="false" customHeight="false" hidden="false" ht="15.75" outlineLevel="0" r="31">
      <c r="A31" s="294"/>
      <c r="B31" s="295"/>
      <c r="C31" s="295"/>
      <c r="D31" s="296"/>
      <c r="E31" s="297"/>
      <c r="F31" s="298"/>
      <c r="G31" s="291"/>
    </row>
    <row collapsed="false" customFormat="false" customHeight="false" hidden="false" ht="13.5" outlineLevel="0" r="32">
      <c r="A32" s="299" t="s">
        <v>196</v>
      </c>
      <c r="B32" s="300"/>
      <c r="C32" s="301"/>
      <c r="D32" s="302"/>
      <c r="E32" s="303"/>
      <c r="F32" s="232" t="n">
        <f aca="false">SUM(F12:F31)</f>
        <v>0</v>
      </c>
      <c r="G32" s="304"/>
    </row>
    <row collapsed="false" customFormat="false" customHeight="false" hidden="false" ht="12.75" outlineLevel="0" r="33">
      <c r="A33" s="236"/>
      <c r="B33" s="90"/>
      <c r="C33" s="90"/>
      <c r="D33" s="237"/>
      <c r="E33" s="305"/>
    </row>
    <row collapsed="false" customFormat="false" customHeight="false" hidden="false" ht="12.75" outlineLevel="0" r="34">
      <c r="A34" s="236"/>
      <c r="B34" s="90"/>
      <c r="C34" s="90"/>
      <c r="D34" s="237"/>
      <c r="E34" s="305"/>
    </row>
    <row collapsed="false" customFormat="false" customHeight="false" hidden="false" ht="12.75" outlineLevel="0" r="35">
      <c r="A35" s="96" t="s">
        <v>213</v>
      </c>
      <c r="B35" s="90"/>
      <c r="D35" s="237" t="s">
        <v>214</v>
      </c>
    </row>
    <row collapsed="false" customFormat="false" customHeight="false" hidden="false" ht="12.75" outlineLevel="0" r="36">
      <c r="A36" s="96" t="s">
        <v>111</v>
      </c>
      <c r="B36" s="90"/>
      <c r="D36" s="237" t="s">
        <v>111</v>
      </c>
      <c r="E36" s="306"/>
    </row>
    <row collapsed="false" customFormat="false" customHeight="false" hidden="false" ht="12.75" outlineLevel="0" r="37">
      <c r="B37" s="107" t="s">
        <v>169</v>
      </c>
    </row>
  </sheetData>
  <sheetProtection password="ef22" sheet="true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</mergeCells>
  <conditionalFormatting sqref="F32">
    <cfRule aboveAverage="0" bottom="0" dxfId="4" equalAverage="0" operator="equal" percent="0" priority="2" rank="0" text="" type="cellIs">
      <formula>"Check Rules!!!"</formula>
    </cfRule>
  </conditionalFormatting>
  <dataValidations count="2">
    <dataValidation allowBlank="true" operator="greaterThan" showDropDown="false" showErrorMessage="true" showInputMessage="false" sqref="E12:E31" type="date">
      <formula1>29221</formula1>
      <formula2>0</formula2>
    </dataValidation>
    <dataValidation allowBlank="true" error="Data input must be POSITIVE WHOLE NUMBERS " errorTitle="CBN - OFID" operator="greaterThanOrEqual" showDropDown="false" showErrorMessage="true" showInputMessage="false" sqref="F12:F31" type="whole">
      <formula1>0</formula1>
      <formula2>0</formula2>
    </dataValidation>
  </dataValidations>
  <printOptions gridLines="false" gridLinesSet="true" headings="false" horizontalCentered="false" verticalCentered="false"/>
  <pageMargins bottom="0.75" footer="0.3" header="0.511805555555555" left="0.7" right="0.7" top="0.75"/>
  <pageSetup blackAndWhite="false" cellComments="none" copies="1" draft="false" firstPageNumber="0" fitToHeight="1" fitToWidth="1" horizontalDpi="300" orientation="landscape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G47"/>
  <sheetViews>
    <sheetView colorId="64" defaultGridColor="true" rightToLeft="false" showFormulas="false" showGridLines="false" showOutlineSymbols="true" showRowColHeaders="true" showZeros="true" tabSelected="false" topLeftCell="A1" view="normal" workbookViewId="0" zoomScale="100" zoomScaleNormal="100" zoomScalePageLayoutView="100">
      <selection activeCell="B20" activeCellId="0" pane="topLeft" sqref="B20:C20"/>
    </sheetView>
  </sheetViews>
  <sheetFormatPr defaultColWidth="9.13671875" defaultRowHeight="12.75" outlineLevelCol="0" outlineLevelRow="0" zeroHeight="false"/>
  <cols>
    <col min="1" max="1" customWidth="true" hidden="false" style="107" width="11.84" collapsed="true" outlineLevel="0"/>
    <col min="2" max="2" customWidth="true" hidden="false" style="107" width="17.54" collapsed="true" outlineLevel="0"/>
    <col min="3" max="3" customWidth="true" hidden="false" style="107" width="20.39" collapsed="true" outlineLevel="0"/>
    <col min="4" max="4" customWidth="true" hidden="false" style="107" width="21.26" collapsed="true" outlineLevel="0"/>
    <col min="5" max="5" customWidth="true" hidden="false" style="107" width="14.97" collapsed="true" outlineLevel="0"/>
    <col min="6" max="257" customWidth="false" hidden="false" style="107" width="9.13" collapsed="true" outlineLevel="0"/>
  </cols>
  <sheetData>
    <row collapsed="false" customFormat="false" customHeight="false" hidden="false" ht="12.75" outlineLevel="0" r="1">
      <c r="A1" s="109" t="s">
        <v>0</v>
      </c>
      <c r="B1" s="110"/>
      <c r="C1" s="114" t="n">
        <f aca="false">'300'!C1</f>
        <v>51253</v>
      </c>
      <c r="D1" s="114"/>
      <c r="E1" s="307"/>
      <c r="F1" s="307"/>
    </row>
    <row collapsed="false" customFormat="false" customHeight="false" hidden="false" ht="12.75" outlineLevel="0" r="2">
      <c r="A2" s="109" t="s">
        <v>1</v>
      </c>
      <c r="B2" s="110"/>
      <c r="C2" s="114" t="str">
        <f aca="false">'001'!C2</f>
        <v>NEPTUNE MICROFINANCE BANK LIMITED</v>
      </c>
      <c r="D2" s="114"/>
      <c r="E2" s="307"/>
      <c r="F2" s="307"/>
    </row>
    <row collapsed="false" customFormat="false" customHeight="false" hidden="false" ht="12.75" outlineLevel="0" r="3">
      <c r="A3" s="109" t="s">
        <v>3</v>
      </c>
      <c r="B3" s="110"/>
      <c r="C3" s="114" t="s">
        <v>215</v>
      </c>
      <c r="D3" s="114"/>
      <c r="E3" s="307"/>
      <c r="F3" s="307"/>
    </row>
    <row collapsed="false" customFormat="false" customHeight="false" hidden="false" ht="12.75" outlineLevel="0" r="4">
      <c r="A4" s="109" t="s">
        <v>5</v>
      </c>
      <c r="B4" s="110"/>
      <c r="C4" s="308" t="s">
        <v>216</v>
      </c>
      <c r="D4" s="309"/>
      <c r="E4" s="310"/>
      <c r="F4" s="310"/>
    </row>
    <row collapsed="false" customFormat="false" customHeight="false" hidden="false" ht="12.75" outlineLevel="0" r="5">
      <c r="A5" s="109" t="s">
        <v>7</v>
      </c>
      <c r="B5" s="110"/>
      <c r="C5" s="311" t="n">
        <f aca="false">'300'!C5</f>
        <v>42855</v>
      </c>
      <c r="D5" s="114"/>
      <c r="E5" s="307"/>
      <c r="F5" s="307"/>
    </row>
    <row collapsed="false" customFormat="false" customHeight="false" hidden="false" ht="12.75" outlineLevel="0" r="6">
      <c r="A6" s="109" t="s">
        <v>8</v>
      </c>
      <c r="B6" s="110"/>
      <c r="C6" s="114" t="str">
        <f aca="false">'300'!C6</f>
        <v>LAGOS</v>
      </c>
      <c r="D6" s="114"/>
      <c r="E6" s="307"/>
      <c r="F6" s="307"/>
    </row>
    <row collapsed="false" customFormat="false" customHeight="false" hidden="false" ht="12.75" outlineLevel="0" r="7">
      <c r="A7" s="109" t="s">
        <v>10</v>
      </c>
      <c r="B7" s="110"/>
      <c r="C7" s="114" t="n">
        <f aca="false">'300'!C7</f>
        <v>20</v>
      </c>
      <c r="D7" s="114"/>
      <c r="E7" s="307"/>
      <c r="F7" s="307"/>
    </row>
    <row collapsed="false" customFormat="false" customHeight="false" hidden="false" ht="12.75" outlineLevel="0" r="8">
      <c r="A8" s="109" t="s">
        <v>11</v>
      </c>
      <c r="B8" s="110"/>
      <c r="C8" s="114" t="str">
        <f aca="false">'300'!C8</f>
        <v>Ikeja</v>
      </c>
      <c r="D8" s="114"/>
      <c r="E8" s="307"/>
      <c r="F8" s="307"/>
    </row>
    <row collapsed="false" customFormat="false" customHeight="false" hidden="false" ht="12.75" outlineLevel="0" r="9">
      <c r="A9" s="109" t="s">
        <v>13</v>
      </c>
      <c r="B9" s="110"/>
      <c r="C9" s="114" t="n">
        <f aca="false">'300'!C9</f>
        <v>0</v>
      </c>
      <c r="D9" s="114"/>
      <c r="E9" s="307"/>
      <c r="F9" s="307"/>
    </row>
    <row collapsed="false" customFormat="false" customHeight="false" hidden="false" ht="13.5" outlineLevel="0" r="10">
      <c r="A10" s="109"/>
      <c r="B10" s="110"/>
      <c r="C10" s="114"/>
      <c r="D10" s="110"/>
    </row>
    <row collapsed="false" customFormat="false" customHeight="true" hidden="false" ht="26.25" outlineLevel="0" r="11">
      <c r="A11" s="286" t="s">
        <v>217</v>
      </c>
      <c r="B11" s="218" t="s">
        <v>218</v>
      </c>
      <c r="C11" s="218"/>
      <c r="D11" s="288" t="s">
        <v>219</v>
      </c>
    </row>
    <row collapsed="false" customFormat="false" customHeight="false" hidden="false" ht="12.75" outlineLevel="0" r="12">
      <c r="A12" s="312"/>
      <c r="B12" s="248"/>
      <c r="C12" s="248"/>
      <c r="D12" s="26"/>
    </row>
    <row collapsed="false" customFormat="false" customHeight="false" hidden="false" ht="12.75" outlineLevel="0" r="13">
      <c r="A13" s="313"/>
      <c r="B13" s="224"/>
      <c r="C13" s="224"/>
      <c r="D13" s="314"/>
    </row>
    <row collapsed="false" customFormat="false" customHeight="false" hidden="false" ht="12.75" outlineLevel="0" r="14">
      <c r="A14" s="313"/>
      <c r="B14" s="224"/>
      <c r="C14" s="224"/>
      <c r="D14" s="314"/>
    </row>
    <row collapsed="false" customFormat="false" customHeight="false" hidden="false" ht="12.75" outlineLevel="0" r="15">
      <c r="A15" s="313"/>
      <c r="B15" s="224"/>
      <c r="C15" s="224"/>
      <c r="D15" s="314"/>
    </row>
    <row collapsed="false" customFormat="false" customHeight="false" hidden="false" ht="12.75" outlineLevel="0" r="16">
      <c r="A16" s="313"/>
      <c r="B16" s="224"/>
      <c r="C16" s="224"/>
      <c r="D16" s="314"/>
    </row>
    <row collapsed="false" customFormat="false" customHeight="false" hidden="false" ht="12.75" outlineLevel="0" r="17">
      <c r="A17" s="313"/>
      <c r="B17" s="224"/>
      <c r="C17" s="224"/>
      <c r="D17" s="314"/>
    </row>
    <row collapsed="false" customFormat="false" customHeight="false" hidden="false" ht="12.75" outlineLevel="0" r="18">
      <c r="A18" s="313"/>
      <c r="B18" s="224"/>
      <c r="C18" s="224"/>
      <c r="D18" s="314"/>
    </row>
    <row collapsed="false" customFormat="false" customHeight="false" hidden="false" ht="12.75" outlineLevel="0" r="19">
      <c r="A19" s="313"/>
      <c r="B19" s="224"/>
      <c r="C19" s="224"/>
      <c r="D19" s="314"/>
    </row>
    <row collapsed="false" customFormat="false" customHeight="false" hidden="false" ht="12.75" outlineLevel="0" r="20">
      <c r="A20" s="313"/>
      <c r="B20" s="224"/>
      <c r="C20" s="224"/>
      <c r="D20" s="314"/>
    </row>
    <row collapsed="false" customFormat="false" customHeight="false" hidden="false" ht="12.75" outlineLevel="0" r="21">
      <c r="A21" s="313"/>
      <c r="B21" s="224"/>
      <c r="C21" s="224"/>
      <c r="D21" s="314"/>
    </row>
    <row collapsed="false" customFormat="false" customHeight="false" hidden="false" ht="12.75" outlineLevel="0" r="22">
      <c r="A22" s="313"/>
      <c r="B22" s="224"/>
      <c r="C22" s="224"/>
      <c r="D22" s="314"/>
    </row>
    <row collapsed="false" customFormat="false" customHeight="false" hidden="false" ht="12.75" outlineLevel="0" r="23">
      <c r="A23" s="313"/>
      <c r="B23" s="224"/>
      <c r="C23" s="224"/>
      <c r="D23" s="314"/>
    </row>
    <row collapsed="false" customFormat="false" customHeight="false" hidden="false" ht="12.75" outlineLevel="0" r="24">
      <c r="A24" s="313"/>
      <c r="B24" s="224"/>
      <c r="C24" s="224"/>
      <c r="D24" s="314"/>
    </row>
    <row collapsed="false" customFormat="false" customHeight="false" hidden="false" ht="12.75" outlineLevel="0" r="25">
      <c r="A25" s="313"/>
      <c r="B25" s="224"/>
      <c r="C25" s="224"/>
      <c r="D25" s="314"/>
    </row>
    <row collapsed="false" customFormat="false" customHeight="false" hidden="false" ht="12.75" outlineLevel="0" r="26">
      <c r="A26" s="313"/>
      <c r="B26" s="224"/>
      <c r="C26" s="224"/>
      <c r="D26" s="314"/>
    </row>
    <row collapsed="false" customFormat="false" customHeight="false" hidden="false" ht="12.75" outlineLevel="0" r="27">
      <c r="A27" s="313"/>
      <c r="B27" s="224"/>
      <c r="C27" s="224"/>
      <c r="D27" s="314"/>
    </row>
    <row collapsed="false" customFormat="false" customHeight="false" hidden="false" ht="12.75" outlineLevel="0" r="28">
      <c r="A28" s="313"/>
      <c r="B28" s="224"/>
      <c r="C28" s="224"/>
      <c r="D28" s="314"/>
    </row>
    <row collapsed="false" customFormat="false" customHeight="false" hidden="false" ht="12.75" outlineLevel="0" r="29">
      <c r="A29" s="313"/>
      <c r="B29" s="224"/>
      <c r="C29" s="224"/>
      <c r="D29" s="314"/>
    </row>
    <row collapsed="false" customFormat="false" customHeight="false" hidden="false" ht="12.75" outlineLevel="0" r="30">
      <c r="A30" s="313"/>
      <c r="B30" s="224"/>
      <c r="C30" s="224"/>
      <c r="D30" s="314"/>
    </row>
    <row collapsed="false" customFormat="false" customHeight="false" hidden="false" ht="12.75" outlineLevel="0" r="31">
      <c r="A31" s="313"/>
      <c r="B31" s="224"/>
      <c r="C31" s="224"/>
      <c r="D31" s="314"/>
    </row>
    <row collapsed="false" customFormat="false" customHeight="false" hidden="false" ht="12.75" outlineLevel="0" r="32">
      <c r="A32" s="313"/>
      <c r="B32" s="224"/>
      <c r="C32" s="224"/>
      <c r="D32" s="314"/>
    </row>
    <row collapsed="false" customFormat="false" customHeight="false" hidden="false" ht="12.75" outlineLevel="0" r="33">
      <c r="A33" s="313"/>
      <c r="B33" s="224"/>
      <c r="C33" s="224"/>
      <c r="D33" s="314"/>
    </row>
    <row collapsed="false" customFormat="false" customHeight="false" hidden="false" ht="12.75" outlineLevel="0" r="34">
      <c r="A34" s="313"/>
      <c r="B34" s="224"/>
      <c r="C34" s="224"/>
      <c r="D34" s="314"/>
    </row>
    <row collapsed="false" customFormat="false" customHeight="false" hidden="false" ht="12.75" outlineLevel="0" r="35">
      <c r="A35" s="313"/>
      <c r="B35" s="224"/>
      <c r="C35" s="224"/>
      <c r="D35" s="314"/>
    </row>
    <row collapsed="false" customFormat="false" customHeight="false" hidden="false" ht="12.75" outlineLevel="0" r="36">
      <c r="A36" s="313"/>
      <c r="B36" s="224"/>
      <c r="C36" s="224"/>
      <c r="D36" s="314"/>
    </row>
    <row collapsed="false" customFormat="false" customHeight="false" hidden="false" ht="12.75" outlineLevel="0" r="37">
      <c r="A37" s="313"/>
      <c r="B37" s="224"/>
      <c r="C37" s="224"/>
      <c r="D37" s="314"/>
    </row>
    <row collapsed="false" customFormat="false" customHeight="false" hidden="false" ht="12.75" outlineLevel="0" r="38">
      <c r="A38" s="313"/>
      <c r="B38" s="224"/>
      <c r="C38" s="224"/>
      <c r="D38" s="314"/>
    </row>
    <row collapsed="false" customFormat="false" customHeight="false" hidden="false" ht="12.75" outlineLevel="0" r="39">
      <c r="A39" s="313"/>
      <c r="B39" s="224"/>
      <c r="C39" s="224"/>
      <c r="D39" s="314"/>
    </row>
    <row collapsed="false" customFormat="false" customHeight="false" hidden="false" ht="12.75" outlineLevel="0" r="40">
      <c r="A40" s="313"/>
      <c r="B40" s="224"/>
      <c r="C40" s="224"/>
      <c r="D40" s="314"/>
    </row>
    <row collapsed="false" customFormat="false" customHeight="false" hidden="false" ht="13.5" outlineLevel="0" r="41">
      <c r="A41" s="315"/>
      <c r="B41" s="267"/>
      <c r="C41" s="267"/>
      <c r="D41" s="316"/>
    </row>
    <row collapsed="false" customFormat="false" customHeight="false" hidden="false" ht="13.5" outlineLevel="0" r="42">
      <c r="A42" s="230" t="s">
        <v>196</v>
      </c>
      <c r="B42" s="317"/>
      <c r="C42" s="317"/>
      <c r="D42" s="318" t="n">
        <f aca="false">SUM(D12:D41)</f>
        <v>0</v>
      </c>
      <c r="E42" s="304"/>
    </row>
    <row collapsed="false" customFormat="false" customHeight="false" hidden="false" ht="12.75" outlineLevel="0" r="43">
      <c r="A43" s="236"/>
      <c r="B43" s="90"/>
      <c r="C43" s="90"/>
      <c r="D43" s="90"/>
    </row>
    <row collapsed="false" customFormat="false" customHeight="false" hidden="false" ht="12.75" outlineLevel="0" r="44">
      <c r="A44" s="236"/>
      <c r="B44" s="90"/>
      <c r="C44" s="90"/>
      <c r="D44" s="90"/>
    </row>
    <row collapsed="false" customFormat="false" customHeight="false" hidden="false" ht="12.75" outlineLevel="0" r="45">
      <c r="A45" s="102"/>
      <c r="B45" s="102"/>
      <c r="C45" s="161"/>
      <c r="D45" s="102"/>
    </row>
    <row collapsed="false" customFormat="false" customHeight="false" hidden="false" ht="12.75" outlineLevel="0" r="46">
      <c r="A46" s="96" t="s">
        <v>220</v>
      </c>
      <c r="B46" s="90"/>
      <c r="C46" s="93" t="s">
        <v>221</v>
      </c>
      <c r="D46" s="93"/>
    </row>
    <row collapsed="false" customFormat="false" customHeight="false" hidden="false" ht="12.75" outlineLevel="0" r="47">
      <c r="A47" s="96" t="s">
        <v>111</v>
      </c>
      <c r="B47" s="90"/>
      <c r="C47" s="93" t="s">
        <v>111</v>
      </c>
      <c r="D47" s="93"/>
    </row>
  </sheetData>
  <sheetProtection password="ef22" sheet="true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C46:D46"/>
    <mergeCell ref="C47:D47"/>
  </mergeCells>
  <conditionalFormatting sqref="D42">
    <cfRule aboveAverage="0" bottom="0" dxfId="5" equalAverage="0" operator="equal" percent="0" priority="2" rank="0" text="" type="cellIs">
      <formula>"Check Rules!!!"</formula>
    </cfRule>
  </conditionalFormatting>
  <dataValidations count="1">
    <dataValidation allowBlank="true" error="Data input must be POSITIVE WHOLE NUMBERS" errorTitle="CBN - OFID" operator="greaterThanOrEqual" showDropDown="false" showErrorMessage="true" showInputMessage="false" sqref="D12:D41" type="whole">
      <formula1>0</formula1>
      <formula2>0</formula2>
    </dataValidation>
  </dataValidations>
  <printOptions gridLines="false" gridLinesSet="true" headings="false" horizontalCentered="false" verticalCentered="false"/>
  <pageMargins bottom="0.75" footer="0.3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G24"/>
  <sheetViews>
    <sheetView colorId="64" defaultGridColor="true" rightToLeft="false" showFormulas="false" showGridLines="false" showOutlineSymbols="true" showRowColHeaders="true" showZeros="true" tabSelected="false" topLeftCell="A1" view="normal" workbookViewId="0" zoomScale="100" zoomScaleNormal="100" zoomScalePageLayoutView="100">
      <selection activeCell="C13" activeCellId="0" pane="topLeft" sqref="C13"/>
    </sheetView>
  </sheetViews>
  <sheetFormatPr defaultColWidth="9.13671875" defaultRowHeight="12.75" outlineLevelCol="0" outlineLevelRow="0" zeroHeight="false"/>
  <cols>
    <col min="1" max="1" customWidth="true" hidden="false" style="107" width="5.41" collapsed="true" outlineLevel="0"/>
    <col min="2" max="2" customWidth="true" hidden="false" style="107" width="46.51" collapsed="true" outlineLevel="0"/>
    <col min="3" max="3" customWidth="true" hidden="false" style="107" width="11.84" collapsed="true" outlineLevel="0"/>
    <col min="4" max="4" customWidth="true" hidden="false" style="107" width="17.26" collapsed="true" outlineLevel="0"/>
    <col min="5" max="5" customWidth="true" hidden="false" style="107" width="10.69" collapsed="true" outlineLevel="0"/>
    <col min="6" max="6" customWidth="true" hidden="false" style="107" width="11.12" collapsed="true" outlineLevel="0"/>
    <col min="7" max="8" customWidth="false" hidden="false" style="107" width="9.13" collapsed="true" outlineLevel="0"/>
    <col min="9" max="9" customWidth="true" hidden="false" style="107" width="10.4" collapsed="true" outlineLevel="0"/>
    <col min="10" max="257" customWidth="false" hidden="false" style="107" width="9.13" collapsed="true" outlineLevel="0"/>
  </cols>
  <sheetData>
    <row collapsed="false" customFormat="false" customHeight="false" hidden="false" ht="12.75" outlineLevel="0" r="1">
      <c r="A1" s="109" t="s">
        <v>0</v>
      </c>
      <c r="B1" s="110"/>
      <c r="C1" s="114" t="n">
        <f aca="false">'300'!C1</f>
        <v>51253</v>
      </c>
      <c r="D1" s="110"/>
      <c r="E1" s="110"/>
    </row>
    <row collapsed="false" customFormat="false" customHeight="false" hidden="false" ht="12.75" outlineLevel="0" r="2">
      <c r="A2" s="109" t="s">
        <v>1</v>
      </c>
      <c r="B2" s="110"/>
      <c r="C2" s="114" t="str">
        <f aca="false">'300'!C2</f>
        <v>NEPTUNE MICROFINANCE BANK LIMITED</v>
      </c>
      <c r="D2" s="110"/>
      <c r="E2" s="110"/>
    </row>
    <row collapsed="false" customFormat="false" customHeight="false" hidden="false" ht="12.75" outlineLevel="0" r="3">
      <c r="A3" s="109" t="s">
        <v>3</v>
      </c>
      <c r="B3" s="110"/>
      <c r="C3" s="114" t="s">
        <v>222</v>
      </c>
      <c r="D3" s="110"/>
      <c r="E3" s="110"/>
    </row>
    <row collapsed="false" customFormat="false" customHeight="false" hidden="false" ht="12.75" outlineLevel="0" r="4">
      <c r="A4" s="109" t="s">
        <v>5</v>
      </c>
      <c r="B4" s="110"/>
      <c r="C4" s="308" t="s">
        <v>223</v>
      </c>
      <c r="D4" s="319"/>
      <c r="E4" s="319"/>
      <c r="F4" s="320"/>
    </row>
    <row collapsed="false" customFormat="false" customHeight="false" hidden="false" ht="12.75" outlineLevel="0" r="5">
      <c r="A5" s="109" t="s">
        <v>7</v>
      </c>
      <c r="B5" s="110"/>
      <c r="C5" s="282" t="n">
        <f aca="false">'300'!C5</f>
        <v>42855</v>
      </c>
      <c r="D5" s="110"/>
      <c r="E5" s="110"/>
    </row>
    <row collapsed="false" customFormat="false" customHeight="false" hidden="false" ht="12.75" outlineLevel="0" r="6">
      <c r="A6" s="109" t="s">
        <v>8</v>
      </c>
      <c r="B6" s="110"/>
      <c r="C6" s="282" t="str">
        <f aca="false">'300'!C6</f>
        <v>LAGOS</v>
      </c>
      <c r="D6" s="110"/>
      <c r="E6" s="110"/>
    </row>
    <row collapsed="false" customFormat="false" customHeight="false" hidden="false" ht="12.75" outlineLevel="0" r="7">
      <c r="A7" s="109" t="s">
        <v>10</v>
      </c>
      <c r="B7" s="110"/>
      <c r="C7" s="321" t="n">
        <f aca="false">'300'!C7</f>
        <v>20</v>
      </c>
      <c r="D7" s="110"/>
      <c r="E7" s="110"/>
    </row>
    <row collapsed="false" customFormat="false" customHeight="false" hidden="false" ht="12.75" outlineLevel="0" r="8">
      <c r="A8" s="109" t="s">
        <v>11</v>
      </c>
      <c r="B8" s="110"/>
      <c r="C8" s="282" t="str">
        <f aca="false">'300'!C8</f>
        <v>Ikeja</v>
      </c>
      <c r="D8" s="110"/>
      <c r="E8" s="110"/>
    </row>
    <row collapsed="false" customFormat="false" customHeight="false" hidden="false" ht="12.75" outlineLevel="0" r="9">
      <c r="A9" s="109" t="s">
        <v>13</v>
      </c>
      <c r="B9" s="110"/>
      <c r="C9" s="321" t="n">
        <f aca="false">'300'!C9</f>
        <v>0</v>
      </c>
      <c r="D9" s="110"/>
      <c r="E9" s="110"/>
    </row>
    <row collapsed="false" customFormat="false" customHeight="false" hidden="false" ht="13.5" outlineLevel="0" r="10">
      <c r="A10" s="110"/>
      <c r="B10" s="110"/>
      <c r="C10" s="110"/>
      <c r="D10" s="110"/>
      <c r="E10" s="110"/>
    </row>
    <row collapsed="false" customFormat="false" customHeight="false" hidden="false" ht="26.25" outlineLevel="0" r="11">
      <c r="A11" s="322" t="s">
        <v>217</v>
      </c>
      <c r="B11" s="323" t="s">
        <v>224</v>
      </c>
      <c r="C11" s="324" t="s">
        <v>225</v>
      </c>
      <c r="D11" s="218" t="s">
        <v>219</v>
      </c>
      <c r="E11" s="325" t="s">
        <v>226</v>
      </c>
    </row>
    <row collapsed="false" customFormat="false" customHeight="false" hidden="false" ht="12.75" outlineLevel="0" r="12">
      <c r="A12" s="326" t="n">
        <v>1</v>
      </c>
      <c r="B12" s="327" t="s">
        <v>227</v>
      </c>
      <c r="C12" s="328" t="n">
        <v>54</v>
      </c>
      <c r="D12" s="329" t="n">
        <v>7280</v>
      </c>
      <c r="E12" s="330" t="n">
        <f aca="false">D12/$D$20</f>
        <v>1</v>
      </c>
    </row>
    <row collapsed="false" customFormat="false" customHeight="false" hidden="false" ht="12.75" outlineLevel="0" r="13">
      <c r="A13" s="331" t="n">
        <v>2</v>
      </c>
      <c r="B13" s="332" t="s">
        <v>228</v>
      </c>
      <c r="C13" s="333"/>
      <c r="D13" s="73"/>
      <c r="E13" s="334" t="n">
        <f aca="false">D13/$D$20</f>
        <v>0</v>
      </c>
    </row>
    <row collapsed="false" customFormat="false" customHeight="false" hidden="false" ht="12.75" outlineLevel="0" r="14">
      <c r="A14" s="331" t="n">
        <v>3</v>
      </c>
      <c r="B14" s="335" t="s">
        <v>229</v>
      </c>
      <c r="C14" s="333"/>
      <c r="D14" s="73"/>
      <c r="E14" s="334" t="n">
        <f aca="false">D14/$D$20</f>
        <v>0</v>
      </c>
    </row>
    <row collapsed="false" customFormat="false" customHeight="false" hidden="false" ht="12.75" outlineLevel="0" r="15">
      <c r="A15" s="331" t="n">
        <v>4</v>
      </c>
      <c r="B15" s="332" t="s">
        <v>230</v>
      </c>
      <c r="C15" s="333"/>
      <c r="D15" s="73"/>
      <c r="E15" s="334" t="n">
        <f aca="false">D15/$D$20</f>
        <v>0</v>
      </c>
    </row>
    <row collapsed="false" customFormat="false" customHeight="false" hidden="false" ht="12.75" outlineLevel="0" r="16">
      <c r="A16" s="331" t="n">
        <v>5</v>
      </c>
      <c r="B16" s="332" t="s">
        <v>231</v>
      </c>
      <c r="C16" s="333"/>
      <c r="D16" s="73"/>
      <c r="E16" s="334" t="n">
        <f aca="false">D16/$D$20</f>
        <v>0</v>
      </c>
    </row>
    <row collapsed="false" customFormat="false" customHeight="false" hidden="false" ht="12.75" outlineLevel="0" r="17">
      <c r="A17" s="331" t="n">
        <v>6</v>
      </c>
      <c r="B17" s="332" t="s">
        <v>232</v>
      </c>
      <c r="C17" s="333"/>
      <c r="D17" s="73"/>
      <c r="E17" s="334" t="n">
        <f aca="false">D17/$D$20</f>
        <v>0</v>
      </c>
    </row>
    <row collapsed="false" customFormat="false" customHeight="false" hidden="false" ht="12.75" outlineLevel="0" r="18">
      <c r="A18" s="331" t="n">
        <v>7</v>
      </c>
      <c r="B18" s="332" t="s">
        <v>233</v>
      </c>
      <c r="C18" s="333"/>
      <c r="D18" s="73"/>
      <c r="E18" s="334" t="n">
        <f aca="false">D18/$D$20</f>
        <v>0</v>
      </c>
    </row>
    <row collapsed="false" customFormat="false" customHeight="false" hidden="false" ht="13.5" outlineLevel="0" r="19">
      <c r="A19" s="336" t="n">
        <v>8</v>
      </c>
      <c r="B19" s="337" t="s">
        <v>234</v>
      </c>
      <c r="C19" s="338"/>
      <c r="D19" s="339"/>
      <c r="E19" s="340" t="n">
        <f aca="false">D19/$D$20</f>
        <v>0</v>
      </c>
    </row>
    <row collapsed="false" customFormat="false" customHeight="false" hidden="false" ht="13.5" outlineLevel="0" r="20">
      <c r="A20" s="341"/>
      <c r="B20" s="342" t="s">
        <v>235</v>
      </c>
      <c r="C20" s="343" t="n">
        <f aca="false">SUM(C12:C19)</f>
        <v>54</v>
      </c>
      <c r="D20" s="344" t="n">
        <f aca="false">SUM(D12:D19)</f>
        <v>7280</v>
      </c>
      <c r="E20" s="345" t="n">
        <f aca="false">SUM(E12:E19)</f>
        <v>1</v>
      </c>
    </row>
    <row collapsed="false" customFormat="false" customHeight="false" hidden="false" ht="12.75" outlineLevel="0" r="21">
      <c r="A21" s="102"/>
      <c r="B21" s="102" t="s">
        <v>169</v>
      </c>
      <c r="C21" s="346"/>
      <c r="D21" s="161"/>
      <c r="E21" s="102"/>
    </row>
    <row collapsed="false" customFormat="false" customHeight="false" hidden="false" ht="12.75" outlineLevel="0" r="22">
      <c r="A22" s="102"/>
      <c r="B22" s="102"/>
      <c r="C22" s="346"/>
      <c r="D22" s="161"/>
      <c r="E22" s="102"/>
    </row>
    <row collapsed="false" customFormat="false" customHeight="false" hidden="false" ht="12.75" outlineLevel="0" r="23">
      <c r="A23" s="96" t="s">
        <v>155</v>
      </c>
      <c r="B23" s="90"/>
      <c r="D23" s="237" t="s">
        <v>236</v>
      </c>
      <c r="E23" s="102"/>
    </row>
    <row collapsed="false" customFormat="false" customHeight="false" hidden="false" ht="12.75" outlineLevel="0" r="24">
      <c r="A24" s="96" t="s">
        <v>111</v>
      </c>
      <c r="B24" s="90"/>
      <c r="D24" s="237" t="s">
        <v>111</v>
      </c>
    </row>
  </sheetData>
  <sheetProtection password="ef22" sheet="true"/>
  <dataValidations count="1">
    <dataValidation allowBlank="true" error="Data input must be POSITIVE WHOLE NUMBERS" errorTitle="CBN - OFID" operator="greaterThanOrEqual" showDropDown="false" showErrorMessage="true" showInputMessage="false" sqref="C12:D19" type="whole">
      <formula1>0</formula1>
      <formula2>0</formula2>
    </dataValidation>
  </dataValidations>
  <printOptions gridLines="false" gridLinesSet="true" headings="false" horizontalCentered="false" verticalCentered="false"/>
  <pageMargins bottom="0.75" footer="0.3" header="0.511805555555555" left="0.7" right="0.7" top="0.75"/>
  <pageSetup blackAndWhite="false" cellComments="none" copies="1" draft="false" firstPageNumber="0" fitToHeight="1" fitToWidth="1" horizontalDpi="300" orientation="landscape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false">
    <pageSetUpPr fitToPage="true"/>
  </sheetPr>
  <dimension ref="A1:H44"/>
  <sheetViews>
    <sheetView colorId="64" defaultGridColor="true" rightToLeft="false" showFormulas="false" showGridLines="false" showOutlineSymbols="true" showRowColHeaders="true" showZeros="true" tabSelected="false" topLeftCell="A1" view="normal" workbookViewId="0" zoomScale="100" zoomScaleNormal="100" zoomScalePageLayoutView="100">
      <selection activeCell="I12" activeCellId="0" pane="topLeft" sqref="I12"/>
    </sheetView>
  </sheetViews>
  <sheetFormatPr defaultColWidth="9.13671875" defaultRowHeight="12.75" outlineLevelCol="0" outlineLevelRow="0" zeroHeight="false"/>
  <cols>
    <col min="1" max="1" customWidth="true" hidden="false" style="347" width="5.84" collapsed="true" outlineLevel="0"/>
    <col min="2" max="2" customWidth="true" hidden="false" style="347" width="32.67" collapsed="true" outlineLevel="0"/>
    <col min="3" max="3" customWidth="true" hidden="false" style="348" width="15.27" collapsed="true" outlineLevel="0"/>
    <col min="4" max="4" customWidth="true" hidden="false" style="347" width="14.27" collapsed="true" outlineLevel="0"/>
    <col min="5" max="5" customWidth="true" hidden="false" style="347" width="22.96" collapsed="true" outlineLevel="0"/>
    <col min="6" max="6" customWidth="true" hidden="false" style="347" width="21.54" collapsed="true" outlineLevel="0"/>
    <col min="7" max="7" customWidth="true" hidden="false" style="347" width="16.12" collapsed="true" outlineLevel="0"/>
    <col min="8" max="8" customWidth="true" hidden="false" style="107" width="10.12" collapsed="true" outlineLevel="0"/>
    <col min="9" max="257" customWidth="false" hidden="false" style="107" width="9.13" collapsed="true" outlineLevel="0"/>
  </cols>
  <sheetData>
    <row collapsed="false" customFormat="false" customHeight="false" hidden="false" ht="12.75" outlineLevel="0" r="1">
      <c r="A1" s="109" t="s">
        <v>0</v>
      </c>
      <c r="B1" s="114"/>
      <c r="C1" s="114" t="n">
        <f aca="false">'300'!C1</f>
        <v>51253</v>
      </c>
      <c r="D1" s="114"/>
      <c r="E1" s="307"/>
      <c r="F1" s="107"/>
      <c r="G1" s="107"/>
    </row>
    <row collapsed="false" customFormat="false" customHeight="false" hidden="false" ht="12.75" outlineLevel="0" r="2">
      <c r="A2" s="109" t="s">
        <v>1</v>
      </c>
      <c r="B2" s="110"/>
      <c r="C2" s="114" t="str">
        <f aca="false">'300'!C2</f>
        <v>NEPTUNE MICROFINANCE BANK LIMITED</v>
      </c>
      <c r="D2" s="114"/>
      <c r="E2" s="307"/>
      <c r="F2" s="107"/>
      <c r="G2" s="107"/>
    </row>
    <row collapsed="false" customFormat="false" customHeight="false" hidden="false" ht="12.75" outlineLevel="0" r="3">
      <c r="A3" s="109" t="s">
        <v>3</v>
      </c>
      <c r="B3" s="110"/>
      <c r="C3" s="114" t="s">
        <v>237</v>
      </c>
      <c r="D3" s="114"/>
      <c r="E3" s="307"/>
      <c r="F3" s="107"/>
      <c r="G3" s="107"/>
    </row>
    <row collapsed="false" customFormat="false" customHeight="false" hidden="false" ht="12.75" outlineLevel="0" r="4">
      <c r="A4" s="109" t="s">
        <v>5</v>
      </c>
      <c r="B4" s="110"/>
      <c r="C4" s="308" t="s">
        <v>238</v>
      </c>
      <c r="D4" s="309"/>
      <c r="E4" s="310"/>
      <c r="F4" s="107"/>
      <c r="G4" s="107"/>
    </row>
    <row collapsed="false" customFormat="false" customHeight="false" hidden="false" ht="12.75" outlineLevel="0" r="5">
      <c r="A5" s="109" t="s">
        <v>7</v>
      </c>
      <c r="B5" s="110"/>
      <c r="C5" s="311" t="n">
        <f aca="false">'300'!C5</f>
        <v>42855</v>
      </c>
      <c r="D5" s="114"/>
      <c r="E5" s="307"/>
      <c r="F5" s="107"/>
      <c r="G5" s="107"/>
    </row>
    <row collapsed="false" customFormat="false" customHeight="false" hidden="false" ht="12.75" outlineLevel="0" r="6">
      <c r="A6" s="109" t="s">
        <v>8</v>
      </c>
      <c r="B6" s="110"/>
      <c r="C6" s="114" t="str">
        <f aca="false">'300'!C6</f>
        <v>LAGOS</v>
      </c>
      <c r="D6" s="114"/>
      <c r="E6" s="307"/>
      <c r="F6" s="107"/>
      <c r="G6" s="107"/>
    </row>
    <row collapsed="false" customFormat="false" customHeight="false" hidden="false" ht="12.75" outlineLevel="0" r="7">
      <c r="A7" s="109" t="s">
        <v>10</v>
      </c>
      <c r="B7" s="110"/>
      <c r="C7" s="114" t="n">
        <f aca="false">'300'!C7</f>
        <v>20</v>
      </c>
      <c r="D7" s="114"/>
      <c r="E7" s="307"/>
      <c r="F7" s="107"/>
      <c r="G7" s="107"/>
    </row>
    <row collapsed="false" customFormat="false" customHeight="false" hidden="false" ht="12.75" outlineLevel="0" r="8">
      <c r="A8" s="109" t="s">
        <v>11</v>
      </c>
      <c r="B8" s="110"/>
      <c r="C8" s="114" t="str">
        <f aca="false">'300'!C8</f>
        <v>Ikeja</v>
      </c>
      <c r="D8" s="114"/>
      <c r="E8" s="307"/>
      <c r="F8" s="107"/>
      <c r="G8" s="107"/>
    </row>
    <row collapsed="false" customFormat="false" customHeight="false" hidden="false" ht="12.75" outlineLevel="0" r="9">
      <c r="A9" s="109" t="s">
        <v>13</v>
      </c>
      <c r="B9" s="110"/>
      <c r="C9" s="114" t="n">
        <f aca="false">'300'!C9</f>
        <v>0</v>
      </c>
      <c r="D9" s="114"/>
      <c r="E9" s="307"/>
      <c r="F9" s="107"/>
      <c r="G9" s="107"/>
    </row>
    <row collapsed="false" customFormat="false" customHeight="false" hidden="false" ht="12.75" outlineLevel="0" r="10">
      <c r="A10" s="3"/>
      <c r="B10" s="307"/>
      <c r="C10" s="307"/>
      <c r="D10" s="307"/>
      <c r="E10" s="307"/>
      <c r="F10" s="107"/>
      <c r="G10" s="107"/>
    </row>
    <row collapsed="false" customFormat="false" customHeight="false" hidden="false" ht="12.75" outlineLevel="0" r="11">
      <c r="A11" s="3"/>
      <c r="B11" s="307"/>
      <c r="C11" s="307"/>
      <c r="D11" s="307"/>
      <c r="E11" s="307"/>
      <c r="F11" s="107"/>
      <c r="G11" s="107"/>
    </row>
    <row collapsed="false" customFormat="false" customHeight="false" hidden="false" ht="12.75" outlineLevel="0" r="12">
      <c r="A12" s="107"/>
      <c r="B12" s="96" t="s">
        <v>207</v>
      </c>
      <c r="C12" s="90"/>
      <c r="D12" s="107"/>
      <c r="E12" s="90" t="s">
        <v>239</v>
      </c>
      <c r="F12" s="107"/>
      <c r="G12" s="107"/>
    </row>
    <row collapsed="false" customFormat="false" customHeight="false" hidden="false" ht="12.75" outlineLevel="0" r="13">
      <c r="A13" s="107"/>
      <c r="B13" s="96" t="s">
        <v>111</v>
      </c>
      <c r="C13" s="90"/>
      <c r="D13" s="107"/>
      <c r="E13" s="237" t="s">
        <v>111</v>
      </c>
      <c r="F13" s="107"/>
      <c r="G13" s="107"/>
    </row>
    <row collapsed="false" customFormat="false" customHeight="false" hidden="false" ht="12.75" outlineLevel="0" r="14">
      <c r="A14" s="3"/>
      <c r="B14" s="307"/>
      <c r="C14" s="307"/>
      <c r="D14" s="307"/>
      <c r="E14" s="307"/>
      <c r="F14" s="107"/>
      <c r="G14" s="107"/>
    </row>
    <row collapsed="false" customFormat="false" customHeight="false" hidden="false" ht="13.5" outlineLevel="0" r="15">
      <c r="A15" s="3"/>
      <c r="B15" s="307"/>
      <c r="C15" s="307"/>
      <c r="D15" s="307"/>
      <c r="E15" s="307"/>
      <c r="F15" s="107"/>
      <c r="G15" s="107"/>
    </row>
    <row collapsed="false" customFormat="true" customHeight="false" hidden="false" ht="13.5" outlineLevel="0" r="16" s="354">
      <c r="A16" s="349" t="s">
        <v>240</v>
      </c>
      <c r="B16" s="350"/>
      <c r="C16" s="351"/>
      <c r="D16" s="351"/>
      <c r="E16" s="351"/>
      <c r="F16" s="352" t="n">
        <f aca="false">SUM(F18:F65536)</f>
        <v>0</v>
      </c>
      <c r="G16" s="353"/>
    </row>
    <row collapsed="false" customFormat="false" customHeight="false" hidden="false" ht="26.25" outlineLevel="0" r="17">
      <c r="A17" s="322" t="s">
        <v>217</v>
      </c>
      <c r="B17" s="355" t="s">
        <v>241</v>
      </c>
      <c r="C17" s="355" t="s">
        <v>242</v>
      </c>
      <c r="D17" s="323" t="s">
        <v>243</v>
      </c>
      <c r="E17" s="355" t="s">
        <v>244</v>
      </c>
      <c r="F17" s="355" t="s">
        <v>245</v>
      </c>
      <c r="G17" s="356" t="s">
        <v>246</v>
      </c>
    </row>
    <row collapsed="false" customFormat="false" customHeight="false" hidden="false" ht="12.75" outlineLevel="0" r="18">
      <c r="A18" s="247"/>
      <c r="B18" s="357"/>
      <c r="C18" s="358"/>
      <c r="D18" s="359"/>
      <c r="E18" s="360"/>
      <c r="F18" s="360"/>
      <c r="G18" s="361"/>
    </row>
    <row collapsed="false" customFormat="false" customHeight="false" hidden="false" ht="12.75" outlineLevel="0" r="19">
      <c r="A19" s="253"/>
      <c r="B19" s="362"/>
      <c r="C19" s="363"/>
      <c r="D19" s="364"/>
      <c r="E19" s="365"/>
      <c r="F19" s="365"/>
      <c r="G19" s="366"/>
    </row>
    <row collapsed="false" customFormat="false" customHeight="false" hidden="false" ht="12.75" outlineLevel="0" r="20">
      <c r="A20" s="253"/>
      <c r="B20" s="362"/>
      <c r="C20" s="363"/>
      <c r="D20" s="364"/>
      <c r="E20" s="365"/>
      <c r="F20" s="365"/>
      <c r="G20" s="366"/>
    </row>
    <row collapsed="false" customFormat="false" customHeight="false" hidden="false" ht="12.75" outlineLevel="0" r="21">
      <c r="A21" s="253"/>
      <c r="B21" s="362"/>
      <c r="C21" s="363"/>
      <c r="D21" s="364"/>
      <c r="E21" s="365"/>
      <c r="F21" s="365"/>
      <c r="G21" s="366"/>
    </row>
    <row collapsed="false" customFormat="false" customHeight="false" hidden="false" ht="12.75" outlineLevel="0" r="22">
      <c r="A22" s="253"/>
      <c r="B22" s="362"/>
      <c r="C22" s="363"/>
      <c r="D22" s="364"/>
      <c r="E22" s="365"/>
      <c r="F22" s="365"/>
      <c r="G22" s="366"/>
    </row>
    <row collapsed="false" customFormat="false" customHeight="false" hidden="false" ht="12.75" outlineLevel="0" r="23">
      <c r="A23" s="253"/>
      <c r="B23" s="362"/>
      <c r="C23" s="363"/>
      <c r="D23" s="364"/>
      <c r="E23" s="365"/>
      <c r="F23" s="365"/>
      <c r="G23" s="366"/>
    </row>
    <row collapsed="false" customFormat="false" customHeight="false" hidden="false" ht="12.75" outlineLevel="0" r="24">
      <c r="A24" s="253"/>
      <c r="B24" s="362"/>
      <c r="C24" s="363"/>
      <c r="D24" s="364"/>
      <c r="E24" s="365"/>
      <c r="F24" s="365"/>
      <c r="G24" s="366"/>
    </row>
    <row collapsed="false" customFormat="false" customHeight="false" hidden="false" ht="12.75" outlineLevel="0" r="25">
      <c r="A25" s="253"/>
      <c r="B25" s="362"/>
      <c r="C25" s="363"/>
      <c r="D25" s="364"/>
      <c r="E25" s="365"/>
      <c r="F25" s="365"/>
      <c r="G25" s="366"/>
    </row>
    <row collapsed="false" customFormat="false" customHeight="false" hidden="false" ht="12.75" outlineLevel="0" r="26">
      <c r="A26" s="253"/>
      <c r="B26" s="362"/>
      <c r="C26" s="363"/>
      <c r="D26" s="364"/>
      <c r="E26" s="365"/>
      <c r="F26" s="365"/>
      <c r="G26" s="366"/>
    </row>
    <row collapsed="false" customFormat="false" customHeight="false" hidden="false" ht="12.75" outlineLevel="0" r="27">
      <c r="A27" s="253"/>
      <c r="B27" s="362"/>
      <c r="C27" s="363"/>
      <c r="D27" s="364"/>
      <c r="E27" s="365"/>
      <c r="F27" s="365"/>
      <c r="G27" s="366"/>
    </row>
    <row collapsed="false" customFormat="false" customHeight="false" hidden="false" ht="12.75" outlineLevel="0" r="28">
      <c r="A28" s="253"/>
      <c r="B28" s="362"/>
      <c r="C28" s="363"/>
      <c r="D28" s="364"/>
      <c r="E28" s="365"/>
      <c r="F28" s="365"/>
      <c r="G28" s="366"/>
    </row>
    <row collapsed="false" customFormat="false" customHeight="false" hidden="false" ht="12.75" outlineLevel="0" r="29">
      <c r="A29" s="253"/>
      <c r="B29" s="362"/>
      <c r="C29" s="363"/>
      <c r="D29" s="364"/>
      <c r="E29" s="365"/>
      <c r="F29" s="365"/>
      <c r="G29" s="366"/>
    </row>
    <row collapsed="false" customFormat="false" customHeight="false" hidden="false" ht="12.75" outlineLevel="0" r="30">
      <c r="A30" s="253"/>
      <c r="B30" s="362"/>
      <c r="C30" s="363"/>
      <c r="D30" s="364"/>
      <c r="E30" s="365"/>
      <c r="F30" s="365"/>
      <c r="G30" s="366"/>
    </row>
    <row collapsed="false" customFormat="false" customHeight="false" hidden="false" ht="12.75" outlineLevel="0" r="31">
      <c r="A31" s="253"/>
      <c r="B31" s="362"/>
      <c r="C31" s="363"/>
      <c r="D31" s="364"/>
      <c r="E31" s="365"/>
      <c r="F31" s="365"/>
      <c r="G31" s="366"/>
    </row>
    <row collapsed="false" customFormat="false" customHeight="false" hidden="false" ht="12.75" outlineLevel="0" r="32">
      <c r="A32" s="253"/>
      <c r="B32" s="362"/>
      <c r="C32" s="363"/>
      <c r="D32" s="364"/>
      <c r="E32" s="365"/>
      <c r="F32" s="365"/>
      <c r="G32" s="366"/>
    </row>
    <row collapsed="false" customFormat="false" customHeight="false" hidden="false" ht="12.75" outlineLevel="0" r="33">
      <c r="A33" s="253"/>
      <c r="B33" s="362"/>
      <c r="C33" s="363"/>
      <c r="D33" s="364"/>
      <c r="E33" s="365"/>
      <c r="F33" s="365"/>
      <c r="G33" s="366"/>
    </row>
    <row collapsed="false" customFormat="false" customHeight="false" hidden="false" ht="12.75" outlineLevel="0" r="34">
      <c r="A34" s="253"/>
      <c r="B34" s="362"/>
      <c r="C34" s="363"/>
      <c r="D34" s="364"/>
      <c r="E34" s="365"/>
      <c r="F34" s="365"/>
      <c r="G34" s="366"/>
    </row>
    <row collapsed="false" customFormat="false" customHeight="false" hidden="false" ht="12.75" outlineLevel="0" r="35">
      <c r="A35" s="253"/>
      <c r="B35" s="362"/>
      <c r="C35" s="363"/>
      <c r="D35" s="364"/>
      <c r="E35" s="365"/>
      <c r="F35" s="365"/>
      <c r="G35" s="366"/>
    </row>
    <row collapsed="false" customFormat="false" customHeight="false" hidden="false" ht="12.75" outlineLevel="0" r="36">
      <c r="A36" s="253"/>
      <c r="B36" s="362"/>
      <c r="C36" s="363"/>
      <c r="D36" s="364"/>
      <c r="E36" s="365"/>
      <c r="F36" s="365"/>
      <c r="G36" s="366"/>
    </row>
    <row collapsed="false" customFormat="false" customHeight="false" hidden="false" ht="12.75" outlineLevel="0" r="37">
      <c r="A37" s="253"/>
      <c r="B37" s="362"/>
      <c r="C37" s="363"/>
      <c r="D37" s="364"/>
      <c r="E37" s="365"/>
      <c r="F37" s="365"/>
      <c r="G37" s="366"/>
    </row>
    <row collapsed="false" customFormat="false" customHeight="false" hidden="false" ht="12.75" outlineLevel="0" r="38">
      <c r="A38" s="253"/>
      <c r="B38" s="362"/>
      <c r="C38" s="363"/>
      <c r="D38" s="364"/>
      <c r="E38" s="365"/>
      <c r="F38" s="365"/>
      <c r="G38" s="366"/>
    </row>
    <row collapsed="false" customFormat="false" customHeight="false" hidden="false" ht="12.75" outlineLevel="0" r="39">
      <c r="A39" s="253"/>
      <c r="B39" s="362"/>
      <c r="C39" s="363"/>
      <c r="D39" s="364"/>
      <c r="E39" s="365"/>
      <c r="F39" s="365"/>
      <c r="G39" s="366"/>
    </row>
    <row collapsed="false" customFormat="false" customHeight="false" hidden="false" ht="12.75" outlineLevel="0" r="40">
      <c r="A40" s="253"/>
      <c r="B40" s="362"/>
      <c r="C40" s="363"/>
      <c r="D40" s="364"/>
      <c r="E40" s="365"/>
      <c r="F40" s="365"/>
      <c r="G40" s="366"/>
    </row>
    <row collapsed="false" customFormat="false" customHeight="false" hidden="false" ht="13.5" outlineLevel="0" r="41">
      <c r="A41" s="294"/>
      <c r="B41" s="367"/>
      <c r="C41" s="368"/>
      <c r="D41" s="369"/>
      <c r="E41" s="370"/>
      <c r="F41" s="370"/>
      <c r="G41" s="371"/>
    </row>
    <row collapsed="false" customFormat="false" customHeight="false" hidden="false" ht="12.75" outlineLevel="0" r="42">
      <c r="A42" s="102"/>
      <c r="B42" s="102"/>
      <c r="C42" s="372"/>
      <c r="D42" s="161"/>
      <c r="E42" s="102"/>
      <c r="F42" s="102"/>
      <c r="G42" s="373"/>
    </row>
    <row collapsed="false" customFormat="false" customHeight="false" hidden="false" ht="12.75" outlineLevel="0" r="43">
      <c r="A43" s="102"/>
      <c r="B43" s="102"/>
      <c r="C43" s="372"/>
      <c r="D43" s="161"/>
      <c r="E43" s="102"/>
      <c r="F43" s="102"/>
      <c r="G43" s="373"/>
    </row>
    <row collapsed="false" customFormat="false" customHeight="false" hidden="false" ht="12.75" outlineLevel="0" r="44">
      <c r="A44" s="102"/>
      <c r="B44" s="102"/>
      <c r="C44" s="372"/>
      <c r="D44" s="161"/>
      <c r="E44" s="102"/>
      <c r="F44" s="102"/>
      <c r="G44" s="373"/>
    </row>
  </sheetData>
  <sheetProtection deleteRows="false" insertRows="false" password="ef22" sheet="true"/>
  <conditionalFormatting sqref="F16">
    <cfRule aboveAverage="0" bottom="0" dxfId="6" equalAverage="0" operator="equal" percent="0" priority="2" rank="0" text="" type="cellIs">
      <formula>"Check Rules!!!"</formula>
    </cfRule>
  </conditionalFormatting>
  <dataValidations count="2">
    <dataValidation allowBlank="true" operator="greaterThan" showDropDown="false" showErrorMessage="true" showInputMessage="false" sqref="C18:C41" type="date">
      <formula1>29221</formula1>
      <formula2>0</formula2>
    </dataValidation>
    <dataValidation allowBlank="true" error="Data input must be POSITIVE WHOLE NUMBERS" errorTitle="CBN - OFID" operator="greaterThanOrEqual" showDropDown="false" showErrorMessage="true" showInputMessage="false" sqref="E18:F1041" type="whole">
      <formula1>0</formula1>
      <formula2>0</formula2>
    </dataValidation>
  </dataValidations>
  <printOptions gridLines="false" gridLinesSet="true" headings="false" horizontalCentered="false" verticalCentered="false"/>
  <pageMargins bottom="0.75" footer="0.3" header="0.511805555555555" left="0.7" right="0.7" top="0.190277777777778"/>
  <pageSetup blackAndWhite="false" cellComments="none" copies="1" draft="false" firstPageNumber="0" fitToHeight="2" fitToWidth="1" horizontalDpi="300" orientation="landscape" pageOrder="downThenOver" paperSize="1" scale="100" useFirstPageNumber="false" verticalDpi="300"/>
  <headerFooter differentFirst="false" differentOddEven="false">
    <oddHeader/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2006-09-16T01:00:00Z</dcterms:created>
  <dc:language>en-US</dc:language>
  <cp:lastPrinted>2009-10-28T06:15:03Z</cp:lastPrinted>
  <dcterms:modified xsi:type="dcterms:W3CDTF">2018-05-27T16:10:51Z</dcterms:modified>
  <cp:revision>0</cp:revision>
</cp:coreProperties>
</file>