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bookViews>
    <workbookView activeTab="3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oleSize ref="A1:G3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<sst xmlns="http://schemas.openxmlformats.org/spreadsheetml/2006/main" count="913" uniqueCount="450">
  <si>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</si>
  <si>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</si>
  <si>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</si>
  <si>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</si>
  <si>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</si>
  <si>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</si>
  <si>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</si>
  <si>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</si>
  <si>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</si>
  <si>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</si>
  <si>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</si>
  <si>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</si>
  <si>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</si>
  <si>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</si>
  <si>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</si>
  <si>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</si>
  <si>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</si>
  <si>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</si>
  <si>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</si>
  <si>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</si>
  <si>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</si>
  <si>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</si>
  <si>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</si>
  <si>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</si>
  <si>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</si>
  <si>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</si>
  <si>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</si>
  <si>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</si>
  <si>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</si>
  <si>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</si>
  <si>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</si>
  <si>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</si>
  <si>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</si>
  <si>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</si>
  <si>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</si>
  <si>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</si>
  <si>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</si>
  <si>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</si>
  <si>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</si>
  <si>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</si>
  <si>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</si>
  <si>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</si>
  <si>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</si>
  <si>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</si>
  <si>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</si>
  <si>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</si>
  <si>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</si>
  <si>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</si>
  <si>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</si>
  <si>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</si>
  <si>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</si>
  <si>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</si>
  <si>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</si>
  <si>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</si>
  <si>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</si>
  <si>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</si>
  <si>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</si>
  <si>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</si>
  <si>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</si>
  <si>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</si>
  <si>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</si>
  <si>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</si>
  <si>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</si>
  <si>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</si>
  <si>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</si>
  <si>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</si>
  <si>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</si>
  <si>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</si>
  <si>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</si>
  <si>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</si>
  <si>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</si>
  <si>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</si>
  <si>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</si>
  <si>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</si>
  <si>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</si>
  <si>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</si>
  <si>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</si>
  <si>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</si>
  <si>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</si>
  <si>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</si>
  <si>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</si>
  <si>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</si>
  <si>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</si>
  <si>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</si>
  <si>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</si>
  <si>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</si>
  <si>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</si>
  <si>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</si>
  <si>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</si>
  <si>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</si>
  <si>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</si>
  <si>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</si>
  <si>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</si>
  <si>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</si>
  <si>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</si>
  <si>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</si>
  <si>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</si>
  <si>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</si>
  <si>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</si>
  <si>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</si>
  <si>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</si>
  <si>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</si>
  <si>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</si>
  <si>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</si>
  <si>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</si>
  <si>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</si>
  <si>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</si>
  <si>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</si>
  <si>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</si>
  <si>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</si>
  <si>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</si>
  <si>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</si>
  <si>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</si>
  <si>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</si>
  <si>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</si>
  <si>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</si>
  <si>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</si>
  <si>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</si>
  <si>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</si>
  <si>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</si>
  <si>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</si>
  <si>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</si>
  <si>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</si>
  <si>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</si>
  <si>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</si>
  <si>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</si>
  <si>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</si>
  <si>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</si>
  <si>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</si>
  <si>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</si>
  <si>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</si>
  <si>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</si>
  <si>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</si>
  <si>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</si>
  <si>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</si>
  <si>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</si>
  <si>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</si>
  <si>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</si>
  <si>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</si>
  <si>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</si>
  <si>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</si>
  <si>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</si>
  <si>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</si>
  <si>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</si>
  <si>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</si>
  <si>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</si>
  <si>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</si>
  <si>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</si>
  <si>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</si>
  <si>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</si>
  <si>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</si>
  <si>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</si>
  <si>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</si>
  <si>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</si>
  <si>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</si>
  <si>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</si>
  <si>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</si>
  <si>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</si>
  <si>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</si>
  <si>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</si>
  <si>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</si>
  <si>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</si>
  <si>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</si>
  <si>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</si>
  <si>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</si>
  <si>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</si>
  <si>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</si>
  <si>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</si>
  <si>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</si>
  <si>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</si>
  <si>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</si>
  <si>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</si>
  <si>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</si>
  <si>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</si>
  <si>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</si>
  <si>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</si>
  <si>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</si>
  <si>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</si>
  <si>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</si>
  <si>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</si>
  <si>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</si>
  <si>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</si>
  <si>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</si>
  <si>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</si>
  <si>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</si>
  <si>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</si>
  <si>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</si>
  <si>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</si>
  <si>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</si>
  <si>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</si>
  <si>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</si>
  <si>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</si>
  <si>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</si>
  <si>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DIAMOND BANK PLC ACCT 2</t>
  </si>
  <si>
    <t xml:space="preserve">DIAMOND BANK PLC ACCT </t>
  </si>
  <si>
    <t>ZENITH BANK</t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</si>
  <si>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</si>
  <si>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</si>
  <si>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</si>
  <si>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</si>
  <si>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</si>
  <si>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</si>
  <si>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</si>
  <si>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</si>
  <si>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</si>
  <si>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</si>
  <si>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</si>
  <si>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</si>
  <si>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</si>
  <si>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</si>
  <si>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</si>
  <si>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</si>
  <si>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</si>
  <si>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</si>
  <si>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</si>
  <si>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</si>
  <si>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</si>
  <si>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</si>
  <si>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</si>
  <si>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</si>
  <si>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</si>
  <si>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</si>
  <si>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</si>
  <si>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</si>
  <si>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</si>
  <si>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</si>
  <si>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</si>
  <si>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</si>
  <si>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</si>
  <si>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</si>
  <si>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</si>
  <si>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</si>
  <si>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</si>
  <si>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</si>
  <si>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</si>
  <si>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</si>
  <si>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</si>
  <si>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</si>
  <si>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</si>
  <si>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</si>
  <si>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</si>
  <si>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</si>
  <si>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</si>
  <si>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</si>
  <si>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</si>
  <si>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</si>
  <si>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</si>
  <si>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</si>
  <si>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</si>
  <si>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</si>
  <si>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</si>
  <si>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</si>
  <si>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</si>
  <si>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</si>
  <si>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</si>
  <si>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</si>
  <si>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</si>
  <si>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</si>
  <si>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</si>
  <si>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</si>
  <si>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</si>
  <si>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</si>
  <si>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</si>
  <si>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</si>
  <si>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</si>
  <si>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</si>
  <si>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</si>
  <si>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</si>
  <si>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</si>
  <si>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</si>
  <si>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</si>
  <si>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</si>
  <si>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</si>
  <si>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</si>
  <si>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</si>
  <si>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</si>
  <si>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</si>
  <si>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</si>
  <si>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</si>
  <si>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</si>
  <si>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</si>
  <si>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</si>
  <si>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</si>
  <si>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</si>
  <si>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</si>
  <si>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</si>
  <si>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</si>
  <si>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</si>
  <si>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</si>
  <si>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</si>
  <si>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</si>
  <si>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</si>
  <si>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</si>
  <si>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</si>
  <si>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</si>
  <si>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</si>
  <si>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</si>
  <si>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</si>
  <si>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</si>
  <si>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</si>
  <si>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</si>
  <si>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</si>
  <si>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</si>
  <si>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</si>
  <si>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</si>
  <si>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</si>
  <si>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</si>
  <si>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</si>
  <si>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</si>
  <si>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</si>
  <si>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</si>
  <si>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</si>
  <si>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</si>
  <si>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</si>
  <si>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</si>
  <si>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</si>
  <si>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</si>
  <si>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</si>
  <si>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</si>
  <si>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</si>
  <si>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</si>
  <si>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</si>
  <si>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</si>
  <si>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</si>
  <si>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</si>
  <si>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</si>
  <si>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</si>
  <si>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</si>
  <si>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</si>
  <si>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</si>
  <si>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</si>
  <si>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</si>
  <si>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</si>
  <si>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</si>
  <si>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</si>
  <si>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</si>
  <si>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</si>
  <si>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</si>
  <si>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</si>
  <si>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</si>
  <si>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</si>
  <si>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</si>
  <si>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</si>
  <si>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</si>
  <si>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</si>
  <si>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</si>
  <si>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</si>
  <si>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</si>
  <si>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</si>
  <si>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</si>
  <si>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</si>
  <si>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</si>
  <si>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</si>
  <si>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</si>
  <si>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</si>
  <si>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</si>
  <si>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</si>
  <si>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</si>
  <si>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</si>
  <si>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</si>
  <si>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</si>
  <si>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</si>
  <si>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</si>
  <si>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</si>
  <si>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</si>
  <si>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</si>
  <si>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</si>
  <si>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</si>
  <si>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</si>
  <si>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</si>
  <si>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</si>
  <si>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</si>
  <si>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</si>
  <si>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</si>
  <si>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</si>
  <si>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</si>
  <si>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</si>
  <si>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</si>
  <si>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</si>
  <si>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</si>
  <si>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</si>
  <si>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</si>
  <si>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</si>
  <si>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</si>
  <si>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</si>
  <si>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</si>
  <si>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</si>
  <si>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</si>
  <si>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</si>
  <si>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</si>
  <si>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</si>
  <si>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</si>
  <si>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</si>
  <si>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</si>
  <si>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</si>
  <si>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</si>
  <si>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</si>
  <si>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</si>
  <si>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</si>
  <si>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</si>
  <si>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</si>
  <si>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</si>
  <si>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</si>
  <si>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</si>
  <si>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</si>
  <si>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</si>
  <si>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</si>
  <si>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</si>
  <si>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</si>
  <si>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</si>
  <si>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</si>
  <si>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</si>
  <si>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</si>
  <si>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</si>
  <si>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</si>
  <si>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</si>
  <si>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</si>
  <si>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</si>
  <si>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</si>
  <si>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</si>
  <si>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</si>
  <si>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</si>
  <si>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</si>
  <si>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</si>
  <si>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</si>
  <si>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</si>
  <si>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</si>
  <si>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</si>
  <si>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</si>
  <si>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</si>
  <si>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</si>
  <si>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</si>
  <si>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</si>
  <si>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</si>
  <si>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</si>
  <si>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</si>
  <si>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</si>
  <si>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</si>
  <si>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</si>
  <si>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</si>
  <si>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</si>
  <si>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</si>
  <si>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</si>
  <si>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</si>
  <si>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</si>
  <si>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</si>
  <si>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</si>
  <si>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</si>
  <si>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SAMS BANK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</si>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</sst>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5" numFmtId="0" xfId="0">
      <alignment horizontal="center" vertical="top"/>
      <protection locked="0"/>
    </xf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Alignment="1" applyBorder="1" applyFill="1" applyFont="1" applyProtection="1" borderId="0" fillId="5" fontId="2" numFmtId="0" xfId="0">
      <alignment vertical="top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5" width="11.85546875" collapsed="false"/>
    <col min="2" max="2" customWidth="true" style="15" width="11.5703125" collapsed="false"/>
    <col min="3" max="3" customWidth="true" style="15" width="40.7109375" collapsed="false"/>
    <col min="4" max="4" customWidth="true" style="16" width="18.42578125" collapsed="false"/>
    <col min="5" max="5" customWidth="true" style="15" width="19.28515625" collapsed="false"/>
    <col min="6" max="6" customWidth="true" style="15" width="17.140625" collapsed="false"/>
    <col min="7" max="7" style="15" width="9.140625" collapsed="false"/>
    <col min="8" max="8" customWidth="true" style="15" width="13.5703125" collapsed="false"/>
    <col min="9" max="257" style="15" width="9.140625" collapsed="false"/>
  </cols>
  <sheetData>
    <row r="1" spans="1:11" x14ac:dyDescent="0.25">
      <c r="A1" s="17" t="s">
        <v>0</v>
      </c>
      <c r="B1" s="17"/>
      <c r="C1" s="18">
        <v>51253</v>
      </c>
      <c r="D1" s="19"/>
      <c r="E1" s="20"/>
      <c r="F1" s="20"/>
      <c r="G1" s="20"/>
      <c r="H1" s="21"/>
      <c r="I1" s="21"/>
      <c r="J1" s="21"/>
      <c r="K1" s="21"/>
    </row>
    <row r="2" spans="1:11" x14ac:dyDescent="0.25">
      <c r="A2" s="17" t="s">
        <v>1</v>
      </c>
      <c r="B2" s="17"/>
      <c r="C2" s="22" t="s">
        <v>2</v>
      </c>
      <c r="D2" s="19"/>
      <c r="E2" s="20"/>
      <c r="F2" s="20"/>
      <c r="G2" s="20"/>
      <c r="H2" s="21"/>
      <c r="I2" s="21"/>
      <c r="J2" s="21"/>
      <c r="K2" s="21"/>
    </row>
    <row r="3" spans="1:11" x14ac:dyDescent="0.25">
      <c r="A3" s="17" t="s">
        <v>3</v>
      </c>
      <c r="B3" s="17"/>
      <c r="C3" s="17" t="s">
        <v>4</v>
      </c>
      <c r="D3" s="19"/>
      <c r="E3" s="23"/>
      <c r="F3" s="23"/>
      <c r="G3" s="23"/>
      <c r="H3" s="21"/>
      <c r="I3" s="21"/>
      <c r="J3" s="21"/>
      <c r="K3" s="21"/>
    </row>
    <row r="4" spans="1:11" x14ac:dyDescent="0.25">
      <c r="A4" s="17" t="s">
        <v>5</v>
      </c>
      <c r="B4" s="17"/>
      <c r="C4" s="17" t="s">
        <v>6</v>
      </c>
      <c r="D4" s="19"/>
      <c r="E4" s="23"/>
      <c r="F4" s="23"/>
      <c r="G4" s="24"/>
      <c r="H4" s="21"/>
      <c r="I4" s="21"/>
      <c r="J4" s="21"/>
      <c r="K4" s="21"/>
    </row>
    <row r="5" spans="1:11" x14ac:dyDescent="0.25">
      <c r="A5" s="17" t="s">
        <v>7</v>
      </c>
      <c r="B5" s="17"/>
      <c r="C5" s="25">
        <v>42855</v>
      </c>
      <c r="D5" s="19"/>
      <c r="E5" s="26"/>
      <c r="F5" s="27"/>
      <c r="G5" s="24"/>
      <c r="H5" s="21"/>
      <c r="I5" s="21"/>
      <c r="J5" s="21"/>
      <c r="K5" s="21"/>
    </row>
    <row r="6" spans="1:11" x14ac:dyDescent="0.25">
      <c r="A6" s="17" t="s">
        <v>8</v>
      </c>
      <c r="B6" s="17"/>
      <c r="C6" s="22" t="s">
        <v>9</v>
      </c>
      <c r="D6" s="19"/>
      <c r="E6" s="28"/>
      <c r="F6" s="29"/>
      <c r="G6" s="29"/>
      <c r="H6" s="21"/>
      <c r="I6" s="21"/>
      <c r="J6" s="21"/>
      <c r="K6" s="21"/>
    </row>
    <row r="7" spans="1:11" x14ac:dyDescent="0.25">
      <c r="A7" s="17" t="s">
        <v>10</v>
      </c>
      <c r="B7" s="17"/>
      <c r="C7" s="18">
        <v>20</v>
      </c>
      <c r="D7" s="19"/>
      <c r="E7" s="28"/>
      <c r="F7" s="29"/>
      <c r="G7" s="29"/>
      <c r="H7" s="21"/>
      <c r="I7" s="21"/>
      <c r="J7" s="21"/>
      <c r="K7" s="21"/>
    </row>
    <row r="8" spans="1:11" x14ac:dyDescent="0.25">
      <c r="A8" s="17" t="s">
        <v>11</v>
      </c>
      <c r="B8" s="17"/>
      <c r="C8" s="22" t="s">
        <v>12</v>
      </c>
      <c r="D8" s="19"/>
      <c r="E8" s="28"/>
      <c r="F8" s="29"/>
      <c r="G8" s="29"/>
      <c r="H8" s="21"/>
      <c r="I8" s="21"/>
      <c r="J8" s="21"/>
      <c r="K8" s="21"/>
    </row>
    <row r="9" spans="1:11" x14ac:dyDescent="0.25">
      <c r="A9" s="17" t="s">
        <v>13</v>
      </c>
      <c r="B9" s="17"/>
      <c r="C9" s="22"/>
      <c r="D9" s="19"/>
      <c r="E9" s="28"/>
      <c r="F9" s="29"/>
      <c r="G9" s="29"/>
      <c r="H9" s="21"/>
      <c r="I9" s="21"/>
      <c r="J9" s="21"/>
      <c r="K9" s="21"/>
    </row>
    <row r="10" spans="1:11" x14ac:dyDescent="0.25">
      <c r="B10" s="21"/>
      <c r="C10" s="21"/>
      <c r="D10" s="19"/>
      <c r="E10" s="21"/>
      <c r="F10" s="21"/>
      <c r="G10" s="21"/>
      <c r="H10" s="21"/>
      <c r="I10" s="21"/>
      <c r="J10" s="21"/>
      <c r="K10" s="21"/>
    </row>
    <row r="11" spans="1:11" x14ac:dyDescent="0.25">
      <c r="A11" s="30"/>
      <c r="B11" s="31"/>
      <c r="C11" s="31"/>
      <c r="D11" s="19"/>
      <c r="E11" s="21"/>
      <c r="F11" s="21"/>
      <c r="G11" s="21"/>
      <c r="H11" s="21"/>
      <c r="I11" s="21"/>
      <c r="J11" s="21"/>
      <c r="K11" s="21"/>
    </row>
    <row r="12" spans="1:11" x14ac:dyDescent="0.25">
      <c r="A12" s="32" t="s">
        <v>14</v>
      </c>
      <c r="B12" s="33" t="s">
        <v>15</v>
      </c>
      <c r="C12" s="34"/>
      <c r="D12" s="35" t="s">
        <v>16</v>
      </c>
      <c r="E12" s="35" t="s">
        <v>16</v>
      </c>
      <c r="F12" s="35" t="s">
        <v>16</v>
      </c>
    </row>
    <row ht="15.75" r="13" spans="1:11" x14ac:dyDescent="0.25">
      <c r="A13" s="36">
        <v>10000</v>
      </c>
      <c r="B13" s="37" t="s">
        <v>17</v>
      </c>
      <c r="C13" s="38"/>
      <c r="D13" s="39"/>
      <c r="E13" s="39"/>
      <c r="F13" s="40"/>
    </row>
    <row r="14" spans="1:11" x14ac:dyDescent="0.25">
      <c r="A14" s="41">
        <v>10100</v>
      </c>
      <c r="B14" s="42" t="s">
        <v>18</v>
      </c>
      <c r="C14" s="43"/>
      <c r="D14" s="44"/>
      <c r="E14" s="44"/>
      <c r="F14" s="45"/>
    </row>
    <row r="15" spans="1:11" x14ac:dyDescent="0.25">
      <c r="A15" s="46">
        <v>10110</v>
      </c>
      <c r="B15" s="47" t="s">
        <v>19</v>
      </c>
      <c r="C15" s="48"/>
      <c r="D15" s="49">
        <v>8</v>
      </c>
      <c r="E15" s="50"/>
      <c r="F15" s="51"/>
    </row>
    <row r="16" spans="1:11" x14ac:dyDescent="0.25">
      <c r="A16" s="46">
        <v>10120</v>
      </c>
      <c r="B16" s="47" t="s">
        <v>20</v>
      </c>
      <c r="C16" s="48"/>
      <c r="D16" s="49"/>
      <c r="E16" s="50"/>
      <c r="F16" s="51"/>
    </row>
    <row r="17" spans="1:6" x14ac:dyDescent="0.25">
      <c r="A17" s="46">
        <v>10130</v>
      </c>
      <c r="B17" s="52" t="s">
        <v>21</v>
      </c>
      <c r="C17" s="53"/>
      <c r="D17" s="50"/>
      <c r="E17" s="54">
        <f>SUM(D15:D16)</f>
        <v>8</v>
      </c>
      <c r="F17" s="55">
        <f>E17</f>
        <v>8</v>
      </c>
    </row>
    <row r="18" spans="1:6" x14ac:dyDescent="0.25">
      <c r="A18" s="46">
        <v>10200</v>
      </c>
      <c r="B18" s="56" t="s">
        <v>22</v>
      </c>
      <c r="C18" s="57"/>
      <c r="D18" s="50"/>
      <c r="E18" s="50"/>
      <c r="F18" s="51"/>
    </row>
    <row r="19" spans="1:6" x14ac:dyDescent="0.25">
      <c r="A19" s="46">
        <v>10210</v>
      </c>
      <c r="B19" s="58" t="s">
        <v>23</v>
      </c>
      <c r="C19" s="59"/>
      <c r="D19" s="50"/>
      <c r="E19" s="50"/>
      <c r="F19" s="51"/>
    </row>
    <row r="20" spans="1:6" x14ac:dyDescent="0.25">
      <c r="A20" s="46">
        <v>10220</v>
      </c>
      <c r="B20" s="60" t="s">
        <v>24</v>
      </c>
      <c r="C20" s="61"/>
      <c r="D20" s="62">
        <f>'221'!D48</f>
        <v>24631</v>
      </c>
      <c r="E20" s="54">
        <f>D20</f>
        <v>24631</v>
      </c>
      <c r="F20" s="51"/>
    </row>
    <row r="21" spans="1:6" x14ac:dyDescent="0.25">
      <c r="A21" s="63">
        <v>10300</v>
      </c>
      <c r="B21" s="64" t="s">
        <v>25</v>
      </c>
      <c r="C21" s="65"/>
      <c r="D21" s="50"/>
      <c r="E21" s="50"/>
      <c r="F21" s="51"/>
    </row>
    <row r="22" spans="1:6" x14ac:dyDescent="0.25">
      <c r="A22" s="46">
        <v>10310</v>
      </c>
      <c r="B22" s="60" t="s">
        <v>26</v>
      </c>
      <c r="C22" s="61"/>
      <c r="D22" s="62">
        <f>'311'!F39</f>
        <v>0</v>
      </c>
      <c r="E22" s="50"/>
      <c r="F22" s="51"/>
    </row>
    <row r="23" spans="1:6" x14ac:dyDescent="0.25">
      <c r="A23" s="46">
        <v>10320</v>
      </c>
      <c r="B23" s="60" t="s">
        <v>27</v>
      </c>
      <c r="C23" s="61"/>
      <c r="D23" s="62">
        <f>'321'!F32</f>
        <v>0</v>
      </c>
      <c r="E23" s="50"/>
      <c r="F23" s="51"/>
    </row>
    <row r="24" spans="1:6" x14ac:dyDescent="0.25">
      <c r="A24" s="63">
        <v>10330</v>
      </c>
      <c r="B24" s="58" t="s">
        <v>28</v>
      </c>
      <c r="C24" s="59"/>
      <c r="D24" s="50"/>
      <c r="E24" s="54">
        <f>SUM(D22:D23)</f>
        <v>0</v>
      </c>
      <c r="F24" s="51"/>
    </row>
    <row r="25" spans="1:6" x14ac:dyDescent="0.25">
      <c r="A25" s="63">
        <v>10400</v>
      </c>
      <c r="B25" s="66" t="s">
        <v>29</v>
      </c>
      <c r="C25" s="67"/>
      <c r="D25" s="50"/>
      <c r="E25" s="50"/>
      <c r="F25" s="68">
        <f>SUM(E20:E24)</f>
        <v>24631</v>
      </c>
    </row>
    <row r="26" spans="1:6" x14ac:dyDescent="0.25">
      <c r="A26" s="63">
        <v>10500</v>
      </c>
      <c r="B26" s="69" t="s">
        <v>30</v>
      </c>
      <c r="C26" s="70"/>
      <c r="D26" s="50"/>
      <c r="E26" s="50"/>
      <c r="F26" s="51"/>
    </row>
    <row r="27" spans="1:6" x14ac:dyDescent="0.25">
      <c r="A27" s="46">
        <v>10510</v>
      </c>
      <c r="B27" s="71" t="s">
        <v>31</v>
      </c>
      <c r="C27" s="72"/>
      <c r="D27" s="49"/>
      <c r="E27" s="54">
        <f>D27</f>
        <v>0</v>
      </c>
      <c r="F27" s="55">
        <f>E27</f>
        <v>0</v>
      </c>
    </row>
    <row r="28" spans="1:6" x14ac:dyDescent="0.25">
      <c r="A28" s="63">
        <v>10600</v>
      </c>
      <c r="B28" s="66" t="s">
        <v>32</v>
      </c>
      <c r="C28" s="67"/>
      <c r="D28" s="50"/>
      <c r="E28" s="50"/>
      <c r="F28" s="51"/>
    </row>
    <row r="29" spans="1:6" x14ac:dyDescent="0.25">
      <c r="A29" s="46">
        <v>10610</v>
      </c>
      <c r="B29" s="71" t="s">
        <v>33</v>
      </c>
      <c r="C29" s="72"/>
      <c r="D29" s="49"/>
      <c r="E29" s="50"/>
      <c r="F29" s="51"/>
    </row>
    <row r="30" spans="1:6" x14ac:dyDescent="0.25">
      <c r="A30" s="46">
        <v>10620</v>
      </c>
      <c r="B30" s="71" t="s">
        <v>34</v>
      </c>
      <c r="C30" s="72"/>
      <c r="D30" s="49"/>
      <c r="E30" s="50"/>
      <c r="F30" s="51"/>
    </row>
    <row r="31" spans="1:6" x14ac:dyDescent="0.25">
      <c r="A31" s="46">
        <v>10630</v>
      </c>
      <c r="B31" s="71" t="s">
        <v>35</v>
      </c>
      <c r="C31" s="72"/>
      <c r="D31" s="49"/>
      <c r="E31" s="50"/>
      <c r="F31" s="51"/>
    </row>
    <row r="32" spans="1:6" x14ac:dyDescent="0.25">
      <c r="A32" s="46">
        <v>10640</v>
      </c>
      <c r="B32" s="71" t="s">
        <v>36</v>
      </c>
      <c r="C32" s="72"/>
      <c r="D32" s="62">
        <f>'641'!D42</f>
        <v>0</v>
      </c>
      <c r="E32" s="50"/>
      <c r="F32" s="51"/>
    </row>
    <row r="33" spans="1:6" x14ac:dyDescent="0.25">
      <c r="A33" s="63">
        <v>10650</v>
      </c>
      <c r="B33" s="66" t="s">
        <v>37</v>
      </c>
      <c r="C33" s="67"/>
      <c r="D33" s="50"/>
      <c r="E33" s="54">
        <f>SUM(D29:D32)</f>
        <v>0</v>
      </c>
      <c r="F33" s="55">
        <f>E33</f>
        <v>0</v>
      </c>
    </row>
    <row r="34" spans="1:6" x14ac:dyDescent="0.25">
      <c r="A34" s="63">
        <v>10700</v>
      </c>
      <c r="B34" s="69" t="s">
        <v>38</v>
      </c>
      <c r="C34" s="70"/>
      <c r="D34" s="50"/>
      <c r="E34" s="50"/>
      <c r="F34" s="51"/>
    </row>
    <row r="35" spans="1:6" x14ac:dyDescent="0.25">
      <c r="A35" s="46">
        <v>10710</v>
      </c>
      <c r="B35" s="71" t="s">
        <v>39</v>
      </c>
      <c r="C35" s="72"/>
      <c r="D35" s="62">
        <f>'711'!D20</f>
        <v>7280</v>
      </c>
      <c r="E35" s="50"/>
      <c r="F35" s="51"/>
    </row>
    <row r="36" spans="1:6" x14ac:dyDescent="0.25">
      <c r="A36" s="46">
        <v>10720</v>
      </c>
      <c r="B36" s="71" t="s">
        <v>40</v>
      </c>
      <c r="C36" s="72"/>
      <c r="D36" s="49">
        <v>6000</v>
      </c>
      <c r="E36" s="50"/>
      <c r="F36" s="51"/>
    </row>
    <row r="37" spans="1:6" x14ac:dyDescent="0.25">
      <c r="A37" s="46">
        <v>10725</v>
      </c>
      <c r="B37" s="71" t="s">
        <v>41</v>
      </c>
      <c r="C37" s="72"/>
      <c r="D37" s="49"/>
      <c r="E37" s="50"/>
      <c r="F37" s="51"/>
    </row>
    <row r="38" spans="1:6" x14ac:dyDescent="0.25">
      <c r="A38" s="46">
        <v>10730</v>
      </c>
      <c r="B38" s="71" t="s">
        <v>42</v>
      </c>
      <c r="C38" s="72"/>
      <c r="D38" s="49"/>
      <c r="E38" s="50"/>
      <c r="F38" s="51"/>
    </row>
    <row r="39" spans="1:6" x14ac:dyDescent="0.25">
      <c r="A39" s="46">
        <v>10740</v>
      </c>
      <c r="B39" s="71" t="s">
        <v>43</v>
      </c>
      <c r="C39" s="72"/>
      <c r="D39" s="49"/>
      <c r="E39" s="50"/>
      <c r="F39" s="51"/>
    </row>
    <row r="40" spans="1:6" x14ac:dyDescent="0.25">
      <c r="A40" s="46">
        <v>10745</v>
      </c>
      <c r="B40" s="71" t="s">
        <v>44</v>
      </c>
      <c r="C40" s="72"/>
      <c r="D40" s="62">
        <f>'746'!F16</f>
        <v>0</v>
      </c>
      <c r="E40" s="50"/>
      <c r="F40" s="51"/>
    </row>
    <row r="41" spans="1:6" x14ac:dyDescent="0.25">
      <c r="A41" s="46">
        <v>10750</v>
      </c>
      <c r="B41" s="71" t="s">
        <v>45</v>
      </c>
      <c r="C41" s="72"/>
      <c r="D41" s="49"/>
      <c r="E41" s="50"/>
      <c r="F41" s="51"/>
    </row>
    <row r="42" spans="1:6" x14ac:dyDescent="0.25">
      <c r="A42" s="63">
        <v>10760</v>
      </c>
      <c r="B42" s="66" t="s">
        <v>46</v>
      </c>
      <c r="C42" s="67"/>
      <c r="D42" s="50"/>
      <c r="E42" s="54">
        <f>SUM(D35:D41)</f>
        <v>13280</v>
      </c>
      <c r="F42" s="51"/>
    </row>
    <row r="43" spans="1:6" x14ac:dyDescent="0.25">
      <c r="A43" s="46">
        <v>10770</v>
      </c>
      <c r="B43" s="71" t="s">
        <v>47</v>
      </c>
      <c r="C43" s="72"/>
      <c r="D43" s="62">
        <f>'771'!N15</f>
        <v>0</v>
      </c>
      <c r="E43" s="50"/>
      <c r="F43" s="51"/>
    </row>
    <row r="44" spans="1:6" x14ac:dyDescent="0.25">
      <c r="A44" s="46">
        <v>10780</v>
      </c>
      <c r="B44" s="71" t="s">
        <v>48</v>
      </c>
      <c r="C44" s="72"/>
      <c r="D44" s="62">
        <f>0.01*'761'!D12</f>
        <v>132.80000000000001</v>
      </c>
      <c r="E44" s="50"/>
      <c r="F44" s="51"/>
    </row>
    <row r="45" spans="1:6" x14ac:dyDescent="0.25">
      <c r="A45" s="46">
        <v>10790</v>
      </c>
      <c r="B45" s="66" t="s">
        <v>49</v>
      </c>
      <c r="C45" s="67"/>
      <c r="D45" s="50"/>
      <c r="E45" s="54">
        <f>D43+D44</f>
        <v>132.80000000000001</v>
      </c>
      <c r="F45" s="51"/>
    </row>
    <row r="46" spans="1:6" x14ac:dyDescent="0.25">
      <c r="A46" s="46">
        <v>10795</v>
      </c>
      <c r="B46" s="66" t="s">
        <v>50</v>
      </c>
      <c r="C46" s="67"/>
      <c r="D46" s="50"/>
      <c r="E46" s="50"/>
      <c r="F46" s="55">
        <f>E42-E45</f>
        <v>13147.2</v>
      </c>
    </row>
    <row r="47" spans="1:6" x14ac:dyDescent="0.25">
      <c r="A47" s="63">
        <v>10800</v>
      </c>
      <c r="B47" s="69" t="s">
        <v>51</v>
      </c>
      <c r="C47" s="70"/>
      <c r="D47" s="50"/>
      <c r="E47" s="50"/>
      <c r="F47" s="51"/>
    </row>
    <row r="48" spans="1:6" x14ac:dyDescent="0.25">
      <c r="A48" s="46">
        <v>10810</v>
      </c>
      <c r="B48" s="73" t="s">
        <v>52</v>
      </c>
      <c r="C48" s="74"/>
      <c r="D48" s="62">
        <f>'811'!E22</f>
        <v>11631</v>
      </c>
      <c r="E48" s="50"/>
      <c r="F48" s="51"/>
    </row>
    <row r="49" spans="1:6" x14ac:dyDescent="0.25">
      <c r="A49" s="46">
        <v>10880</v>
      </c>
      <c r="B49" s="71" t="s">
        <v>53</v>
      </c>
      <c r="C49" s="72"/>
      <c r="D49" s="49"/>
      <c r="E49" s="50"/>
      <c r="F49" s="51"/>
    </row>
    <row r="50" spans="1:6" x14ac:dyDescent="0.25">
      <c r="A50" s="63">
        <v>10890</v>
      </c>
      <c r="B50" s="66" t="s">
        <v>54</v>
      </c>
      <c r="C50" s="67"/>
      <c r="D50" s="50"/>
      <c r="E50" s="54">
        <f>D48-D49</f>
        <v>11631</v>
      </c>
      <c r="F50" s="55">
        <f>E50</f>
        <v>11631</v>
      </c>
    </row>
    <row r="51" spans="1:6" x14ac:dyDescent="0.25">
      <c r="A51" s="63">
        <v>10900</v>
      </c>
      <c r="B51" s="69" t="s">
        <v>55</v>
      </c>
      <c r="C51" s="70"/>
      <c r="D51" s="50"/>
      <c r="E51" s="50"/>
      <c r="F51" s="51"/>
    </row>
    <row r="52" spans="1:6" x14ac:dyDescent="0.25">
      <c r="A52" s="46">
        <v>10910</v>
      </c>
      <c r="B52" s="73" t="s">
        <v>56</v>
      </c>
      <c r="C52" s="74"/>
      <c r="D52" s="49">
        <v>0</v>
      </c>
      <c r="E52" s="50"/>
      <c r="F52" s="51"/>
    </row>
    <row r="53" spans="1:6" x14ac:dyDescent="0.25">
      <c r="A53" s="46">
        <v>10920</v>
      </c>
      <c r="B53" s="73" t="s">
        <v>57</v>
      </c>
      <c r="C53" s="74"/>
      <c r="D53" s="49"/>
      <c r="E53" s="50"/>
      <c r="F53" s="51"/>
    </row>
    <row r="54" spans="1:6" x14ac:dyDescent="0.25">
      <c r="A54" s="46">
        <v>10930</v>
      </c>
      <c r="B54" s="73" t="s">
        <v>58</v>
      </c>
      <c r="C54" s="74"/>
      <c r="D54" s="49"/>
      <c r="E54" s="50"/>
      <c r="F54" s="51"/>
    </row>
    <row r="55" spans="1:6" x14ac:dyDescent="0.25">
      <c r="A55" s="46">
        <v>10940</v>
      </c>
      <c r="B55" s="71" t="s">
        <v>59</v>
      </c>
      <c r="C55" s="72"/>
      <c r="D55" s="49">
        <v>2376</v>
      </c>
      <c r="E55" s="50"/>
      <c r="F55" s="51"/>
    </row>
    <row r="56" spans="1:6" x14ac:dyDescent="0.25">
      <c r="A56" s="46">
        <v>10950</v>
      </c>
      <c r="B56" s="73" t="s">
        <v>60</v>
      </c>
      <c r="C56" s="74"/>
      <c r="D56" s="49">
        <v>4410</v>
      </c>
      <c r="E56" s="50"/>
      <c r="F56" s="51"/>
    </row>
    <row r="57" spans="1:6" x14ac:dyDescent="0.25">
      <c r="A57" s="46">
        <v>10960</v>
      </c>
      <c r="B57" s="71" t="s">
        <v>61</v>
      </c>
      <c r="C57" s="72"/>
      <c r="D57" s="49">
        <v>4596</v>
      </c>
      <c r="E57" s="50"/>
      <c r="F57" s="51"/>
    </row>
    <row r="58" spans="1:6" x14ac:dyDescent="0.25">
      <c r="A58" s="46">
        <v>10970</v>
      </c>
      <c r="B58" s="66" t="s">
        <v>62</v>
      </c>
      <c r="C58" s="67"/>
      <c r="D58" s="50"/>
      <c r="E58" s="54">
        <f>SUM(D52:D57)</f>
        <v>11382</v>
      </c>
      <c r="F58" s="51"/>
    </row>
    <row r="59" spans="1:6" x14ac:dyDescent="0.25">
      <c r="A59" s="46">
        <v>10980</v>
      </c>
      <c r="B59" s="74" t="s">
        <v>63</v>
      </c>
      <c r="C59" s="75"/>
      <c r="D59" s="49">
        <v>297</v>
      </c>
      <c r="E59" s="54">
        <f>D59</f>
        <v>297</v>
      </c>
      <c r="F59" s="51"/>
    </row>
    <row r="60" spans="1:6" x14ac:dyDescent="0.25">
      <c r="A60" s="46">
        <v>10990</v>
      </c>
      <c r="B60" s="66" t="s">
        <v>64</v>
      </c>
      <c r="C60" s="67"/>
      <c r="D60" s="50"/>
      <c r="E60" s="50"/>
      <c r="F60" s="55">
        <f>E58-E59</f>
        <v>11085</v>
      </c>
    </row>
    <row r="61" spans="1:6" x14ac:dyDescent="0.25">
      <c r="A61" s="76">
        <v>11000</v>
      </c>
      <c r="B61" s="77" t="s">
        <v>65</v>
      </c>
      <c r="C61" s="77"/>
      <c r="D61" s="78"/>
      <c r="E61" s="78"/>
      <c r="F61" s="79">
        <f>F60+F50+F46+F33+F27+F25+F17</f>
        <v>60502.2</v>
      </c>
    </row>
    <row r="62" spans="1:6" x14ac:dyDescent="0.25">
      <c r="A62" s="80"/>
      <c r="B62" s="81"/>
      <c r="C62" s="81"/>
      <c r="D62" s="81"/>
      <c r="E62" s="81"/>
      <c r="F62" s="81"/>
    </row>
    <row r="63" spans="1:6" x14ac:dyDescent="0.25">
      <c r="A63" s="82"/>
      <c r="B63" s="83" t="s">
        <v>66</v>
      </c>
      <c r="C63" s="84"/>
      <c r="D63" s="85"/>
      <c r="E63" s="85"/>
      <c r="F63" s="86"/>
    </row>
    <row r="64" spans="1:6" x14ac:dyDescent="0.25">
      <c r="A64" s="63">
        <v>20100</v>
      </c>
      <c r="B64" s="69" t="s">
        <v>67</v>
      </c>
      <c r="C64" s="69"/>
      <c r="D64" s="50"/>
      <c r="E64" s="50"/>
      <c r="F64" s="51"/>
    </row>
    <row r="65" spans="1:8" x14ac:dyDescent="0.25">
      <c r="A65" s="46">
        <v>20110</v>
      </c>
      <c r="B65" s="71" t="s">
        <v>68</v>
      </c>
      <c r="C65" s="71"/>
      <c r="D65" s="49">
        <v>2249</v>
      </c>
      <c r="E65" s="50"/>
      <c r="F65" s="51"/>
    </row>
    <row r="66" spans="1:8" x14ac:dyDescent="0.25">
      <c r="A66" s="46">
        <v>20120</v>
      </c>
      <c r="B66" s="71" t="s">
        <v>69</v>
      </c>
      <c r="C66" s="71"/>
      <c r="D66" s="87"/>
      <c r="E66" s="50"/>
      <c r="F66" s="51"/>
      <c r="H66" s="88"/>
    </row>
    <row r="67" spans="1:8" x14ac:dyDescent="0.25">
      <c r="A67" s="46">
        <v>20125</v>
      </c>
      <c r="B67" s="71" t="s">
        <v>70</v>
      </c>
      <c r="C67" s="71"/>
      <c r="D67" s="49">
        <v>3960</v>
      </c>
      <c r="E67" s="50"/>
      <c r="F67" s="51"/>
    </row>
    <row r="68" spans="1:8" x14ac:dyDescent="0.25">
      <c r="A68" s="46">
        <v>20130</v>
      </c>
      <c r="B68" s="71" t="s">
        <v>71</v>
      </c>
      <c r="C68" s="71"/>
      <c r="D68" s="49">
        <v>200</v>
      </c>
      <c r="E68" s="50"/>
      <c r="F68" s="51"/>
    </row>
    <row r="69" spans="1:8" x14ac:dyDescent="0.25">
      <c r="A69" s="46">
        <v>20140</v>
      </c>
      <c r="B69" s="71" t="s">
        <v>72</v>
      </c>
      <c r="C69" s="71"/>
      <c r="D69" s="62">
        <f>'141'!D47</f>
        <v>0</v>
      </c>
      <c r="E69" s="50"/>
      <c r="F69" s="51"/>
    </row>
    <row r="70" spans="1:8" x14ac:dyDescent="0.25">
      <c r="A70" s="63">
        <v>20200</v>
      </c>
      <c r="B70" s="66" t="s">
        <v>73</v>
      </c>
      <c r="C70" s="66"/>
      <c r="D70" s="50"/>
      <c r="E70" s="54">
        <f>SUM(D65:D69)</f>
        <v>6409</v>
      </c>
      <c r="F70" s="55">
        <f>E70</f>
        <v>6409</v>
      </c>
    </row>
    <row r="71" spans="1:8" x14ac:dyDescent="0.25">
      <c r="A71" s="63">
        <v>20300</v>
      </c>
      <c r="B71" s="69" t="s">
        <v>74</v>
      </c>
      <c r="C71" s="69"/>
      <c r="D71" s="50"/>
      <c r="E71" s="50"/>
      <c r="F71" s="51"/>
    </row>
    <row r="72" spans="1:8" x14ac:dyDescent="0.25">
      <c r="A72" s="46">
        <v>20310</v>
      </c>
      <c r="B72" s="71" t="s">
        <v>75</v>
      </c>
      <c r="C72" s="71"/>
      <c r="D72" s="62">
        <f>'312'!H35</f>
        <v>0</v>
      </c>
      <c r="E72" s="50"/>
      <c r="F72" s="51"/>
    </row>
    <row r="73" spans="1:8" x14ac:dyDescent="0.25">
      <c r="A73" s="46">
        <v>20320</v>
      </c>
      <c r="B73" s="71" t="s">
        <v>76</v>
      </c>
      <c r="C73" s="71"/>
      <c r="D73" s="62">
        <f>'322'!G22</f>
        <v>0</v>
      </c>
      <c r="E73" s="50"/>
      <c r="F73" s="51"/>
    </row>
    <row r="74" spans="1:8" x14ac:dyDescent="0.25">
      <c r="A74" s="63">
        <v>20330</v>
      </c>
      <c r="B74" s="66" t="s">
        <v>77</v>
      </c>
      <c r="C74" s="66"/>
      <c r="D74" s="50"/>
      <c r="E74" s="54">
        <f>SUM(D72:D73)</f>
        <v>0</v>
      </c>
      <c r="F74" s="55">
        <f>E74</f>
        <v>0</v>
      </c>
    </row>
    <row r="75" spans="1:8" x14ac:dyDescent="0.25">
      <c r="A75" s="63">
        <v>20450</v>
      </c>
      <c r="B75" s="66" t="s">
        <v>78</v>
      </c>
      <c r="C75" s="66"/>
      <c r="D75" s="62">
        <f>'451'!G22</f>
        <v>0</v>
      </c>
      <c r="E75" s="54">
        <f>D75</f>
        <v>0</v>
      </c>
      <c r="F75" s="55">
        <f>E75</f>
        <v>0</v>
      </c>
    </row>
    <row r="76" spans="1:8" x14ac:dyDescent="0.25">
      <c r="A76" s="63">
        <v>20500</v>
      </c>
      <c r="B76" s="66" t="s">
        <v>79</v>
      </c>
      <c r="C76" s="66"/>
      <c r="D76" s="62">
        <f>'501'!D26</f>
        <v>34093</v>
      </c>
      <c r="E76" s="54">
        <f>D76</f>
        <v>34093</v>
      </c>
      <c r="F76" s="55">
        <f>E76</f>
        <v>34093</v>
      </c>
    </row>
    <row r="77" spans="1:8" x14ac:dyDescent="0.25">
      <c r="A77" s="63">
        <v>20600</v>
      </c>
      <c r="B77" s="69" t="s">
        <v>80</v>
      </c>
      <c r="C77" s="69"/>
      <c r="D77" s="50"/>
      <c r="E77" s="50"/>
      <c r="F77" s="51"/>
    </row>
    <row r="78" spans="1:8" x14ac:dyDescent="0.25">
      <c r="A78" s="46">
        <v>20610</v>
      </c>
      <c r="B78" s="73" t="s">
        <v>81</v>
      </c>
      <c r="C78" s="73"/>
      <c r="D78" s="49"/>
      <c r="E78" s="50"/>
      <c r="F78" s="51"/>
    </row>
    <row r="79" spans="1:8" x14ac:dyDescent="0.25">
      <c r="A79" s="46">
        <v>20620</v>
      </c>
      <c r="B79" s="73" t="s">
        <v>82</v>
      </c>
      <c r="C79" s="73"/>
      <c r="D79" s="49"/>
      <c r="E79" s="50"/>
      <c r="F79" s="51"/>
    </row>
    <row r="80" spans="1:8" x14ac:dyDescent="0.25">
      <c r="A80" s="46">
        <v>20630</v>
      </c>
      <c r="B80" s="73" t="s">
        <v>83</v>
      </c>
      <c r="C80" s="73"/>
      <c r="D80" s="49"/>
      <c r="E80" s="50"/>
      <c r="F80" s="51"/>
    </row>
    <row r="81" spans="1:6" x14ac:dyDescent="0.25">
      <c r="A81" s="46">
        <v>20640</v>
      </c>
      <c r="B81" s="73" t="s">
        <v>84</v>
      </c>
      <c r="C81" s="73"/>
      <c r="D81" s="62">
        <f>'642'!H23</f>
        <v>0</v>
      </c>
      <c r="E81" s="50"/>
      <c r="F81" s="51"/>
    </row>
    <row r="82" spans="1:6" x14ac:dyDescent="0.25">
      <c r="A82" s="46">
        <v>20650</v>
      </c>
      <c r="B82" s="73" t="s">
        <v>85</v>
      </c>
      <c r="C82" s="73"/>
      <c r="D82" s="62">
        <f>'651'!G23</f>
        <v>0</v>
      </c>
      <c r="E82" s="50"/>
      <c r="F82" s="51"/>
    </row>
    <row r="83" spans="1:6" x14ac:dyDescent="0.25">
      <c r="A83" s="63">
        <v>20660</v>
      </c>
      <c r="B83" s="66" t="s">
        <v>86</v>
      </c>
      <c r="C83" s="66"/>
      <c r="D83" s="50"/>
      <c r="E83" s="54">
        <f>SUM(D78:D82)</f>
        <v>0</v>
      </c>
      <c r="F83" s="55">
        <f>E83</f>
        <v>0</v>
      </c>
    </row>
    <row r="84" spans="1:6" x14ac:dyDescent="0.25">
      <c r="A84" s="46">
        <v>20700</v>
      </c>
      <c r="B84" s="69" t="s">
        <v>87</v>
      </c>
      <c r="C84" s="69"/>
      <c r="D84" s="50"/>
      <c r="E84" s="50"/>
      <c r="F84" s="51"/>
    </row>
    <row r="85" spans="1:6" x14ac:dyDescent="0.25">
      <c r="A85" s="46">
        <v>20710</v>
      </c>
      <c r="B85" s="73" t="s">
        <v>88</v>
      </c>
      <c r="C85" s="73"/>
      <c r="D85" s="49"/>
      <c r="E85" s="50"/>
      <c r="F85" s="51"/>
    </row>
    <row r="86" spans="1:6" x14ac:dyDescent="0.25">
      <c r="A86" s="46">
        <v>20720</v>
      </c>
      <c r="B86" s="73" t="s">
        <v>89</v>
      </c>
      <c r="C86" s="73"/>
      <c r="D86" s="49"/>
      <c r="E86" s="50"/>
      <c r="F86" s="51"/>
    </row>
    <row r="87" spans="1:6" x14ac:dyDescent="0.25">
      <c r="A87" s="63">
        <v>20750</v>
      </c>
      <c r="B87" s="66" t="s">
        <v>90</v>
      </c>
      <c r="C87" s="66"/>
      <c r="D87" s="50"/>
      <c r="E87" s="54">
        <f>SUM(D85:D86)</f>
        <v>0</v>
      </c>
      <c r="F87" s="55">
        <f>E87</f>
        <v>0</v>
      </c>
    </row>
    <row r="88" spans="1:6" x14ac:dyDescent="0.25">
      <c r="A88" s="63">
        <v>20800</v>
      </c>
      <c r="B88" s="89" t="s">
        <v>91</v>
      </c>
      <c r="C88" s="57"/>
      <c r="D88" s="50"/>
      <c r="E88" s="50"/>
      <c r="F88" s="51"/>
    </row>
    <row r="89" spans="1:6" x14ac:dyDescent="0.25">
      <c r="A89" s="46">
        <v>20810</v>
      </c>
      <c r="B89" s="74" t="s">
        <v>92</v>
      </c>
      <c r="C89" s="74"/>
      <c r="D89" s="49">
        <v>20000</v>
      </c>
      <c r="E89" s="54">
        <f>D89</f>
        <v>20000</v>
      </c>
      <c r="F89" s="51"/>
    </row>
    <row r="90" spans="1:6" x14ac:dyDescent="0.25">
      <c r="A90" s="46">
        <v>20820</v>
      </c>
      <c r="B90" s="74" t="s">
        <v>93</v>
      </c>
      <c r="C90" s="74"/>
      <c r="D90" s="50"/>
      <c r="E90" s="50"/>
      <c r="F90" s="51"/>
    </row>
    <row r="91" spans="1:6" x14ac:dyDescent="0.25">
      <c r="A91" s="46">
        <v>20830</v>
      </c>
      <c r="B91" s="74" t="s">
        <v>94</v>
      </c>
      <c r="C91" s="74"/>
      <c r="D91" s="49">
        <v>20000</v>
      </c>
      <c r="E91" s="50"/>
      <c r="F91" s="51"/>
    </row>
    <row r="92" spans="1:6" x14ac:dyDescent="0.25">
      <c r="A92" s="46">
        <v>20840</v>
      </c>
      <c r="B92" s="72" t="s">
        <v>95</v>
      </c>
      <c r="C92" s="72"/>
      <c r="D92" s="49"/>
      <c r="E92" s="50"/>
      <c r="F92" s="51"/>
    </row>
    <row r="93" spans="1:6" x14ac:dyDescent="0.25">
      <c r="A93" s="63">
        <v>20860</v>
      </c>
      <c r="B93" s="90" t="s">
        <v>96</v>
      </c>
      <c r="C93" s="91"/>
      <c r="D93" s="50"/>
      <c r="E93" s="54">
        <f>SUM(D91:D92)</f>
        <v>20000</v>
      </c>
      <c r="F93" s="51"/>
    </row>
    <row r="94" spans="1:6" x14ac:dyDescent="0.25">
      <c r="A94" s="46">
        <v>20900</v>
      </c>
      <c r="B94" s="92" t="s">
        <v>97</v>
      </c>
      <c r="C94" s="93"/>
      <c r="D94" s="50"/>
      <c r="E94" s="50"/>
      <c r="F94" s="51"/>
    </row>
    <row r="95" spans="1:6" x14ac:dyDescent="0.25">
      <c r="A95" s="46">
        <v>20910</v>
      </c>
      <c r="B95" s="72" t="s">
        <v>98</v>
      </c>
      <c r="C95" s="72"/>
      <c r="D95" s="49"/>
      <c r="E95" s="50"/>
      <c r="F95" s="51"/>
    </row>
    <row r="96" spans="1:6" x14ac:dyDescent="0.25">
      <c r="A96" s="46">
        <v>20920</v>
      </c>
      <c r="B96" s="72" t="s">
        <v>99</v>
      </c>
      <c r="C96" s="72"/>
      <c r="D96" s="49"/>
      <c r="E96" s="50"/>
      <c r="F96" s="51"/>
    </row>
    <row r="97" spans="1:6" x14ac:dyDescent="0.25">
      <c r="A97" s="46">
        <v>20930</v>
      </c>
      <c r="B97" s="72" t="s">
        <v>100</v>
      </c>
      <c r="C97" s="72"/>
      <c r="D97" s="94"/>
      <c r="E97" s="50"/>
      <c r="F97" s="51"/>
    </row>
    <row r="98" spans="1:6" x14ac:dyDescent="0.25">
      <c r="A98" s="46">
        <v>20932</v>
      </c>
      <c r="B98" s="72" t="s">
        <v>101</v>
      </c>
      <c r="C98" s="72"/>
      <c r="D98" s="62">
        <f>'933'!H22</f>
        <v>0</v>
      </c>
      <c r="E98" s="50"/>
      <c r="F98" s="51"/>
    </row>
    <row r="99" spans="1:6" x14ac:dyDescent="0.25">
      <c r="A99" s="46">
        <v>20935</v>
      </c>
      <c r="B99" s="72" t="s">
        <v>102</v>
      </c>
      <c r="C99" s="72"/>
      <c r="D99" s="49"/>
      <c r="E99" s="50"/>
      <c r="F99" s="51"/>
    </row>
    <row r="100" spans="1:6" x14ac:dyDescent="0.25">
      <c r="A100" s="46">
        <v>20940</v>
      </c>
      <c r="B100" s="72" t="s">
        <v>103</v>
      </c>
      <c r="C100" s="72"/>
      <c r="D100" s="49"/>
      <c r="E100" s="50"/>
      <c r="F100" s="51"/>
    </row>
    <row r="101" spans="1:6" x14ac:dyDescent="0.25">
      <c r="A101" s="46">
        <v>20950</v>
      </c>
      <c r="B101" s="72" t="s">
        <v>104</v>
      </c>
      <c r="C101" s="72"/>
      <c r="D101" s="62">
        <f>'951'!D24</f>
        <v>0</v>
      </c>
      <c r="E101" s="50"/>
      <c r="F101" s="51"/>
    </row>
    <row r="102" spans="1:6" x14ac:dyDescent="0.25">
      <c r="A102" s="46">
        <v>20960</v>
      </c>
      <c r="B102" s="72" t="s">
        <v>105</v>
      </c>
      <c r="C102" s="72"/>
      <c r="D102" s="94"/>
      <c r="E102" s="50"/>
      <c r="F102" s="51"/>
    </row>
    <row r="103" spans="1:6" x14ac:dyDescent="0.25">
      <c r="A103" s="46">
        <v>20965</v>
      </c>
      <c r="B103" s="72" t="s">
        <v>106</v>
      </c>
      <c r="C103" s="72"/>
      <c r="D103" s="95" t="str">
        <f>IF('1000'!F39&lt;0,'1000'!F39,"")</f>
        <v/>
      </c>
      <c r="E103" s="50"/>
      <c r="F103" s="51"/>
    </row>
    <row r="104" spans="1:6" x14ac:dyDescent="0.25">
      <c r="A104" s="63">
        <v>20970</v>
      </c>
      <c r="B104" s="96" t="s">
        <v>107</v>
      </c>
      <c r="C104" s="96"/>
      <c r="D104" s="50"/>
      <c r="E104" s="97">
        <f>SUM(D95:D103)</f>
        <v>0</v>
      </c>
      <c r="F104" s="51"/>
    </row>
    <row r="105" spans="1:6" x14ac:dyDescent="0.25">
      <c r="A105" s="63">
        <v>20980</v>
      </c>
      <c r="B105" s="67" t="s">
        <v>108</v>
      </c>
      <c r="C105" s="67"/>
      <c r="D105" s="50"/>
      <c r="E105" s="50"/>
      <c r="F105" s="98">
        <f>E93+E104</f>
        <v>20000</v>
      </c>
    </row>
    <row r="106" spans="1:6" x14ac:dyDescent="0.25">
      <c r="A106" s="63">
        <v>20990</v>
      </c>
      <c r="B106" s="67" t="s">
        <v>109</v>
      </c>
      <c r="C106" s="67"/>
      <c r="D106" s="50"/>
      <c r="E106" s="50"/>
      <c r="F106" s="55">
        <f>F70+F87+F83+F76+F75+F74+F105</f>
        <v>60502</v>
      </c>
    </row>
    <row r="107" spans="1:6" x14ac:dyDescent="0.25">
      <c r="A107" s="76">
        <v>20995</v>
      </c>
      <c r="B107" s="99" t="s">
        <v>110</v>
      </c>
      <c r="C107" s="99"/>
      <c r="D107" s="78"/>
      <c r="E107" s="78"/>
      <c r="F107" s="100">
        <f>'996'!D23</f>
        <v>0</v>
      </c>
    </row>
    <row r="109" spans="1:6" x14ac:dyDescent="0.25">
      <c r="F109" s="101"/>
    </row>
    <row r="110" spans="1:6" x14ac:dyDescent="0.25">
      <c r="A110" s="102"/>
      <c r="B110" s="103" t="str">
        <f>IF(ABS(F61-F106)&gt;1,"Not Balanced","______________________________ ")</f>
        <v xml:space="preserve">______________________________ </v>
      </c>
      <c r="C110" s="104"/>
      <c r="D110" s="14" t="str">
        <f>B110</f>
        <v xml:space="preserve">______________________________ </v>
      </c>
      <c r="E110" s="14"/>
    </row>
    <row r="111" spans="1:6" x14ac:dyDescent="0.25">
      <c r="A111" s="102"/>
      <c r="B111" s="105" t="s">
        <v>111</v>
      </c>
      <c r="C111" s="104"/>
      <c r="D111" s="13" t="s">
        <v>111</v>
      </c>
      <c r="E111" s="13"/>
    </row>
    <row r="112" spans="1:6" x14ac:dyDescent="0.25">
      <c r="A112" s="106"/>
      <c r="B112" s="12"/>
      <c r="C112" s="12"/>
      <c r="D112" s="12"/>
      <c r="E112" s="12"/>
    </row>
    <row r="113" spans="1:6" x14ac:dyDescent="0.25">
      <c r="A113" s="106"/>
      <c r="B113" s="107"/>
      <c r="C113" s="107"/>
      <c r="D113" s="107"/>
      <c r="E113" s="107"/>
    </row>
    <row ht="25.5" r="114" spans="1:6" x14ac:dyDescent="0.25">
      <c r="A114" s="108" t="s">
        <v>112</v>
      </c>
      <c r="B114" s="109" t="s">
        <v>113</v>
      </c>
      <c r="C114" s="110"/>
      <c r="D114" s="111" t="s">
        <v>114</v>
      </c>
      <c r="E114" s="112" t="s">
        <v>115</v>
      </c>
      <c r="F114" s="113"/>
    </row>
    <row ht="28.5" r="115" spans="1:6" x14ac:dyDescent="0.25">
      <c r="A115" s="114" t="s">
        <v>116</v>
      </c>
      <c r="B115" s="112">
        <v>8056898613</v>
      </c>
      <c r="C115" s="115"/>
      <c r="D115" s="116" t="s">
        <v>116</v>
      </c>
      <c r="E115" s="112">
        <v>9087339789</v>
      </c>
    </row>
    <row r="116" spans="1:6" x14ac:dyDescent="0.25">
      <c r="A116" s="21"/>
      <c r="B116" s="112"/>
    </row>
    <row ht="28.5" r="117" spans="1:6" x14ac:dyDescent="0.25">
      <c r="A117" s="117" t="s">
        <v>117</v>
      </c>
      <c r="B117" s="112" t="s">
        <v>118</v>
      </c>
      <c r="C117" s="115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18" width="7.7109375" collapsed="false"/>
    <col min="2" max="2" customWidth="true" style="118" width="22.0" collapsed="false"/>
    <col min="3" max="3" customWidth="true" style="118" width="21.7109375" collapsed="false"/>
    <col min="4" max="4" customWidth="true" style="118" width="16.140625" collapsed="false"/>
    <col min="5" max="5" customWidth="true" style="118" width="15.85546875" collapsed="false"/>
    <col min="6" max="6" customWidth="true" style="118" width="14.0" collapsed="false"/>
    <col min="7" max="9" style="118" width="9.140625" collapsed="false"/>
    <col min="10" max="10" customWidth="true" style="118" width="10.140625" collapsed="false"/>
    <col min="11" max="257" style="118" width="9.140625" collapsed="false"/>
  </cols>
  <sheetData>
    <row r="1" spans="1:6" x14ac:dyDescent="0.25">
      <c r="A1" s="120" t="s">
        <v>0</v>
      </c>
      <c r="B1" s="120"/>
      <c r="C1" s="125">
        <f>'300'!C1</f>
        <v>51253</v>
      </c>
    </row>
    <row r="2" spans="1:6" x14ac:dyDescent="0.25">
      <c r="A2" s="120" t="s">
        <v>1</v>
      </c>
      <c r="B2" s="120"/>
      <c r="C2" s="125" t="str">
        <f>'300'!C2</f>
        <v>NEPTUNE MICROFINANCE BANK LIMITED</v>
      </c>
    </row>
    <row r="3" spans="1:6" x14ac:dyDescent="0.25">
      <c r="A3" s="120" t="s">
        <v>3</v>
      </c>
      <c r="B3" s="120"/>
      <c r="C3" s="125" t="s">
        <v>247</v>
      </c>
    </row>
    <row r="4" spans="1:6" x14ac:dyDescent="0.25">
      <c r="A4" s="120" t="s">
        <v>5</v>
      </c>
      <c r="B4" s="120"/>
      <c r="C4" s="304" t="s">
        <v>248</v>
      </c>
      <c r="D4" s="315"/>
      <c r="E4" s="315"/>
      <c r="F4" s="315"/>
    </row>
    <row r="5" spans="1:6" x14ac:dyDescent="0.25">
      <c r="A5" s="120" t="s">
        <v>7</v>
      </c>
      <c r="B5" s="120"/>
      <c r="C5" s="307">
        <f>'300'!C5</f>
        <v>42855</v>
      </c>
    </row>
    <row r="6" spans="1:6" x14ac:dyDescent="0.25">
      <c r="A6" s="120" t="s">
        <v>8</v>
      </c>
      <c r="B6" s="120"/>
      <c r="C6" s="125" t="str">
        <f>'300'!C6</f>
        <v>LAGOS</v>
      </c>
    </row>
    <row r="7" spans="1:6" x14ac:dyDescent="0.25">
      <c r="A7" s="120" t="s">
        <v>10</v>
      </c>
      <c r="B7" s="120"/>
      <c r="C7" s="369">
        <f>'300'!C7</f>
        <v>20</v>
      </c>
    </row>
    <row r="8" spans="1:6" x14ac:dyDescent="0.25">
      <c r="A8" s="120" t="s">
        <v>11</v>
      </c>
      <c r="B8" s="120"/>
      <c r="C8" s="125" t="str">
        <f>'300'!C8</f>
        <v>Ikeja</v>
      </c>
    </row>
    <row r="9" spans="1:6" x14ac:dyDescent="0.25">
      <c r="A9" s="120" t="s">
        <v>13</v>
      </c>
      <c r="B9" s="120"/>
      <c r="C9" s="125">
        <f>'300'!C9</f>
        <v>0</v>
      </c>
    </row>
    <row r="10" spans="1:6" x14ac:dyDescent="0.25">
      <c r="A10" s="121"/>
      <c r="B10" s="121"/>
      <c r="C10" s="121"/>
    </row>
    <row r="11" spans="1:6" x14ac:dyDescent="0.25">
      <c r="A11" s="317" t="s">
        <v>217</v>
      </c>
      <c r="B11" s="670"/>
      <c r="C11" s="670"/>
      <c r="D11" s="370" t="s">
        <v>249</v>
      </c>
      <c r="E11" s="113"/>
    </row>
    <row customHeight="1" ht="13.5" r="12" spans="1:6" x14ac:dyDescent="0.25">
      <c r="A12" s="371">
        <v>10762</v>
      </c>
      <c r="B12" s="671" t="s">
        <v>250</v>
      </c>
      <c r="C12" s="671"/>
      <c r="D12" s="252">
        <v>13280</v>
      </c>
      <c r="E12" s="113"/>
    </row>
    <row customHeight="1" ht="12.75" r="13" spans="1:6" x14ac:dyDescent="0.25">
      <c r="A13" s="372">
        <v>10763</v>
      </c>
      <c r="B13" s="672" t="s">
        <v>251</v>
      </c>
      <c r="C13" s="672"/>
      <c r="D13" s="373"/>
      <c r="E13" s="113"/>
    </row>
    <row r="14" spans="1:6" x14ac:dyDescent="0.25">
      <c r="A14" s="372">
        <v>10764</v>
      </c>
      <c r="B14" s="673" t="s">
        <v>252</v>
      </c>
      <c r="C14" s="673"/>
      <c r="D14" s="374">
        <f>'771'!J15</f>
        <v>0</v>
      </c>
      <c r="E14" s="171"/>
    </row>
    <row r="15" spans="1:6" x14ac:dyDescent="0.25">
      <c r="A15" s="372">
        <v>10765</v>
      </c>
      <c r="B15" s="673" t="s">
        <v>253</v>
      </c>
      <c r="C15" s="673"/>
      <c r="D15" s="374">
        <f>'771'!K15</f>
        <v>0</v>
      </c>
      <c r="E15" s="171"/>
    </row>
    <row r="16" spans="1:6" x14ac:dyDescent="0.25">
      <c r="A16" s="372">
        <v>10766</v>
      </c>
      <c r="B16" s="673" t="s">
        <v>254</v>
      </c>
      <c r="C16" s="673"/>
      <c r="D16" s="374">
        <f>'771'!L15</f>
        <v>0</v>
      </c>
      <c r="E16" s="171"/>
    </row>
    <row r="17" spans="1:6" x14ac:dyDescent="0.25">
      <c r="A17" s="372">
        <v>10767</v>
      </c>
      <c r="B17" s="673" t="s">
        <v>255</v>
      </c>
      <c r="C17" s="673"/>
      <c r="D17" s="374">
        <f>'771'!M15</f>
        <v>0</v>
      </c>
      <c r="E17" s="171"/>
    </row>
    <row r="18" spans="1:6" x14ac:dyDescent="0.25">
      <c r="A18" s="372">
        <v>10768</v>
      </c>
      <c r="B18" s="673" t="s">
        <v>256</v>
      </c>
      <c r="C18" s="673"/>
      <c r="D18" s="375">
        <f>SUM(D14:D17)</f>
        <v>0</v>
      </c>
      <c r="E18" s="171"/>
    </row>
    <row r="19" spans="1:6" x14ac:dyDescent="0.25">
      <c r="A19" s="376"/>
      <c r="B19" s="674" t="s">
        <v>257</v>
      </c>
      <c r="C19" s="674"/>
      <c r="D19" s="377">
        <f>'771'!H15</f>
        <v>0</v>
      </c>
      <c r="E19" s="171"/>
    </row>
    <row r="20" spans="1:6" x14ac:dyDescent="0.25">
      <c r="A20" s="378">
        <v>10769</v>
      </c>
      <c r="B20" s="675" t="s">
        <v>235</v>
      </c>
      <c r="C20" s="675"/>
      <c r="D20" s="379">
        <f>IF(D19+D18+D12='300'!E42,D19+D18+D12,"Check Rules!!!")</f>
        <v>13280</v>
      </c>
      <c r="E20" s="171"/>
    </row>
    <row r="21" spans="1:6" x14ac:dyDescent="0.25">
      <c r="A21" s="113"/>
      <c r="B21" s="113"/>
      <c r="C21" s="113"/>
      <c r="D21" s="341"/>
      <c r="E21" s="171"/>
      <c r="F21" s="113"/>
    </row>
    <row r="22" spans="1:6" x14ac:dyDescent="0.25">
      <c r="A22" s="113"/>
      <c r="B22" s="113"/>
      <c r="C22" s="113" t="s">
        <v>169</v>
      </c>
      <c r="D22" s="341"/>
      <c r="E22" s="171"/>
      <c r="F22" s="113"/>
    </row>
    <row r="23" spans="1:6" x14ac:dyDescent="0.25">
      <c r="A23" s="107" t="str">
        <f>IF(D20="Check Rules!!!",D20,"…………………………………………………..")</f>
        <v>…………………………………………………..</v>
      </c>
      <c r="B23" s="104"/>
      <c r="C23" s="13" t="str">
        <f>A23</f>
        <v>…………………………………………………..</v>
      </c>
      <c r="D23" s="13"/>
      <c r="E23" s="172"/>
      <c r="F23" s="113"/>
    </row>
    <row r="24" spans="1:6" x14ac:dyDescent="0.25">
      <c r="A24" s="107" t="s">
        <v>111</v>
      </c>
      <c r="B24" s="104"/>
      <c r="C24" s="13" t="s">
        <v>111</v>
      </c>
      <c r="D24" s="13"/>
      <c r="E24" s="172"/>
      <c r="F24" s="113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112" width="6.28515625" collapsed="false"/>
    <col min="2" max="2" customWidth="true" style="380" width="18.7109375" collapsed="false"/>
    <col min="3" max="3" customWidth="true" style="112" width="34.42578125" collapsed="false"/>
    <col min="4" max="4" customWidth="true" style="381" width="14.85546875" collapsed="false"/>
    <col min="5" max="5" customWidth="true" style="381" width="12.7109375" collapsed="false"/>
    <col min="6" max="6" customWidth="true" style="382" width="12.28515625" collapsed="false"/>
    <col min="7" max="7" customWidth="true" style="382" width="12.42578125" collapsed="false"/>
    <col min="8" max="8" customWidth="true" style="382" width="11.42578125" collapsed="false"/>
    <col min="9" max="9" customWidth="true" style="383" width="12.42578125" collapsed="false"/>
    <col min="10" max="10" customWidth="true" style="384" width="12.85546875" collapsed="false"/>
    <col min="11" max="11" customWidth="true" style="384" width="10.5703125" collapsed="false"/>
    <col min="12" max="12" customWidth="true" style="384" width="10.28515625" collapsed="false"/>
    <col min="13" max="13" customWidth="true" style="384" width="10.0" collapsed="false"/>
    <col min="14" max="14" customWidth="true" style="385" width="15.28515625" collapsed="false"/>
    <col min="15" max="15" customWidth="true" style="112" width="14.85546875" collapsed="false"/>
    <col min="16" max="257" style="112" width="9.140625" collapsed="false"/>
  </cols>
  <sheetData>
    <row customHeight="1" ht="15" r="1" spans="1:15" x14ac:dyDescent="0.25">
      <c r="A1" s="22" t="s">
        <v>0</v>
      </c>
      <c r="B1" s="112"/>
      <c r="C1" s="386">
        <f>'761'!C1</f>
        <v>51253</v>
      </c>
      <c r="D1" s="387"/>
      <c r="E1" s="387"/>
      <c r="F1" s="388"/>
      <c r="G1" s="112"/>
      <c r="H1" s="112"/>
      <c r="I1" s="112"/>
      <c r="J1" s="112"/>
      <c r="K1" s="112"/>
      <c r="L1" s="112"/>
      <c r="M1" s="112"/>
      <c r="N1" s="383"/>
    </row>
    <row r="2" spans="1:15" x14ac:dyDescent="0.25">
      <c r="A2" s="22" t="s">
        <v>1</v>
      </c>
      <c r="B2" s="112"/>
      <c r="C2" s="389" t="str">
        <f>'951'!C2</f>
        <v>NEPTUNE MICROFINANCE BANK LIMITED</v>
      </c>
      <c r="D2" s="387"/>
      <c r="E2" s="387"/>
      <c r="F2" s="388"/>
      <c r="G2" s="112"/>
      <c r="H2" s="112"/>
      <c r="I2" s="112"/>
      <c r="J2" s="112"/>
      <c r="K2" s="112"/>
      <c r="L2" s="112"/>
      <c r="M2" s="112"/>
      <c r="N2" s="383"/>
    </row>
    <row r="3" spans="1:15" x14ac:dyDescent="0.25">
      <c r="A3" s="22" t="s">
        <v>3</v>
      </c>
      <c r="B3" s="112"/>
      <c r="C3" s="390" t="s">
        <v>258</v>
      </c>
      <c r="D3" s="387"/>
      <c r="E3" s="387"/>
      <c r="F3" s="388"/>
      <c r="G3" s="112"/>
      <c r="H3" s="112"/>
      <c r="I3" s="112"/>
      <c r="J3" s="112"/>
      <c r="K3" s="112"/>
      <c r="L3" s="112"/>
      <c r="M3" s="112"/>
      <c r="N3" s="383"/>
    </row>
    <row r="4" spans="1:15" x14ac:dyDescent="0.25">
      <c r="A4" s="22" t="s">
        <v>5</v>
      </c>
      <c r="B4" s="112"/>
      <c r="C4" s="390" t="s">
        <v>259</v>
      </c>
      <c r="D4" s="391"/>
      <c r="E4" s="391"/>
      <c r="F4" s="388"/>
      <c r="G4" s="112"/>
      <c r="H4" s="112"/>
      <c r="I4" s="112"/>
      <c r="J4" s="112"/>
      <c r="K4" s="112"/>
      <c r="L4" s="112"/>
      <c r="M4" s="112"/>
      <c r="N4" s="383"/>
    </row>
    <row r="5" spans="1:15" x14ac:dyDescent="0.25">
      <c r="A5" s="22" t="s">
        <v>7</v>
      </c>
      <c r="B5" s="112"/>
      <c r="C5" s="392">
        <f>'761'!C5</f>
        <v>42855</v>
      </c>
      <c r="D5" s="387"/>
      <c r="E5" s="393"/>
      <c r="F5" s="388"/>
      <c r="G5" s="112"/>
      <c r="H5" s="112"/>
      <c r="I5" s="112"/>
      <c r="J5" s="112"/>
      <c r="K5" s="112"/>
      <c r="L5" s="112"/>
      <c r="M5" s="112"/>
      <c r="N5" s="383"/>
    </row>
    <row r="6" spans="1:15" x14ac:dyDescent="0.25">
      <c r="A6" s="22" t="s">
        <v>8</v>
      </c>
      <c r="B6" s="112"/>
      <c r="C6" s="390" t="str">
        <f>'761'!C6</f>
        <v>LAGOS</v>
      </c>
      <c r="D6" s="387"/>
      <c r="E6" s="387"/>
      <c r="F6" s="388"/>
      <c r="G6" s="112"/>
      <c r="H6" s="112"/>
      <c r="I6" s="112"/>
      <c r="J6" s="112"/>
      <c r="K6" s="112"/>
      <c r="L6" s="112"/>
      <c r="M6" s="112"/>
      <c r="N6" s="383"/>
    </row>
    <row r="7" spans="1:15" x14ac:dyDescent="0.25">
      <c r="A7" s="22" t="s">
        <v>10</v>
      </c>
      <c r="B7" s="112"/>
      <c r="C7" s="390">
        <f>'761'!C7</f>
        <v>20</v>
      </c>
      <c r="D7" s="387"/>
      <c r="E7" s="387"/>
      <c r="F7" s="388"/>
      <c r="G7" s="112"/>
      <c r="H7" s="112"/>
      <c r="I7" s="112"/>
      <c r="J7" s="112"/>
      <c r="K7" s="112"/>
      <c r="L7" s="112"/>
      <c r="M7" s="112"/>
      <c r="N7" s="383"/>
    </row>
    <row r="8" spans="1:15" x14ac:dyDescent="0.25">
      <c r="A8" s="22" t="s">
        <v>11</v>
      </c>
      <c r="B8" s="112"/>
      <c r="C8" s="390" t="str">
        <f>'761'!C8</f>
        <v>Ikeja</v>
      </c>
      <c r="D8" s="387"/>
      <c r="E8" s="387"/>
      <c r="F8" s="388"/>
      <c r="G8" s="112"/>
      <c r="H8" s="112"/>
      <c r="I8" s="112"/>
      <c r="J8" s="112"/>
      <c r="K8" s="112"/>
      <c r="L8" s="112"/>
      <c r="M8" s="112"/>
      <c r="N8" s="383"/>
    </row>
    <row r="9" spans="1:15" x14ac:dyDescent="0.25">
      <c r="A9" s="22" t="s">
        <v>13</v>
      </c>
      <c r="B9" s="112"/>
      <c r="C9" s="390">
        <f>'761'!C9</f>
        <v>0</v>
      </c>
      <c r="D9" s="387"/>
      <c r="E9" s="387"/>
      <c r="F9" s="388"/>
      <c r="G9" s="112"/>
      <c r="H9" s="112"/>
      <c r="I9" s="112"/>
      <c r="J9" s="112"/>
      <c r="K9" s="112"/>
      <c r="L9" s="112"/>
      <c r="M9" s="112"/>
      <c r="N9" s="383"/>
    </row>
    <row r="10" spans="1:15" x14ac:dyDescent="0.25">
      <c r="A10" s="22"/>
      <c r="B10" s="112"/>
      <c r="C10" s="387"/>
      <c r="D10" s="387"/>
      <c r="E10" s="387"/>
      <c r="F10" s="388"/>
      <c r="G10" s="112"/>
      <c r="H10" s="112"/>
      <c r="I10" s="112"/>
      <c r="J10" s="112"/>
      <c r="K10" s="112"/>
      <c r="L10" s="112"/>
      <c r="M10" s="112"/>
      <c r="N10" s="383"/>
    </row>
    <row r="11" spans="1:15" x14ac:dyDescent="0.25">
      <c r="B11" s="104"/>
      <c r="D11" s="13" t="str">
        <f>IF(N15="Check Rules!!!","Check Rules!!!","…………………………………………………………...")</f>
        <v>…………………………………………………………...</v>
      </c>
      <c r="E11" s="13"/>
      <c r="F11" s="13"/>
      <c r="I11" s="112"/>
      <c r="J11" s="13" t="str">
        <f>IF(N15="Check Rules!!!","Check Rules!!!","………………………………………………………...")</f>
        <v>………………………………………………………...</v>
      </c>
      <c r="K11" s="13"/>
      <c r="L11" s="13"/>
      <c r="M11" s="112"/>
      <c r="N11" s="383"/>
    </row>
    <row r="12" spans="1:15" x14ac:dyDescent="0.25">
      <c r="B12" s="104"/>
      <c r="D12" s="107" t="s">
        <v>111</v>
      </c>
      <c r="E12" s="387"/>
      <c r="I12" s="112"/>
      <c r="J12" s="13" t="s">
        <v>111</v>
      </c>
      <c r="K12" s="13"/>
      <c r="L12" s="13"/>
      <c r="M12" s="112"/>
      <c r="N12" s="383"/>
    </row>
    <row r="13" spans="1:15" x14ac:dyDescent="0.25">
      <c r="A13" s="22"/>
      <c r="B13" s="387"/>
      <c r="C13" s="387"/>
      <c r="D13" s="387"/>
      <c r="E13" s="387"/>
      <c r="F13" s="388"/>
      <c r="G13" s="112"/>
      <c r="H13" s="112"/>
      <c r="I13" s="112"/>
      <c r="J13" s="112"/>
      <c r="K13" s="112"/>
      <c r="L13" s="112"/>
      <c r="M13" s="112"/>
      <c r="N13" s="383"/>
    </row>
    <row r="14" spans="1:15" x14ac:dyDescent="0.25">
      <c r="A14" s="22"/>
      <c r="B14" s="387"/>
      <c r="C14" s="387"/>
      <c r="D14" s="387"/>
      <c r="E14" s="387"/>
      <c r="F14" s="388"/>
      <c r="G14" s="112"/>
      <c r="H14" s="112"/>
      <c r="I14" s="112"/>
      <c r="J14" s="112"/>
      <c r="K14" s="112"/>
      <c r="L14" s="112"/>
      <c r="M14" s="112"/>
      <c r="N14" s="112"/>
    </row>
    <row r="15" spans="1:15" x14ac:dyDescent="0.25">
      <c r="A15" s="394" t="s">
        <v>260</v>
      </c>
      <c r="B15" s="395"/>
      <c r="C15" s="395"/>
      <c r="D15" s="395"/>
      <c r="E15" s="395"/>
      <c r="F15" s="396">
        <f ref="F15:N15" si="0" t="shared">SUM(F20:F65281)</f>
        <v>0</v>
      </c>
      <c r="G15" s="396">
        <f si="0" t="shared"/>
        <v>0</v>
      </c>
      <c r="H15" s="396">
        <f si="0" t="shared"/>
        <v>0</v>
      </c>
      <c r="I15" s="396">
        <f si="0" t="shared"/>
        <v>0</v>
      </c>
      <c r="J15" s="396">
        <f si="0" t="shared"/>
        <v>0</v>
      </c>
      <c r="K15" s="396">
        <f si="0" t="shared"/>
        <v>0</v>
      </c>
      <c r="L15" s="396">
        <f si="0" t="shared"/>
        <v>0</v>
      </c>
      <c r="M15" s="396">
        <f si="0" t="shared"/>
        <v>0</v>
      </c>
      <c r="N15" s="396">
        <f si="0" t="shared"/>
        <v>0</v>
      </c>
      <c r="O15" s="397" t="str">
        <f>IF(N15="Check Rules!!!",SUM(N20:N65281)-'300'!D43,"")</f>
        <v/>
      </c>
    </row>
    <row r="16" spans="1:15" x14ac:dyDescent="0.25">
      <c r="A16" s="398">
        <v>1</v>
      </c>
      <c r="B16" s="399">
        <v>2</v>
      </c>
      <c r="C16" s="399">
        <v>3</v>
      </c>
      <c r="D16" s="399">
        <v>4</v>
      </c>
      <c r="E16" s="400">
        <v>5</v>
      </c>
      <c r="F16" s="400">
        <v>6</v>
      </c>
      <c r="G16" s="400">
        <v>7</v>
      </c>
      <c r="H16" s="400">
        <v>8</v>
      </c>
      <c r="I16" s="400">
        <v>9</v>
      </c>
      <c r="J16" s="676">
        <v>10</v>
      </c>
      <c r="K16" s="676"/>
      <c r="L16" s="676"/>
      <c r="M16" s="676"/>
      <c r="N16" s="401">
        <v>11</v>
      </c>
      <c r="O16" s="402">
        <v>12</v>
      </c>
    </row>
    <row customHeight="1" ht="15.75" r="17" spans="1:15" x14ac:dyDescent="0.25">
      <c r="A17" s="677" t="s">
        <v>261</v>
      </c>
      <c r="B17" s="678" t="s">
        <v>262</v>
      </c>
      <c r="C17" s="678" t="s">
        <v>263</v>
      </c>
      <c r="D17" s="678" t="s">
        <v>264</v>
      </c>
      <c r="E17" s="678" t="s">
        <v>265</v>
      </c>
      <c r="F17" s="678" t="s">
        <v>266</v>
      </c>
      <c r="G17" s="678" t="s">
        <v>267</v>
      </c>
      <c r="H17" s="678" t="s">
        <v>268</v>
      </c>
      <c r="I17" s="678" t="s">
        <v>269</v>
      </c>
      <c r="J17" s="679" t="s">
        <v>270</v>
      </c>
      <c r="K17" s="679"/>
      <c r="L17" s="679"/>
      <c r="M17" s="679"/>
      <c r="N17" s="680" t="s">
        <v>271</v>
      </c>
      <c r="O17" s="681" t="s">
        <v>272</v>
      </c>
    </row>
    <row r="18" spans="1:15" x14ac:dyDescent="0.25">
      <c r="A18" s="677"/>
      <c r="B18" s="678"/>
      <c r="C18" s="678"/>
      <c r="D18" s="678"/>
      <c r="E18" s="678"/>
      <c r="F18" s="678"/>
      <c r="G18" s="678"/>
      <c r="H18" s="678"/>
      <c r="I18" s="678"/>
      <c r="J18" s="404" t="s">
        <v>273</v>
      </c>
      <c r="K18" s="404" t="s">
        <v>274</v>
      </c>
      <c r="L18" s="404" t="s">
        <v>275</v>
      </c>
      <c r="M18" s="404" t="s">
        <v>276</v>
      </c>
      <c r="N18" s="680"/>
      <c r="O18" s="681"/>
    </row>
    <row ht="51" r="19" spans="1:15" x14ac:dyDescent="0.25">
      <c r="A19" s="677"/>
      <c r="B19" s="678"/>
      <c r="C19" s="678"/>
      <c r="D19" s="678"/>
      <c r="E19" s="678"/>
      <c r="F19" s="678"/>
      <c r="G19" s="678"/>
      <c r="H19" s="678"/>
      <c r="I19" s="678"/>
      <c r="J19" s="403" t="s">
        <v>277</v>
      </c>
      <c r="K19" s="403" t="s">
        <v>278</v>
      </c>
      <c r="L19" s="403" t="s">
        <v>279</v>
      </c>
      <c r="M19" s="403" t="s">
        <v>280</v>
      </c>
      <c r="N19" s="680"/>
      <c r="O19" s="681"/>
    </row>
    <row r="20" spans="1:15" x14ac:dyDescent="0.25">
      <c r="A20" s="405"/>
      <c r="B20" s="406"/>
      <c r="C20" s="407"/>
      <c r="D20" s="408"/>
      <c r="E20" s="251"/>
      <c r="F20" s="409"/>
      <c r="G20" s="410"/>
      <c r="H20" s="410"/>
      <c r="I20" s="411">
        <f ref="I20:I51" si="1" t="shared">G20+H20</f>
        <v>0</v>
      </c>
      <c r="J20" s="412"/>
      <c r="K20" s="412"/>
      <c r="L20" s="412"/>
      <c r="M20" s="412"/>
      <c r="N20" s="413">
        <f ref="N20:N51" si="2" t="shared">(0.05*J20)+(0.2*K20)+(0.5*L20)+M20</f>
        <v>0</v>
      </c>
      <c r="O20" s="414"/>
    </row>
    <row r="21" spans="1:15" x14ac:dyDescent="0.25">
      <c r="A21" s="415"/>
      <c r="B21" s="416"/>
      <c r="C21" s="417"/>
      <c r="D21" s="418"/>
      <c r="E21" s="418"/>
      <c r="F21" s="419"/>
      <c r="G21" s="419"/>
      <c r="H21" s="419"/>
      <c r="I21" s="420">
        <f si="1" t="shared"/>
        <v>0</v>
      </c>
      <c r="J21" s="421"/>
      <c r="K21" s="421"/>
      <c r="L21" s="421"/>
      <c r="M21" s="421"/>
      <c r="N21" s="422">
        <f si="2" t="shared"/>
        <v>0</v>
      </c>
      <c r="O21" s="423"/>
    </row>
    <row r="22" spans="1:15" x14ac:dyDescent="0.25">
      <c r="A22" s="415"/>
      <c r="B22" s="416"/>
      <c r="C22" s="417"/>
      <c r="D22" s="418"/>
      <c r="E22" s="418"/>
      <c r="F22" s="419"/>
      <c r="G22" s="419"/>
      <c r="H22" s="419"/>
      <c r="I22" s="420">
        <f si="1" t="shared"/>
        <v>0</v>
      </c>
      <c r="J22" s="421"/>
      <c r="K22" s="421"/>
      <c r="L22" s="421"/>
      <c r="M22" s="421"/>
      <c r="N22" s="422">
        <f si="2" t="shared"/>
        <v>0</v>
      </c>
      <c r="O22" s="423"/>
    </row>
    <row r="23" spans="1:15" x14ac:dyDescent="0.25">
      <c r="A23" s="415"/>
      <c r="B23" s="416"/>
      <c r="C23" s="417"/>
      <c r="D23" s="418"/>
      <c r="E23" s="418"/>
      <c r="F23" s="419"/>
      <c r="G23" s="419"/>
      <c r="H23" s="419"/>
      <c r="I23" s="420">
        <f si="1" t="shared"/>
        <v>0</v>
      </c>
      <c r="J23" s="421"/>
      <c r="K23" s="421"/>
      <c r="L23" s="421"/>
      <c r="M23" s="421"/>
      <c r="N23" s="422">
        <f si="2" t="shared"/>
        <v>0</v>
      </c>
      <c r="O23" s="423"/>
    </row>
    <row r="24" spans="1:15" x14ac:dyDescent="0.25">
      <c r="A24" s="415"/>
      <c r="B24" s="416"/>
      <c r="C24" s="417"/>
      <c r="D24" s="418"/>
      <c r="E24" s="418"/>
      <c r="F24" s="419"/>
      <c r="G24" s="419"/>
      <c r="H24" s="419"/>
      <c r="I24" s="420">
        <f si="1" t="shared"/>
        <v>0</v>
      </c>
      <c r="J24" s="421"/>
      <c r="K24" s="421"/>
      <c r="L24" s="421"/>
      <c r="M24" s="421"/>
      <c r="N24" s="422">
        <f si="2" t="shared"/>
        <v>0</v>
      </c>
      <c r="O24" s="423"/>
    </row>
    <row r="25" spans="1:15" x14ac:dyDescent="0.25">
      <c r="A25" s="415"/>
      <c r="B25" s="416"/>
      <c r="C25" s="417"/>
      <c r="D25" s="418"/>
      <c r="E25" s="418"/>
      <c r="F25" s="419"/>
      <c r="G25" s="419"/>
      <c r="H25" s="419"/>
      <c r="I25" s="420">
        <f si="1" t="shared"/>
        <v>0</v>
      </c>
      <c r="J25" s="421"/>
      <c r="K25" s="421"/>
      <c r="L25" s="421"/>
      <c r="M25" s="421"/>
      <c r="N25" s="422">
        <f si="2" t="shared"/>
        <v>0</v>
      </c>
      <c r="O25" s="423"/>
    </row>
    <row r="26" spans="1:15" x14ac:dyDescent="0.25">
      <c r="A26" s="415"/>
      <c r="B26" s="416"/>
      <c r="C26" s="417"/>
      <c r="D26" s="418"/>
      <c r="E26" s="418"/>
      <c r="F26" s="419"/>
      <c r="G26" s="419"/>
      <c r="H26" s="419"/>
      <c r="I26" s="420">
        <f si="1" t="shared"/>
        <v>0</v>
      </c>
      <c r="J26" s="421"/>
      <c r="K26" s="421"/>
      <c r="L26" s="421"/>
      <c r="M26" s="421"/>
      <c r="N26" s="422">
        <f si="2" t="shared"/>
        <v>0</v>
      </c>
      <c r="O26" s="423"/>
    </row>
    <row r="27" spans="1:15" x14ac:dyDescent="0.25">
      <c r="A27" s="415"/>
      <c r="B27" s="416"/>
      <c r="C27" s="417"/>
      <c r="D27" s="418"/>
      <c r="E27" s="418"/>
      <c r="F27" s="419"/>
      <c r="G27" s="419"/>
      <c r="H27" s="419"/>
      <c r="I27" s="420">
        <f si="1" t="shared"/>
        <v>0</v>
      </c>
      <c r="J27" s="421"/>
      <c r="K27" s="421"/>
      <c r="L27" s="421"/>
      <c r="M27" s="421"/>
      <c r="N27" s="422">
        <f si="2" t="shared"/>
        <v>0</v>
      </c>
      <c r="O27" s="423"/>
    </row>
    <row r="28" spans="1:15" x14ac:dyDescent="0.25">
      <c r="A28" s="415"/>
      <c r="B28" s="416"/>
      <c r="C28" s="417"/>
      <c r="D28" s="418"/>
      <c r="E28" s="418"/>
      <c r="F28" s="419"/>
      <c r="G28" s="419"/>
      <c r="H28" s="419"/>
      <c r="I28" s="420">
        <f si="1" t="shared"/>
        <v>0</v>
      </c>
      <c r="J28" s="421"/>
      <c r="K28" s="421"/>
      <c r="L28" s="421"/>
      <c r="M28" s="421"/>
      <c r="N28" s="422">
        <f si="2" t="shared"/>
        <v>0</v>
      </c>
      <c r="O28" s="423"/>
    </row>
    <row r="29" spans="1:15" x14ac:dyDescent="0.25">
      <c r="A29" s="415"/>
      <c r="B29" s="416"/>
      <c r="C29" s="417"/>
      <c r="D29" s="418"/>
      <c r="E29" s="418"/>
      <c r="F29" s="419"/>
      <c r="G29" s="419"/>
      <c r="H29" s="419"/>
      <c r="I29" s="420">
        <f si="1" t="shared"/>
        <v>0</v>
      </c>
      <c r="J29" s="421"/>
      <c r="K29" s="421"/>
      <c r="L29" s="421"/>
      <c r="M29" s="421"/>
      <c r="N29" s="422">
        <f si="2" t="shared"/>
        <v>0</v>
      </c>
      <c r="O29" s="423"/>
    </row>
    <row r="30" spans="1:15" x14ac:dyDescent="0.25">
      <c r="A30" s="415"/>
      <c r="B30" s="416"/>
      <c r="C30" s="417"/>
      <c r="D30" s="418"/>
      <c r="E30" s="418"/>
      <c r="F30" s="419"/>
      <c r="G30" s="419"/>
      <c r="H30" s="419"/>
      <c r="I30" s="420">
        <f si="1" t="shared"/>
        <v>0</v>
      </c>
      <c r="J30" s="421"/>
      <c r="K30" s="421"/>
      <c r="L30" s="421"/>
      <c r="M30" s="421"/>
      <c r="N30" s="422">
        <f si="2" t="shared"/>
        <v>0</v>
      </c>
      <c r="O30" s="423"/>
    </row>
    <row r="31" spans="1:15" x14ac:dyDescent="0.25">
      <c r="A31" s="415"/>
      <c r="B31" s="416"/>
      <c r="C31" s="417"/>
      <c r="D31" s="418"/>
      <c r="E31" s="418"/>
      <c r="F31" s="419"/>
      <c r="G31" s="419"/>
      <c r="H31" s="419"/>
      <c r="I31" s="420">
        <f si="1" t="shared"/>
        <v>0</v>
      </c>
      <c r="J31" s="421"/>
      <c r="K31" s="421"/>
      <c r="L31" s="421"/>
      <c r="M31" s="421"/>
      <c r="N31" s="422">
        <f si="2" t="shared"/>
        <v>0</v>
      </c>
      <c r="O31" s="423"/>
    </row>
    <row r="32" spans="1:15" x14ac:dyDescent="0.25">
      <c r="A32" s="415"/>
      <c r="B32" s="416"/>
      <c r="C32" s="417"/>
      <c r="D32" s="418"/>
      <c r="E32" s="418"/>
      <c r="F32" s="419"/>
      <c r="G32" s="419"/>
      <c r="H32" s="419"/>
      <c r="I32" s="420">
        <f si="1" t="shared"/>
        <v>0</v>
      </c>
      <c r="J32" s="421"/>
      <c r="K32" s="421"/>
      <c r="L32" s="421"/>
      <c r="M32" s="421"/>
      <c r="N32" s="422">
        <f si="2" t="shared"/>
        <v>0</v>
      </c>
      <c r="O32" s="423"/>
    </row>
    <row r="33" spans="1:15" x14ac:dyDescent="0.25">
      <c r="A33" s="415"/>
      <c r="B33" s="416"/>
      <c r="C33" s="417"/>
      <c r="D33" s="418"/>
      <c r="E33" s="418"/>
      <c r="F33" s="419"/>
      <c r="G33" s="419"/>
      <c r="H33" s="419"/>
      <c r="I33" s="420">
        <f si="1" t="shared"/>
        <v>0</v>
      </c>
      <c r="J33" s="421"/>
      <c r="K33" s="421"/>
      <c r="L33" s="421"/>
      <c r="M33" s="421"/>
      <c r="N33" s="422">
        <f si="2" t="shared"/>
        <v>0</v>
      </c>
      <c r="O33" s="423"/>
    </row>
    <row r="34" spans="1:15" x14ac:dyDescent="0.25">
      <c r="A34" s="415"/>
      <c r="B34" s="416"/>
      <c r="C34" s="417"/>
      <c r="D34" s="418"/>
      <c r="E34" s="418"/>
      <c r="F34" s="419"/>
      <c r="G34" s="419"/>
      <c r="H34" s="419"/>
      <c r="I34" s="420">
        <f si="1" t="shared"/>
        <v>0</v>
      </c>
      <c r="J34" s="421"/>
      <c r="K34" s="421"/>
      <c r="L34" s="421"/>
      <c r="M34" s="421"/>
      <c r="N34" s="422">
        <f si="2" t="shared"/>
        <v>0</v>
      </c>
      <c r="O34" s="423"/>
    </row>
    <row r="35" spans="1:15" x14ac:dyDescent="0.25">
      <c r="A35" s="415"/>
      <c r="B35" s="416"/>
      <c r="C35" s="417"/>
      <c r="D35" s="418"/>
      <c r="E35" s="418"/>
      <c r="F35" s="419"/>
      <c r="G35" s="419"/>
      <c r="H35" s="419"/>
      <c r="I35" s="420">
        <f si="1" t="shared"/>
        <v>0</v>
      </c>
      <c r="J35" s="421"/>
      <c r="K35" s="421"/>
      <c r="L35" s="421"/>
      <c r="M35" s="421"/>
      <c r="N35" s="422">
        <f si="2" t="shared"/>
        <v>0</v>
      </c>
      <c r="O35" s="423"/>
    </row>
    <row r="36" spans="1:15" x14ac:dyDescent="0.25">
      <c r="A36" s="415"/>
      <c r="B36" s="416"/>
      <c r="C36" s="417"/>
      <c r="D36" s="418"/>
      <c r="E36" s="418"/>
      <c r="F36" s="419"/>
      <c r="G36" s="419"/>
      <c r="H36" s="419"/>
      <c r="I36" s="420">
        <f si="1" t="shared"/>
        <v>0</v>
      </c>
      <c r="J36" s="421"/>
      <c r="K36" s="421"/>
      <c r="L36" s="421"/>
      <c r="M36" s="421"/>
      <c r="N36" s="422">
        <f si="2" t="shared"/>
        <v>0</v>
      </c>
      <c r="O36" s="423"/>
    </row>
    <row r="37" spans="1:15" x14ac:dyDescent="0.25">
      <c r="A37" s="415"/>
      <c r="B37" s="416"/>
      <c r="C37" s="417"/>
      <c r="D37" s="418"/>
      <c r="E37" s="418"/>
      <c r="F37" s="419"/>
      <c r="G37" s="419"/>
      <c r="H37" s="419"/>
      <c r="I37" s="420">
        <f si="1" t="shared"/>
        <v>0</v>
      </c>
      <c r="J37" s="421"/>
      <c r="K37" s="421"/>
      <c r="L37" s="421"/>
      <c r="M37" s="421"/>
      <c r="N37" s="422">
        <f si="2" t="shared"/>
        <v>0</v>
      </c>
      <c r="O37" s="423"/>
    </row>
    <row r="38" spans="1:15" x14ac:dyDescent="0.25">
      <c r="A38" s="415"/>
      <c r="B38" s="416"/>
      <c r="C38" s="417"/>
      <c r="D38" s="418"/>
      <c r="E38" s="418"/>
      <c r="F38" s="419"/>
      <c r="G38" s="419"/>
      <c r="H38" s="419"/>
      <c r="I38" s="420">
        <f si="1" t="shared"/>
        <v>0</v>
      </c>
      <c r="J38" s="421"/>
      <c r="K38" s="421"/>
      <c r="L38" s="421"/>
      <c r="M38" s="421"/>
      <c r="N38" s="422">
        <f si="2" t="shared"/>
        <v>0</v>
      </c>
      <c r="O38" s="423"/>
    </row>
    <row r="39" spans="1:15" x14ac:dyDescent="0.25">
      <c r="A39" s="415"/>
      <c r="B39" s="416"/>
      <c r="C39" s="417"/>
      <c r="D39" s="418"/>
      <c r="E39" s="418"/>
      <c r="F39" s="419"/>
      <c r="G39" s="419"/>
      <c r="H39" s="419"/>
      <c r="I39" s="420">
        <f si="1" t="shared"/>
        <v>0</v>
      </c>
      <c r="J39" s="421"/>
      <c r="K39" s="421"/>
      <c r="L39" s="421"/>
      <c r="M39" s="421"/>
      <c r="N39" s="422">
        <f si="2" t="shared"/>
        <v>0</v>
      </c>
      <c r="O39" s="423"/>
    </row>
    <row r="40" spans="1:15" x14ac:dyDescent="0.25">
      <c r="A40" s="415"/>
      <c r="B40" s="416"/>
      <c r="C40" s="417"/>
      <c r="D40" s="418"/>
      <c r="E40" s="418"/>
      <c r="F40" s="419"/>
      <c r="G40" s="419"/>
      <c r="H40" s="419"/>
      <c r="I40" s="420">
        <f si="1" t="shared"/>
        <v>0</v>
      </c>
      <c r="J40" s="421"/>
      <c r="K40" s="421"/>
      <c r="L40" s="421"/>
      <c r="M40" s="421"/>
      <c r="N40" s="422">
        <f si="2" t="shared"/>
        <v>0</v>
      </c>
      <c r="O40" s="423"/>
    </row>
    <row r="41" spans="1:15" x14ac:dyDescent="0.25">
      <c r="A41" s="415"/>
      <c r="B41" s="416"/>
      <c r="C41" s="417"/>
      <c r="D41" s="418"/>
      <c r="E41" s="418"/>
      <c r="F41" s="419"/>
      <c r="G41" s="419"/>
      <c r="H41" s="419"/>
      <c r="I41" s="420">
        <f si="1" t="shared"/>
        <v>0</v>
      </c>
      <c r="J41" s="421"/>
      <c r="K41" s="421"/>
      <c r="L41" s="421"/>
      <c r="M41" s="421"/>
      <c r="N41" s="422">
        <f si="2" t="shared"/>
        <v>0</v>
      </c>
      <c r="O41" s="423"/>
    </row>
    <row r="42" spans="1:15" x14ac:dyDescent="0.25">
      <c r="A42" s="415"/>
      <c r="B42" s="416"/>
      <c r="C42" s="417"/>
      <c r="D42" s="418"/>
      <c r="E42" s="418"/>
      <c r="F42" s="419"/>
      <c r="G42" s="419"/>
      <c r="H42" s="419"/>
      <c r="I42" s="420">
        <f si="1" t="shared"/>
        <v>0</v>
      </c>
      <c r="J42" s="421"/>
      <c r="K42" s="421"/>
      <c r="L42" s="421"/>
      <c r="M42" s="421"/>
      <c r="N42" s="422">
        <f si="2" t="shared"/>
        <v>0</v>
      </c>
      <c r="O42" s="423"/>
    </row>
    <row r="43" spans="1:15" x14ac:dyDescent="0.25">
      <c r="A43" s="415"/>
      <c r="B43" s="416"/>
      <c r="C43" s="417"/>
      <c r="D43" s="418"/>
      <c r="E43" s="418"/>
      <c r="F43" s="419"/>
      <c r="G43" s="419"/>
      <c r="H43" s="419"/>
      <c r="I43" s="420">
        <f si="1" t="shared"/>
        <v>0</v>
      </c>
      <c r="J43" s="421"/>
      <c r="K43" s="421"/>
      <c r="L43" s="421"/>
      <c r="M43" s="421"/>
      <c r="N43" s="422">
        <f si="2" t="shared"/>
        <v>0</v>
      </c>
      <c r="O43" s="423"/>
    </row>
    <row r="44" spans="1:15" x14ac:dyDescent="0.25">
      <c r="A44" s="415"/>
      <c r="B44" s="416"/>
      <c r="C44" s="417"/>
      <c r="D44" s="418"/>
      <c r="E44" s="418"/>
      <c r="F44" s="419"/>
      <c r="G44" s="419"/>
      <c r="H44" s="419"/>
      <c r="I44" s="420">
        <f si="1" t="shared"/>
        <v>0</v>
      </c>
      <c r="J44" s="421"/>
      <c r="K44" s="421"/>
      <c r="L44" s="421"/>
      <c r="M44" s="421"/>
      <c r="N44" s="422">
        <f si="2" t="shared"/>
        <v>0</v>
      </c>
      <c r="O44" s="423"/>
    </row>
    <row r="45" spans="1:15" x14ac:dyDescent="0.25">
      <c r="A45" s="415"/>
      <c r="B45" s="416"/>
      <c r="C45" s="417"/>
      <c r="D45" s="418"/>
      <c r="E45" s="418"/>
      <c r="F45" s="419"/>
      <c r="G45" s="419"/>
      <c r="H45" s="419"/>
      <c r="I45" s="420">
        <f si="1" t="shared"/>
        <v>0</v>
      </c>
      <c r="J45" s="421"/>
      <c r="K45" s="421"/>
      <c r="L45" s="421"/>
      <c r="M45" s="421"/>
      <c r="N45" s="422">
        <f si="2" t="shared"/>
        <v>0</v>
      </c>
      <c r="O45" s="423"/>
    </row>
    <row r="46" spans="1:15" x14ac:dyDescent="0.25">
      <c r="A46" s="415"/>
      <c r="B46" s="416"/>
      <c r="C46" s="417"/>
      <c r="D46" s="418"/>
      <c r="E46" s="418"/>
      <c r="F46" s="419"/>
      <c r="G46" s="419"/>
      <c r="H46" s="419"/>
      <c r="I46" s="420">
        <f si="1" t="shared"/>
        <v>0</v>
      </c>
      <c r="J46" s="421"/>
      <c r="K46" s="421"/>
      <c r="L46" s="421"/>
      <c r="M46" s="421"/>
      <c r="N46" s="422">
        <f si="2" t="shared"/>
        <v>0</v>
      </c>
      <c r="O46" s="423"/>
    </row>
    <row r="47" spans="1:15" x14ac:dyDescent="0.25">
      <c r="A47" s="415"/>
      <c r="B47" s="416"/>
      <c r="C47" s="417"/>
      <c r="D47" s="418"/>
      <c r="E47" s="418"/>
      <c r="F47" s="419"/>
      <c r="G47" s="419"/>
      <c r="H47" s="419"/>
      <c r="I47" s="420">
        <f si="1" t="shared"/>
        <v>0</v>
      </c>
      <c r="J47" s="421"/>
      <c r="K47" s="421"/>
      <c r="L47" s="421"/>
      <c r="M47" s="421"/>
      <c r="N47" s="422">
        <f si="2" t="shared"/>
        <v>0</v>
      </c>
      <c r="O47" s="423"/>
    </row>
    <row r="48" spans="1:15" x14ac:dyDescent="0.25">
      <c r="A48" s="415"/>
      <c r="B48" s="416"/>
      <c r="C48" s="417"/>
      <c r="D48" s="418"/>
      <c r="E48" s="418"/>
      <c r="F48" s="419"/>
      <c r="G48" s="419"/>
      <c r="H48" s="419"/>
      <c r="I48" s="420">
        <f si="1" t="shared"/>
        <v>0</v>
      </c>
      <c r="J48" s="421"/>
      <c r="K48" s="421"/>
      <c r="L48" s="421"/>
      <c r="M48" s="421"/>
      <c r="N48" s="422">
        <f si="2" t="shared"/>
        <v>0</v>
      </c>
      <c r="O48" s="423"/>
    </row>
    <row r="49" spans="1:15" x14ac:dyDescent="0.25">
      <c r="A49" s="415"/>
      <c r="B49" s="416"/>
      <c r="C49" s="417"/>
      <c r="D49" s="418"/>
      <c r="E49" s="418"/>
      <c r="F49" s="419"/>
      <c r="G49" s="419"/>
      <c r="H49" s="419"/>
      <c r="I49" s="420">
        <f si="1" t="shared"/>
        <v>0</v>
      </c>
      <c r="J49" s="421"/>
      <c r="K49" s="421"/>
      <c r="L49" s="421"/>
      <c r="M49" s="421"/>
      <c r="N49" s="422">
        <f si="2" t="shared"/>
        <v>0</v>
      </c>
      <c r="O49" s="423"/>
    </row>
    <row r="50" spans="1:15" x14ac:dyDescent="0.25">
      <c r="A50" s="415"/>
      <c r="B50" s="416"/>
      <c r="C50" s="417"/>
      <c r="D50" s="418"/>
      <c r="E50" s="418"/>
      <c r="F50" s="419"/>
      <c r="G50" s="419"/>
      <c r="H50" s="419"/>
      <c r="I50" s="420">
        <f si="1" t="shared"/>
        <v>0</v>
      </c>
      <c r="J50" s="421"/>
      <c r="K50" s="421"/>
      <c r="L50" s="421"/>
      <c r="M50" s="421"/>
      <c r="N50" s="422">
        <f si="2" t="shared"/>
        <v>0</v>
      </c>
      <c r="O50" s="423"/>
    </row>
    <row r="51" spans="1:15" x14ac:dyDescent="0.25">
      <c r="A51" s="415"/>
      <c r="B51" s="416"/>
      <c r="C51" s="417"/>
      <c r="D51" s="418"/>
      <c r="E51" s="418"/>
      <c r="F51" s="419"/>
      <c r="G51" s="419"/>
      <c r="H51" s="419"/>
      <c r="I51" s="420">
        <f si="1" t="shared"/>
        <v>0</v>
      </c>
      <c r="J51" s="421"/>
      <c r="K51" s="421"/>
      <c r="L51" s="421"/>
      <c r="M51" s="421"/>
      <c r="N51" s="422">
        <f si="2" t="shared"/>
        <v>0</v>
      </c>
      <c r="O51" s="423"/>
    </row>
    <row r="52" spans="1:15" x14ac:dyDescent="0.25">
      <c r="A52" s="415"/>
      <c r="B52" s="416"/>
      <c r="C52" s="417"/>
      <c r="D52" s="418"/>
      <c r="E52" s="418"/>
      <c r="F52" s="419"/>
      <c r="G52" s="419"/>
      <c r="H52" s="419"/>
      <c r="I52" s="420">
        <f ref="I52:I83" si="3" t="shared">G52+H52</f>
        <v>0</v>
      </c>
      <c r="J52" s="421"/>
      <c r="K52" s="421"/>
      <c r="L52" s="421"/>
      <c r="M52" s="421"/>
      <c r="N52" s="422">
        <f ref="N52:N83" si="4" t="shared">(0.05*J52)+(0.2*K52)+(0.5*L52)+M52</f>
        <v>0</v>
      </c>
      <c r="O52" s="423"/>
    </row>
    <row r="53" spans="1:15" x14ac:dyDescent="0.25">
      <c r="A53" s="415"/>
      <c r="B53" s="416"/>
      <c r="C53" s="417"/>
      <c r="D53" s="418"/>
      <c r="E53" s="418"/>
      <c r="F53" s="419"/>
      <c r="G53" s="419"/>
      <c r="H53" s="419"/>
      <c r="I53" s="420">
        <f si="3" t="shared"/>
        <v>0</v>
      </c>
      <c r="J53" s="421"/>
      <c r="K53" s="421"/>
      <c r="L53" s="421"/>
      <c r="M53" s="421"/>
      <c r="N53" s="422">
        <f si="4" t="shared"/>
        <v>0</v>
      </c>
      <c r="O53" s="423"/>
    </row>
    <row r="54" spans="1:15" x14ac:dyDescent="0.25">
      <c r="A54" s="415"/>
      <c r="B54" s="416"/>
      <c r="C54" s="417"/>
      <c r="D54" s="418"/>
      <c r="E54" s="418"/>
      <c r="F54" s="419"/>
      <c r="G54" s="419"/>
      <c r="H54" s="419"/>
      <c r="I54" s="420">
        <f si="3" t="shared"/>
        <v>0</v>
      </c>
      <c r="J54" s="421"/>
      <c r="K54" s="421"/>
      <c r="L54" s="421"/>
      <c r="M54" s="421"/>
      <c r="N54" s="422">
        <f si="4" t="shared"/>
        <v>0</v>
      </c>
      <c r="O54" s="423"/>
    </row>
    <row r="55" spans="1:15" x14ac:dyDescent="0.25">
      <c r="A55" s="415"/>
      <c r="B55" s="416"/>
      <c r="C55" s="417"/>
      <c r="D55" s="418"/>
      <c r="E55" s="418"/>
      <c r="F55" s="419"/>
      <c r="G55" s="419"/>
      <c r="H55" s="419"/>
      <c r="I55" s="420">
        <f si="3" t="shared"/>
        <v>0</v>
      </c>
      <c r="J55" s="421"/>
      <c r="K55" s="421"/>
      <c r="L55" s="421"/>
      <c r="M55" s="421"/>
      <c r="N55" s="422">
        <f si="4" t="shared"/>
        <v>0</v>
      </c>
      <c r="O55" s="423"/>
    </row>
    <row r="56" spans="1:15" x14ac:dyDescent="0.25">
      <c r="A56" s="415"/>
      <c r="B56" s="416"/>
      <c r="C56" s="417"/>
      <c r="D56" s="418"/>
      <c r="E56" s="418"/>
      <c r="F56" s="419"/>
      <c r="G56" s="419"/>
      <c r="H56" s="419"/>
      <c r="I56" s="420">
        <f si="3" t="shared"/>
        <v>0</v>
      </c>
      <c r="J56" s="421"/>
      <c r="K56" s="421"/>
      <c r="L56" s="421"/>
      <c r="M56" s="421"/>
      <c r="N56" s="422">
        <f si="4" t="shared"/>
        <v>0</v>
      </c>
      <c r="O56" s="423"/>
    </row>
    <row r="57" spans="1:15" x14ac:dyDescent="0.25">
      <c r="A57" s="415"/>
      <c r="B57" s="416"/>
      <c r="C57" s="417"/>
      <c r="D57" s="418"/>
      <c r="E57" s="418"/>
      <c r="F57" s="419"/>
      <c r="G57" s="419"/>
      <c r="H57" s="419"/>
      <c r="I57" s="420">
        <f si="3" t="shared"/>
        <v>0</v>
      </c>
      <c r="J57" s="421"/>
      <c r="K57" s="421"/>
      <c r="L57" s="421"/>
      <c r="M57" s="421"/>
      <c r="N57" s="422">
        <f si="4" t="shared"/>
        <v>0</v>
      </c>
      <c r="O57" s="423"/>
    </row>
    <row r="58" spans="1:15" x14ac:dyDescent="0.25">
      <c r="A58" s="415"/>
      <c r="B58" s="416"/>
      <c r="C58" s="417"/>
      <c r="D58" s="418"/>
      <c r="E58" s="418"/>
      <c r="F58" s="419"/>
      <c r="G58" s="419"/>
      <c r="H58" s="419"/>
      <c r="I58" s="420">
        <f si="3" t="shared"/>
        <v>0</v>
      </c>
      <c r="J58" s="421"/>
      <c r="K58" s="421"/>
      <c r="L58" s="421"/>
      <c r="M58" s="421"/>
      <c r="N58" s="422">
        <f si="4" t="shared"/>
        <v>0</v>
      </c>
      <c r="O58" s="423"/>
    </row>
    <row r="59" spans="1:15" x14ac:dyDescent="0.25">
      <c r="A59" s="415"/>
      <c r="B59" s="416"/>
      <c r="C59" s="417"/>
      <c r="D59" s="418"/>
      <c r="E59" s="418"/>
      <c r="F59" s="419"/>
      <c r="G59" s="419"/>
      <c r="H59" s="419"/>
      <c r="I59" s="420">
        <f si="3" t="shared"/>
        <v>0</v>
      </c>
      <c r="J59" s="421"/>
      <c r="K59" s="421"/>
      <c r="L59" s="421"/>
      <c r="M59" s="421"/>
      <c r="N59" s="422">
        <f si="4" t="shared"/>
        <v>0</v>
      </c>
      <c r="O59" s="423"/>
    </row>
    <row r="60" spans="1:15" x14ac:dyDescent="0.25">
      <c r="A60" s="415"/>
      <c r="B60" s="416"/>
      <c r="C60" s="417"/>
      <c r="D60" s="418"/>
      <c r="E60" s="418"/>
      <c r="F60" s="419"/>
      <c r="G60" s="419"/>
      <c r="H60" s="419"/>
      <c r="I60" s="420">
        <f si="3" t="shared"/>
        <v>0</v>
      </c>
      <c r="J60" s="421"/>
      <c r="K60" s="421"/>
      <c r="L60" s="421"/>
      <c r="M60" s="421"/>
      <c r="N60" s="422">
        <f si="4" t="shared"/>
        <v>0</v>
      </c>
      <c r="O60" s="423"/>
    </row>
    <row r="61" spans="1:15" x14ac:dyDescent="0.25">
      <c r="A61" s="415"/>
      <c r="B61" s="416"/>
      <c r="C61" s="417"/>
      <c r="D61" s="418"/>
      <c r="E61" s="418"/>
      <c r="F61" s="419"/>
      <c r="G61" s="419"/>
      <c r="H61" s="419"/>
      <c r="I61" s="420">
        <f si="3" t="shared"/>
        <v>0</v>
      </c>
      <c r="J61" s="421"/>
      <c r="K61" s="421"/>
      <c r="L61" s="421"/>
      <c r="M61" s="421"/>
      <c r="N61" s="422">
        <f si="4" t="shared"/>
        <v>0</v>
      </c>
      <c r="O61" s="423"/>
    </row>
    <row r="62" spans="1:15" x14ac:dyDescent="0.25">
      <c r="A62" s="415"/>
      <c r="B62" s="416"/>
      <c r="C62" s="417"/>
      <c r="D62" s="418"/>
      <c r="E62" s="418"/>
      <c r="F62" s="419"/>
      <c r="G62" s="419"/>
      <c r="H62" s="419"/>
      <c r="I62" s="420">
        <f si="3" t="shared"/>
        <v>0</v>
      </c>
      <c r="J62" s="421"/>
      <c r="K62" s="421"/>
      <c r="L62" s="421"/>
      <c r="M62" s="421"/>
      <c r="N62" s="422">
        <f si="4" t="shared"/>
        <v>0</v>
      </c>
      <c r="O62" s="423"/>
    </row>
    <row r="63" spans="1:15" x14ac:dyDescent="0.25">
      <c r="A63" s="415"/>
      <c r="B63" s="416"/>
      <c r="C63" s="417"/>
      <c r="D63" s="418"/>
      <c r="E63" s="418"/>
      <c r="F63" s="419"/>
      <c r="G63" s="419"/>
      <c r="H63" s="419"/>
      <c r="I63" s="420">
        <f si="3" t="shared"/>
        <v>0</v>
      </c>
      <c r="J63" s="421"/>
      <c r="K63" s="421"/>
      <c r="L63" s="421"/>
      <c r="M63" s="421"/>
      <c r="N63" s="422">
        <f si="4" t="shared"/>
        <v>0</v>
      </c>
      <c r="O63" s="423"/>
    </row>
    <row r="64" spans="1:15" x14ac:dyDescent="0.25">
      <c r="A64" s="415"/>
      <c r="B64" s="416"/>
      <c r="C64" s="417"/>
      <c r="D64" s="418"/>
      <c r="E64" s="418"/>
      <c r="F64" s="419"/>
      <c r="G64" s="419"/>
      <c r="H64" s="419"/>
      <c r="I64" s="420">
        <f si="3" t="shared"/>
        <v>0</v>
      </c>
      <c r="J64" s="421"/>
      <c r="K64" s="421"/>
      <c r="L64" s="421"/>
      <c r="M64" s="421"/>
      <c r="N64" s="422">
        <f si="4" t="shared"/>
        <v>0</v>
      </c>
      <c r="O64" s="423"/>
    </row>
    <row r="65" spans="1:15" x14ac:dyDescent="0.25">
      <c r="A65" s="415"/>
      <c r="B65" s="416"/>
      <c r="C65" s="417"/>
      <c r="D65" s="418"/>
      <c r="E65" s="418"/>
      <c r="F65" s="419"/>
      <c r="G65" s="419"/>
      <c r="H65" s="419"/>
      <c r="I65" s="420">
        <f si="3" t="shared"/>
        <v>0</v>
      </c>
      <c r="J65" s="421"/>
      <c r="K65" s="421"/>
      <c r="L65" s="421"/>
      <c r="M65" s="421"/>
      <c r="N65" s="422">
        <f si="4" t="shared"/>
        <v>0</v>
      </c>
      <c r="O65" s="423"/>
    </row>
    <row r="66" spans="1:15" x14ac:dyDescent="0.25">
      <c r="A66" s="415"/>
      <c r="B66" s="416"/>
      <c r="C66" s="417"/>
      <c r="D66" s="418"/>
      <c r="E66" s="418"/>
      <c r="F66" s="419"/>
      <c r="G66" s="419"/>
      <c r="H66" s="419"/>
      <c r="I66" s="420">
        <f si="3" t="shared"/>
        <v>0</v>
      </c>
      <c r="J66" s="421"/>
      <c r="K66" s="421"/>
      <c r="L66" s="421"/>
      <c r="M66" s="421"/>
      <c r="N66" s="422">
        <f si="4" t="shared"/>
        <v>0</v>
      </c>
      <c r="O66" s="423"/>
    </row>
    <row r="67" spans="1:15" x14ac:dyDescent="0.25">
      <c r="A67" s="415"/>
      <c r="B67" s="416"/>
      <c r="C67" s="417"/>
      <c r="D67" s="418"/>
      <c r="E67" s="418"/>
      <c r="F67" s="419"/>
      <c r="G67" s="419"/>
      <c r="H67" s="419"/>
      <c r="I67" s="420">
        <f si="3" t="shared"/>
        <v>0</v>
      </c>
      <c r="J67" s="421"/>
      <c r="K67" s="421"/>
      <c r="L67" s="421"/>
      <c r="M67" s="421"/>
      <c r="N67" s="422">
        <f si="4" t="shared"/>
        <v>0</v>
      </c>
      <c r="O67" s="423"/>
    </row>
    <row r="68" spans="1:15" x14ac:dyDescent="0.25">
      <c r="A68" s="415"/>
      <c r="B68" s="416"/>
      <c r="C68" s="417"/>
      <c r="D68" s="418"/>
      <c r="E68" s="418"/>
      <c r="F68" s="419"/>
      <c r="G68" s="419"/>
      <c r="H68" s="419"/>
      <c r="I68" s="420">
        <f si="3" t="shared"/>
        <v>0</v>
      </c>
      <c r="J68" s="421"/>
      <c r="K68" s="421"/>
      <c r="L68" s="421"/>
      <c r="M68" s="421"/>
      <c r="N68" s="422">
        <f si="4" t="shared"/>
        <v>0</v>
      </c>
      <c r="O68" s="423"/>
    </row>
    <row r="69" spans="1:15" x14ac:dyDescent="0.25">
      <c r="A69" s="415"/>
      <c r="B69" s="416"/>
      <c r="C69" s="417"/>
      <c r="D69" s="418"/>
      <c r="E69" s="418"/>
      <c r="F69" s="419"/>
      <c r="G69" s="419"/>
      <c r="H69" s="419"/>
      <c r="I69" s="420">
        <f si="3" t="shared"/>
        <v>0</v>
      </c>
      <c r="J69" s="421"/>
      <c r="K69" s="421"/>
      <c r="L69" s="421"/>
      <c r="M69" s="421"/>
      <c r="N69" s="422">
        <f si="4" t="shared"/>
        <v>0</v>
      </c>
      <c r="O69" s="423"/>
    </row>
    <row r="70" spans="1:15" x14ac:dyDescent="0.25">
      <c r="A70" s="415"/>
      <c r="B70" s="416"/>
      <c r="C70" s="417"/>
      <c r="D70" s="418"/>
      <c r="E70" s="418"/>
      <c r="F70" s="419"/>
      <c r="G70" s="419"/>
      <c r="H70" s="419"/>
      <c r="I70" s="420">
        <f si="3" t="shared"/>
        <v>0</v>
      </c>
      <c r="J70" s="421"/>
      <c r="K70" s="421"/>
      <c r="L70" s="421"/>
      <c r="M70" s="421"/>
      <c r="N70" s="422">
        <f si="4" t="shared"/>
        <v>0</v>
      </c>
      <c r="O70" s="423"/>
    </row>
    <row r="71" spans="1:15" x14ac:dyDescent="0.25">
      <c r="A71" s="415"/>
      <c r="B71" s="416"/>
      <c r="C71" s="417"/>
      <c r="D71" s="418"/>
      <c r="E71" s="418"/>
      <c r="F71" s="419"/>
      <c r="G71" s="419"/>
      <c r="H71" s="419"/>
      <c r="I71" s="420">
        <f si="3" t="shared"/>
        <v>0</v>
      </c>
      <c r="J71" s="421"/>
      <c r="K71" s="421"/>
      <c r="L71" s="421"/>
      <c r="M71" s="421"/>
      <c r="N71" s="422">
        <f si="4" t="shared"/>
        <v>0</v>
      </c>
      <c r="O71" s="423"/>
    </row>
    <row r="72" spans="1:15" x14ac:dyDescent="0.25">
      <c r="A72" s="415"/>
      <c r="B72" s="416"/>
      <c r="C72" s="417"/>
      <c r="D72" s="418"/>
      <c r="E72" s="418"/>
      <c r="F72" s="419"/>
      <c r="G72" s="419"/>
      <c r="H72" s="419"/>
      <c r="I72" s="420">
        <f si="3" t="shared"/>
        <v>0</v>
      </c>
      <c r="J72" s="421"/>
      <c r="K72" s="421"/>
      <c r="L72" s="421"/>
      <c r="M72" s="421"/>
      <c r="N72" s="422">
        <f si="4" t="shared"/>
        <v>0</v>
      </c>
      <c r="O72" s="423"/>
    </row>
    <row r="73" spans="1:15" x14ac:dyDescent="0.25">
      <c r="A73" s="415"/>
      <c r="B73" s="416"/>
      <c r="C73" s="417"/>
      <c r="D73" s="418"/>
      <c r="E73" s="418"/>
      <c r="F73" s="419"/>
      <c r="G73" s="419"/>
      <c r="H73" s="419"/>
      <c r="I73" s="420">
        <f si="3" t="shared"/>
        <v>0</v>
      </c>
      <c r="J73" s="421"/>
      <c r="K73" s="421"/>
      <c r="L73" s="421"/>
      <c r="M73" s="421"/>
      <c r="N73" s="422">
        <f si="4" t="shared"/>
        <v>0</v>
      </c>
      <c r="O73" s="423"/>
    </row>
    <row r="74" spans="1:15" x14ac:dyDescent="0.25">
      <c r="A74" s="415"/>
      <c r="B74" s="416"/>
      <c r="C74" s="417"/>
      <c r="D74" s="418"/>
      <c r="E74" s="418"/>
      <c r="F74" s="419"/>
      <c r="G74" s="419"/>
      <c r="H74" s="419"/>
      <c r="I74" s="420">
        <f si="3" t="shared"/>
        <v>0</v>
      </c>
      <c r="J74" s="421"/>
      <c r="K74" s="421"/>
      <c r="L74" s="421"/>
      <c r="M74" s="421"/>
      <c r="N74" s="422">
        <f si="4" t="shared"/>
        <v>0</v>
      </c>
      <c r="O74" s="423"/>
    </row>
    <row r="75" spans="1:15" x14ac:dyDescent="0.25">
      <c r="A75" s="415"/>
      <c r="B75" s="416"/>
      <c r="C75" s="417"/>
      <c r="D75" s="418"/>
      <c r="E75" s="418"/>
      <c r="F75" s="419"/>
      <c r="G75" s="419"/>
      <c r="H75" s="419"/>
      <c r="I75" s="420">
        <f si="3" t="shared"/>
        <v>0</v>
      </c>
      <c r="J75" s="421"/>
      <c r="K75" s="421"/>
      <c r="L75" s="421"/>
      <c r="M75" s="421"/>
      <c r="N75" s="422">
        <f si="4" t="shared"/>
        <v>0</v>
      </c>
      <c r="O75" s="423"/>
    </row>
    <row r="76" spans="1:15" x14ac:dyDescent="0.25">
      <c r="A76" s="415"/>
      <c r="B76" s="416"/>
      <c r="C76" s="417"/>
      <c r="D76" s="418"/>
      <c r="E76" s="418"/>
      <c r="F76" s="419"/>
      <c r="G76" s="419"/>
      <c r="H76" s="419"/>
      <c r="I76" s="420">
        <f si="3" t="shared"/>
        <v>0</v>
      </c>
      <c r="J76" s="421"/>
      <c r="K76" s="421"/>
      <c r="L76" s="421"/>
      <c r="M76" s="421"/>
      <c r="N76" s="422">
        <f si="4" t="shared"/>
        <v>0</v>
      </c>
      <c r="O76" s="423"/>
    </row>
    <row r="77" spans="1:15" x14ac:dyDescent="0.25">
      <c r="A77" s="415"/>
      <c r="B77" s="416"/>
      <c r="C77" s="417"/>
      <c r="D77" s="418"/>
      <c r="E77" s="418"/>
      <c r="F77" s="419"/>
      <c r="G77" s="419"/>
      <c r="H77" s="419"/>
      <c r="I77" s="420">
        <f si="3" t="shared"/>
        <v>0</v>
      </c>
      <c r="J77" s="421"/>
      <c r="K77" s="421"/>
      <c r="L77" s="421"/>
      <c r="M77" s="421"/>
      <c r="N77" s="422">
        <f si="4" t="shared"/>
        <v>0</v>
      </c>
      <c r="O77" s="423"/>
    </row>
    <row r="78" spans="1:15" x14ac:dyDescent="0.25">
      <c r="A78" s="415"/>
      <c r="B78" s="416"/>
      <c r="C78" s="417"/>
      <c r="D78" s="418"/>
      <c r="E78" s="418"/>
      <c r="F78" s="419"/>
      <c r="G78" s="419"/>
      <c r="H78" s="419"/>
      <c r="I78" s="420">
        <f si="3" t="shared"/>
        <v>0</v>
      </c>
      <c r="J78" s="421"/>
      <c r="K78" s="421"/>
      <c r="L78" s="421"/>
      <c r="M78" s="421"/>
      <c r="N78" s="422">
        <f si="4" t="shared"/>
        <v>0</v>
      </c>
      <c r="O78" s="423"/>
    </row>
    <row r="79" spans="1:15" x14ac:dyDescent="0.25">
      <c r="A79" s="415"/>
      <c r="B79" s="416"/>
      <c r="C79" s="417"/>
      <c r="D79" s="418"/>
      <c r="E79" s="418"/>
      <c r="F79" s="419"/>
      <c r="G79" s="419"/>
      <c r="H79" s="419"/>
      <c r="I79" s="420">
        <f si="3" t="shared"/>
        <v>0</v>
      </c>
      <c r="J79" s="421"/>
      <c r="K79" s="421"/>
      <c r="L79" s="421"/>
      <c r="M79" s="421"/>
      <c r="N79" s="422">
        <f si="4" t="shared"/>
        <v>0</v>
      </c>
      <c r="O79" s="423"/>
    </row>
    <row r="80" spans="1:15" x14ac:dyDescent="0.25">
      <c r="A80" s="415"/>
      <c r="B80" s="416"/>
      <c r="C80" s="417"/>
      <c r="D80" s="418"/>
      <c r="E80" s="418"/>
      <c r="F80" s="419"/>
      <c r="G80" s="419"/>
      <c r="H80" s="419"/>
      <c r="I80" s="420">
        <f si="3" t="shared"/>
        <v>0</v>
      </c>
      <c r="J80" s="421"/>
      <c r="K80" s="421"/>
      <c r="L80" s="421"/>
      <c r="M80" s="421"/>
      <c r="N80" s="422">
        <f si="4" t="shared"/>
        <v>0</v>
      </c>
      <c r="O80" s="423"/>
    </row>
    <row r="81" spans="1:15" x14ac:dyDescent="0.25">
      <c r="A81" s="415"/>
      <c r="B81" s="416"/>
      <c r="C81" s="417"/>
      <c r="D81" s="418"/>
      <c r="E81" s="418"/>
      <c r="F81" s="419"/>
      <c r="G81" s="419"/>
      <c r="H81" s="419"/>
      <c r="I81" s="420">
        <f si="3" t="shared"/>
        <v>0</v>
      </c>
      <c r="J81" s="421"/>
      <c r="K81" s="421"/>
      <c r="L81" s="421"/>
      <c r="M81" s="421"/>
      <c r="N81" s="422">
        <f si="4" t="shared"/>
        <v>0</v>
      </c>
      <c r="O81" s="423"/>
    </row>
    <row r="82" spans="1:15" x14ac:dyDescent="0.25">
      <c r="A82" s="415"/>
      <c r="B82" s="416"/>
      <c r="C82" s="417"/>
      <c r="D82" s="418"/>
      <c r="E82" s="418"/>
      <c r="F82" s="419"/>
      <c r="G82" s="419"/>
      <c r="H82" s="419"/>
      <c r="I82" s="420">
        <f si="3" t="shared"/>
        <v>0</v>
      </c>
      <c r="J82" s="421"/>
      <c r="K82" s="421"/>
      <c r="L82" s="421"/>
      <c r="M82" s="421"/>
      <c r="N82" s="422">
        <f si="4" t="shared"/>
        <v>0</v>
      </c>
      <c r="O82" s="423"/>
    </row>
    <row r="83" spans="1:15" x14ac:dyDescent="0.25">
      <c r="A83" s="415"/>
      <c r="B83" s="416"/>
      <c r="C83" s="417"/>
      <c r="D83" s="418"/>
      <c r="E83" s="418"/>
      <c r="F83" s="419"/>
      <c r="G83" s="419"/>
      <c r="H83" s="419"/>
      <c r="I83" s="420">
        <f si="3" t="shared"/>
        <v>0</v>
      </c>
      <c r="J83" s="421"/>
      <c r="K83" s="421"/>
      <c r="L83" s="421"/>
      <c r="M83" s="421"/>
      <c r="N83" s="422">
        <f si="4" t="shared"/>
        <v>0</v>
      </c>
      <c r="O83" s="423"/>
    </row>
    <row r="84" spans="1:15" x14ac:dyDescent="0.25">
      <c r="A84" s="415"/>
      <c r="B84" s="416"/>
      <c r="C84" s="417"/>
      <c r="D84" s="418"/>
      <c r="E84" s="418"/>
      <c r="F84" s="419"/>
      <c r="G84" s="419"/>
      <c r="H84" s="419"/>
      <c r="I84" s="420">
        <f ref="I84:I115" si="5" t="shared">G84+H84</f>
        <v>0</v>
      </c>
      <c r="J84" s="421"/>
      <c r="K84" s="421"/>
      <c r="L84" s="421"/>
      <c r="M84" s="421"/>
      <c r="N84" s="422">
        <f ref="N84:N115" si="6" t="shared">(0.05*J84)+(0.2*K84)+(0.5*L84)+M84</f>
        <v>0</v>
      </c>
      <c r="O84" s="423"/>
    </row>
    <row r="85" spans="1:15" x14ac:dyDescent="0.25">
      <c r="A85" s="415"/>
      <c r="B85" s="416"/>
      <c r="C85" s="417"/>
      <c r="D85" s="418"/>
      <c r="E85" s="418"/>
      <c r="F85" s="419"/>
      <c r="G85" s="419"/>
      <c r="H85" s="419"/>
      <c r="I85" s="420">
        <f si="5" t="shared"/>
        <v>0</v>
      </c>
      <c r="J85" s="421"/>
      <c r="K85" s="421"/>
      <c r="L85" s="421"/>
      <c r="M85" s="421"/>
      <c r="N85" s="422">
        <f si="6" t="shared"/>
        <v>0</v>
      </c>
      <c r="O85" s="423"/>
    </row>
    <row r="86" spans="1:15" x14ac:dyDescent="0.25">
      <c r="A86" s="415"/>
      <c r="B86" s="416"/>
      <c r="C86" s="417"/>
      <c r="D86" s="418"/>
      <c r="E86" s="418"/>
      <c r="F86" s="419"/>
      <c r="G86" s="419"/>
      <c r="H86" s="419"/>
      <c r="I86" s="420">
        <f si="5" t="shared"/>
        <v>0</v>
      </c>
      <c r="J86" s="421"/>
      <c r="K86" s="421"/>
      <c r="L86" s="421"/>
      <c r="M86" s="421"/>
      <c r="N86" s="422">
        <f si="6" t="shared"/>
        <v>0</v>
      </c>
      <c r="O86" s="423"/>
    </row>
    <row r="87" spans="1:15" x14ac:dyDescent="0.25">
      <c r="A87" s="415"/>
      <c r="B87" s="416"/>
      <c r="C87" s="417"/>
      <c r="D87" s="418"/>
      <c r="E87" s="418"/>
      <c r="F87" s="419"/>
      <c r="G87" s="419"/>
      <c r="H87" s="419"/>
      <c r="I87" s="420">
        <f si="5" t="shared"/>
        <v>0</v>
      </c>
      <c r="J87" s="421"/>
      <c r="K87" s="421"/>
      <c r="L87" s="421"/>
      <c r="M87" s="421"/>
      <c r="N87" s="422">
        <f si="6" t="shared"/>
        <v>0</v>
      </c>
      <c r="O87" s="423"/>
    </row>
    <row r="88" spans="1:15" x14ac:dyDescent="0.25">
      <c r="A88" s="415"/>
      <c r="B88" s="416"/>
      <c r="C88" s="417"/>
      <c r="D88" s="418"/>
      <c r="E88" s="418"/>
      <c r="F88" s="419"/>
      <c r="G88" s="419"/>
      <c r="H88" s="419"/>
      <c r="I88" s="420">
        <f si="5" t="shared"/>
        <v>0</v>
      </c>
      <c r="J88" s="421"/>
      <c r="K88" s="421"/>
      <c r="L88" s="421"/>
      <c r="M88" s="421"/>
      <c r="N88" s="422">
        <f si="6" t="shared"/>
        <v>0</v>
      </c>
      <c r="O88" s="423"/>
    </row>
    <row r="89" spans="1:15" x14ac:dyDescent="0.25">
      <c r="A89" s="415"/>
      <c r="B89" s="416"/>
      <c r="C89" s="417"/>
      <c r="D89" s="418"/>
      <c r="E89" s="418"/>
      <c r="F89" s="419"/>
      <c r="G89" s="419"/>
      <c r="H89" s="419"/>
      <c r="I89" s="420">
        <f si="5" t="shared"/>
        <v>0</v>
      </c>
      <c r="J89" s="421"/>
      <c r="K89" s="421"/>
      <c r="L89" s="421"/>
      <c r="M89" s="421"/>
      <c r="N89" s="422">
        <f si="6" t="shared"/>
        <v>0</v>
      </c>
      <c r="O89" s="423"/>
    </row>
    <row r="90" spans="1:15" x14ac:dyDescent="0.25">
      <c r="A90" s="415"/>
      <c r="B90" s="416"/>
      <c r="C90" s="417"/>
      <c r="D90" s="418"/>
      <c r="E90" s="418"/>
      <c r="F90" s="419"/>
      <c r="G90" s="419"/>
      <c r="H90" s="419"/>
      <c r="I90" s="420">
        <f si="5" t="shared"/>
        <v>0</v>
      </c>
      <c r="J90" s="421"/>
      <c r="K90" s="421"/>
      <c r="L90" s="421"/>
      <c r="M90" s="421"/>
      <c r="N90" s="422">
        <f si="6" t="shared"/>
        <v>0</v>
      </c>
      <c r="O90" s="423"/>
    </row>
    <row r="91" spans="1:15" x14ac:dyDescent="0.25">
      <c r="A91" s="415"/>
      <c r="B91" s="416"/>
      <c r="C91" s="417"/>
      <c r="D91" s="418"/>
      <c r="E91" s="418"/>
      <c r="F91" s="419"/>
      <c r="G91" s="419"/>
      <c r="H91" s="419"/>
      <c r="I91" s="420">
        <f si="5" t="shared"/>
        <v>0</v>
      </c>
      <c r="J91" s="421"/>
      <c r="K91" s="421"/>
      <c r="L91" s="421"/>
      <c r="M91" s="421"/>
      <c r="N91" s="422">
        <f si="6" t="shared"/>
        <v>0</v>
      </c>
      <c r="O91" s="423"/>
    </row>
    <row r="92" spans="1:15" x14ac:dyDescent="0.25">
      <c r="A92" s="415"/>
      <c r="B92" s="416"/>
      <c r="C92" s="417"/>
      <c r="D92" s="418"/>
      <c r="E92" s="418"/>
      <c r="F92" s="419"/>
      <c r="G92" s="419"/>
      <c r="H92" s="419"/>
      <c r="I92" s="420">
        <f si="5" t="shared"/>
        <v>0</v>
      </c>
      <c r="J92" s="421"/>
      <c r="K92" s="421"/>
      <c r="L92" s="421"/>
      <c r="M92" s="421"/>
      <c r="N92" s="422">
        <f si="6" t="shared"/>
        <v>0</v>
      </c>
      <c r="O92" s="423"/>
    </row>
    <row r="93" spans="1:15" x14ac:dyDescent="0.25">
      <c r="A93" s="415"/>
      <c r="B93" s="416"/>
      <c r="C93" s="417"/>
      <c r="D93" s="418"/>
      <c r="E93" s="418"/>
      <c r="F93" s="419"/>
      <c r="G93" s="419"/>
      <c r="H93" s="419"/>
      <c r="I93" s="420">
        <f si="5" t="shared"/>
        <v>0</v>
      </c>
      <c r="J93" s="421"/>
      <c r="K93" s="421"/>
      <c r="L93" s="421"/>
      <c r="M93" s="421"/>
      <c r="N93" s="422">
        <f si="6" t="shared"/>
        <v>0</v>
      </c>
      <c r="O93" s="423"/>
    </row>
    <row r="94" spans="1:15" x14ac:dyDescent="0.25">
      <c r="A94" s="415"/>
      <c r="B94" s="416"/>
      <c r="C94" s="417"/>
      <c r="D94" s="418"/>
      <c r="E94" s="418"/>
      <c r="F94" s="419"/>
      <c r="G94" s="419"/>
      <c r="H94" s="419"/>
      <c r="I94" s="420">
        <f si="5" t="shared"/>
        <v>0</v>
      </c>
      <c r="J94" s="421"/>
      <c r="K94" s="421"/>
      <c r="L94" s="421"/>
      <c r="M94" s="421"/>
      <c r="N94" s="422">
        <f si="6" t="shared"/>
        <v>0</v>
      </c>
      <c r="O94" s="423"/>
    </row>
    <row r="95" spans="1:15" x14ac:dyDescent="0.25">
      <c r="A95" s="415"/>
      <c r="B95" s="416"/>
      <c r="C95" s="417"/>
      <c r="D95" s="418"/>
      <c r="E95" s="418"/>
      <c r="F95" s="419"/>
      <c r="G95" s="419"/>
      <c r="H95" s="419"/>
      <c r="I95" s="420">
        <f si="5" t="shared"/>
        <v>0</v>
      </c>
      <c r="J95" s="421"/>
      <c r="K95" s="421"/>
      <c r="L95" s="421"/>
      <c r="M95" s="421"/>
      <c r="N95" s="422">
        <f si="6" t="shared"/>
        <v>0</v>
      </c>
      <c r="O95" s="423"/>
    </row>
    <row r="96" spans="1:15" x14ac:dyDescent="0.25">
      <c r="A96" s="415"/>
      <c r="B96" s="416"/>
      <c r="C96" s="417"/>
      <c r="D96" s="418"/>
      <c r="E96" s="418"/>
      <c r="F96" s="419"/>
      <c r="G96" s="419"/>
      <c r="H96" s="419"/>
      <c r="I96" s="420">
        <f si="5" t="shared"/>
        <v>0</v>
      </c>
      <c r="J96" s="421"/>
      <c r="K96" s="421"/>
      <c r="L96" s="421"/>
      <c r="M96" s="421"/>
      <c r="N96" s="422">
        <f si="6" t="shared"/>
        <v>0</v>
      </c>
      <c r="O96" s="423"/>
    </row>
    <row r="97" spans="1:15" x14ac:dyDescent="0.25">
      <c r="A97" s="415"/>
      <c r="B97" s="416"/>
      <c r="C97" s="417"/>
      <c r="D97" s="418"/>
      <c r="E97" s="418"/>
      <c r="F97" s="419"/>
      <c r="G97" s="419"/>
      <c r="H97" s="419"/>
      <c r="I97" s="420">
        <f si="5" t="shared"/>
        <v>0</v>
      </c>
      <c r="J97" s="421"/>
      <c r="K97" s="421"/>
      <c r="L97" s="421"/>
      <c r="M97" s="421"/>
      <c r="N97" s="422">
        <f si="6" t="shared"/>
        <v>0</v>
      </c>
      <c r="O97" s="423"/>
    </row>
    <row r="98" spans="1:15" x14ac:dyDescent="0.25">
      <c r="A98" s="415"/>
      <c r="B98" s="416"/>
      <c r="C98" s="417"/>
      <c r="D98" s="418"/>
      <c r="E98" s="418"/>
      <c r="F98" s="419"/>
      <c r="G98" s="419"/>
      <c r="H98" s="419"/>
      <c r="I98" s="420">
        <f si="5" t="shared"/>
        <v>0</v>
      </c>
      <c r="J98" s="421"/>
      <c r="K98" s="421"/>
      <c r="L98" s="421"/>
      <c r="M98" s="421"/>
      <c r="N98" s="422">
        <f si="6" t="shared"/>
        <v>0</v>
      </c>
      <c r="O98" s="423"/>
    </row>
    <row r="99" spans="1:15" x14ac:dyDescent="0.25">
      <c r="A99" s="415"/>
      <c r="B99" s="416"/>
      <c r="C99" s="417"/>
      <c r="D99" s="418"/>
      <c r="E99" s="418"/>
      <c r="F99" s="419"/>
      <c r="G99" s="419"/>
      <c r="H99" s="419"/>
      <c r="I99" s="420">
        <f si="5" t="shared"/>
        <v>0</v>
      </c>
      <c r="J99" s="421"/>
      <c r="K99" s="421"/>
      <c r="L99" s="421"/>
      <c r="M99" s="421"/>
      <c r="N99" s="422">
        <f si="6" t="shared"/>
        <v>0</v>
      </c>
      <c r="O99" s="423"/>
    </row>
    <row r="100" spans="1:15" x14ac:dyDescent="0.25">
      <c r="A100" s="415"/>
      <c r="B100" s="416"/>
      <c r="C100" s="417"/>
      <c r="D100" s="418"/>
      <c r="E100" s="418"/>
      <c r="F100" s="419"/>
      <c r="G100" s="419"/>
      <c r="H100" s="419"/>
      <c r="I100" s="420">
        <f si="5" t="shared"/>
        <v>0</v>
      </c>
      <c r="J100" s="421"/>
      <c r="K100" s="421"/>
      <c r="L100" s="421"/>
      <c r="M100" s="421"/>
      <c r="N100" s="422">
        <f si="6" t="shared"/>
        <v>0</v>
      </c>
      <c r="O100" s="423"/>
    </row>
    <row r="101" spans="1:15" x14ac:dyDescent="0.25">
      <c r="A101" s="415"/>
      <c r="B101" s="416"/>
      <c r="C101" s="417"/>
      <c r="D101" s="418"/>
      <c r="E101" s="418"/>
      <c r="F101" s="419"/>
      <c r="G101" s="419"/>
      <c r="H101" s="419"/>
      <c r="I101" s="420">
        <f si="5" t="shared"/>
        <v>0</v>
      </c>
      <c r="J101" s="421"/>
      <c r="K101" s="421"/>
      <c r="L101" s="421"/>
      <c r="M101" s="421"/>
      <c r="N101" s="422">
        <f si="6" t="shared"/>
        <v>0</v>
      </c>
      <c r="O101" s="423"/>
    </row>
    <row r="102" spans="1:15" x14ac:dyDescent="0.25">
      <c r="A102" s="415"/>
      <c r="B102" s="416"/>
      <c r="C102" s="417"/>
      <c r="D102" s="418"/>
      <c r="E102" s="418"/>
      <c r="F102" s="419"/>
      <c r="G102" s="419"/>
      <c r="H102" s="419"/>
      <c r="I102" s="420">
        <f si="5" t="shared"/>
        <v>0</v>
      </c>
      <c r="J102" s="421"/>
      <c r="K102" s="421"/>
      <c r="L102" s="421"/>
      <c r="M102" s="421"/>
      <c r="N102" s="422">
        <f si="6" t="shared"/>
        <v>0</v>
      </c>
      <c r="O102" s="423"/>
    </row>
    <row r="103" spans="1:15" x14ac:dyDescent="0.25">
      <c r="A103" s="415"/>
      <c r="B103" s="416"/>
      <c r="C103" s="417"/>
      <c r="D103" s="418"/>
      <c r="E103" s="418"/>
      <c r="F103" s="419"/>
      <c r="G103" s="419"/>
      <c r="H103" s="419"/>
      <c r="I103" s="420">
        <f si="5" t="shared"/>
        <v>0</v>
      </c>
      <c r="J103" s="421"/>
      <c r="K103" s="421"/>
      <c r="L103" s="421"/>
      <c r="M103" s="421"/>
      <c r="N103" s="422">
        <f si="6" t="shared"/>
        <v>0</v>
      </c>
      <c r="O103" s="423"/>
    </row>
    <row r="104" spans="1:15" x14ac:dyDescent="0.25">
      <c r="A104" s="415"/>
      <c r="B104" s="416"/>
      <c r="C104" s="417"/>
      <c r="D104" s="418"/>
      <c r="E104" s="418"/>
      <c r="F104" s="419"/>
      <c r="G104" s="419"/>
      <c r="H104" s="419"/>
      <c r="I104" s="420">
        <f si="5" t="shared"/>
        <v>0</v>
      </c>
      <c r="J104" s="421"/>
      <c r="K104" s="421"/>
      <c r="L104" s="421"/>
      <c r="M104" s="421"/>
      <c r="N104" s="422">
        <f si="6" t="shared"/>
        <v>0</v>
      </c>
      <c r="O104" s="423"/>
    </row>
    <row r="105" spans="1:15" x14ac:dyDescent="0.25">
      <c r="A105" s="415"/>
      <c r="B105" s="416"/>
      <c r="C105" s="417"/>
      <c r="D105" s="418"/>
      <c r="E105" s="418"/>
      <c r="F105" s="419"/>
      <c r="G105" s="419"/>
      <c r="H105" s="419"/>
      <c r="I105" s="420">
        <f si="5" t="shared"/>
        <v>0</v>
      </c>
      <c r="J105" s="421"/>
      <c r="K105" s="421"/>
      <c r="L105" s="421"/>
      <c r="M105" s="421"/>
      <c r="N105" s="422">
        <f si="6" t="shared"/>
        <v>0</v>
      </c>
      <c r="O105" s="423"/>
    </row>
    <row r="106" spans="1:15" x14ac:dyDescent="0.25">
      <c r="A106" s="415"/>
      <c r="B106" s="416"/>
      <c r="C106" s="417"/>
      <c r="D106" s="418"/>
      <c r="E106" s="418"/>
      <c r="F106" s="419"/>
      <c r="G106" s="419"/>
      <c r="H106" s="419"/>
      <c r="I106" s="420">
        <f si="5" t="shared"/>
        <v>0</v>
      </c>
      <c r="J106" s="421"/>
      <c r="K106" s="421"/>
      <c r="L106" s="421"/>
      <c r="M106" s="421"/>
      <c r="N106" s="422">
        <f si="6" t="shared"/>
        <v>0</v>
      </c>
      <c r="O106" s="423"/>
    </row>
    <row r="107" spans="1:15" x14ac:dyDescent="0.25">
      <c r="A107" s="415"/>
      <c r="B107" s="416"/>
      <c r="C107" s="417"/>
      <c r="D107" s="418"/>
      <c r="E107" s="418"/>
      <c r="F107" s="419"/>
      <c r="G107" s="419"/>
      <c r="H107" s="419"/>
      <c r="I107" s="420">
        <f si="5" t="shared"/>
        <v>0</v>
      </c>
      <c r="J107" s="421"/>
      <c r="K107" s="421"/>
      <c r="L107" s="421"/>
      <c r="M107" s="421"/>
      <c r="N107" s="422">
        <f si="6" t="shared"/>
        <v>0</v>
      </c>
      <c r="O107" s="423"/>
    </row>
    <row r="108" spans="1:15" x14ac:dyDescent="0.25">
      <c r="A108" s="415"/>
      <c r="B108" s="416"/>
      <c r="C108" s="417"/>
      <c r="D108" s="418"/>
      <c r="E108" s="418"/>
      <c r="F108" s="419"/>
      <c r="G108" s="419"/>
      <c r="H108" s="419"/>
      <c r="I108" s="420">
        <f si="5" t="shared"/>
        <v>0</v>
      </c>
      <c r="J108" s="421"/>
      <c r="K108" s="421"/>
      <c r="L108" s="421"/>
      <c r="M108" s="421"/>
      <c r="N108" s="422">
        <f si="6" t="shared"/>
        <v>0</v>
      </c>
      <c r="O108" s="423"/>
    </row>
    <row r="109" spans="1:15" x14ac:dyDescent="0.25">
      <c r="A109" s="415"/>
      <c r="B109" s="416"/>
      <c r="C109" s="417"/>
      <c r="D109" s="418"/>
      <c r="E109" s="418"/>
      <c r="F109" s="419"/>
      <c r="G109" s="419"/>
      <c r="H109" s="419"/>
      <c r="I109" s="420">
        <f si="5" t="shared"/>
        <v>0</v>
      </c>
      <c r="J109" s="421"/>
      <c r="K109" s="421"/>
      <c r="L109" s="421"/>
      <c r="M109" s="421"/>
      <c r="N109" s="422">
        <f si="6" t="shared"/>
        <v>0</v>
      </c>
      <c r="O109" s="423"/>
    </row>
    <row r="110" spans="1:15" x14ac:dyDescent="0.25">
      <c r="A110" s="415"/>
      <c r="B110" s="416"/>
      <c r="C110" s="417"/>
      <c r="D110" s="418"/>
      <c r="E110" s="418"/>
      <c r="F110" s="419"/>
      <c r="G110" s="419"/>
      <c r="H110" s="419"/>
      <c r="I110" s="420">
        <f si="5" t="shared"/>
        <v>0</v>
      </c>
      <c r="J110" s="421"/>
      <c r="K110" s="421"/>
      <c r="L110" s="421"/>
      <c r="M110" s="421"/>
      <c r="N110" s="422">
        <f si="6" t="shared"/>
        <v>0</v>
      </c>
      <c r="O110" s="423"/>
    </row>
    <row r="111" spans="1:15" x14ac:dyDescent="0.25">
      <c r="A111" s="415"/>
      <c r="B111" s="416"/>
      <c r="C111" s="417"/>
      <c r="D111" s="418"/>
      <c r="E111" s="418"/>
      <c r="F111" s="419"/>
      <c r="G111" s="419"/>
      <c r="H111" s="419"/>
      <c r="I111" s="420">
        <f si="5" t="shared"/>
        <v>0</v>
      </c>
      <c r="J111" s="421"/>
      <c r="K111" s="421"/>
      <c r="L111" s="421"/>
      <c r="M111" s="421"/>
      <c r="N111" s="422">
        <f si="6" t="shared"/>
        <v>0</v>
      </c>
      <c r="O111" s="423"/>
    </row>
    <row r="112" spans="1:15" x14ac:dyDescent="0.25">
      <c r="A112" s="415"/>
      <c r="B112" s="416"/>
      <c r="C112" s="417"/>
      <c r="D112" s="418"/>
      <c r="E112" s="418"/>
      <c r="F112" s="419"/>
      <c r="G112" s="419"/>
      <c r="H112" s="419"/>
      <c r="I112" s="420">
        <f si="5" t="shared"/>
        <v>0</v>
      </c>
      <c r="J112" s="421"/>
      <c r="K112" s="421"/>
      <c r="L112" s="421"/>
      <c r="M112" s="421"/>
      <c r="N112" s="422">
        <f si="6" t="shared"/>
        <v>0</v>
      </c>
      <c r="O112" s="423"/>
    </row>
    <row r="113" spans="1:15" x14ac:dyDescent="0.25">
      <c r="A113" s="415"/>
      <c r="B113" s="416"/>
      <c r="C113" s="417"/>
      <c r="D113" s="418"/>
      <c r="E113" s="418"/>
      <c r="F113" s="419"/>
      <c r="G113" s="419"/>
      <c r="H113" s="419"/>
      <c r="I113" s="420">
        <f si="5" t="shared"/>
        <v>0</v>
      </c>
      <c r="J113" s="421"/>
      <c r="K113" s="421"/>
      <c r="L113" s="421"/>
      <c r="M113" s="421"/>
      <c r="N113" s="422">
        <f si="6" t="shared"/>
        <v>0</v>
      </c>
      <c r="O113" s="423"/>
    </row>
    <row r="114" spans="1:15" x14ac:dyDescent="0.25">
      <c r="A114" s="415"/>
      <c r="B114" s="416"/>
      <c r="C114" s="417"/>
      <c r="D114" s="418"/>
      <c r="E114" s="418"/>
      <c r="F114" s="419"/>
      <c r="G114" s="419"/>
      <c r="H114" s="419"/>
      <c r="I114" s="420">
        <f si="5" t="shared"/>
        <v>0</v>
      </c>
      <c r="J114" s="421"/>
      <c r="K114" s="421"/>
      <c r="L114" s="421"/>
      <c r="M114" s="421"/>
      <c r="N114" s="422">
        <f si="6" t="shared"/>
        <v>0</v>
      </c>
      <c r="O114" s="423"/>
    </row>
    <row r="115" spans="1:15" x14ac:dyDescent="0.25">
      <c r="A115" s="415"/>
      <c r="B115" s="416"/>
      <c r="C115" s="417"/>
      <c r="D115" s="418"/>
      <c r="E115" s="418"/>
      <c r="F115" s="419"/>
      <c r="G115" s="419"/>
      <c r="H115" s="419"/>
      <c r="I115" s="420">
        <f si="5" t="shared"/>
        <v>0</v>
      </c>
      <c r="J115" s="421"/>
      <c r="K115" s="421"/>
      <c r="L115" s="421"/>
      <c r="M115" s="421"/>
      <c r="N115" s="422">
        <f si="6" t="shared"/>
        <v>0</v>
      </c>
      <c r="O115" s="423"/>
    </row>
    <row r="116" spans="1:15" x14ac:dyDescent="0.25">
      <c r="A116" s="415"/>
      <c r="B116" s="416"/>
      <c r="C116" s="417"/>
      <c r="D116" s="418"/>
      <c r="E116" s="418"/>
      <c r="F116" s="419"/>
      <c r="G116" s="419"/>
      <c r="H116" s="419"/>
      <c r="I116" s="420">
        <f ref="I116:I147" si="7" t="shared">G116+H116</f>
        <v>0</v>
      </c>
      <c r="J116" s="421"/>
      <c r="K116" s="421"/>
      <c r="L116" s="421"/>
      <c r="M116" s="421"/>
      <c r="N116" s="422">
        <f ref="N116:N147" si="8" t="shared">(0.05*J116)+(0.2*K116)+(0.5*L116)+M116</f>
        <v>0</v>
      </c>
      <c r="O116" s="423"/>
    </row>
    <row r="117" spans="1:15" x14ac:dyDescent="0.25">
      <c r="A117" s="415"/>
      <c r="B117" s="416"/>
      <c r="C117" s="417"/>
      <c r="D117" s="418"/>
      <c r="E117" s="418"/>
      <c r="F117" s="419"/>
      <c r="G117" s="419"/>
      <c r="H117" s="419"/>
      <c r="I117" s="420">
        <f si="7" t="shared"/>
        <v>0</v>
      </c>
      <c r="J117" s="421"/>
      <c r="K117" s="421"/>
      <c r="L117" s="421"/>
      <c r="M117" s="421"/>
      <c r="N117" s="422">
        <f si="8" t="shared"/>
        <v>0</v>
      </c>
      <c r="O117" s="423"/>
    </row>
    <row r="118" spans="1:15" x14ac:dyDescent="0.25">
      <c r="A118" s="415"/>
      <c r="B118" s="416"/>
      <c r="C118" s="417"/>
      <c r="D118" s="418"/>
      <c r="E118" s="418"/>
      <c r="F118" s="419"/>
      <c r="G118" s="419"/>
      <c r="H118" s="419"/>
      <c r="I118" s="420">
        <f si="7" t="shared"/>
        <v>0</v>
      </c>
      <c r="J118" s="421"/>
      <c r="K118" s="421"/>
      <c r="L118" s="421"/>
      <c r="M118" s="421"/>
      <c r="N118" s="422">
        <f si="8" t="shared"/>
        <v>0</v>
      </c>
      <c r="O118" s="423"/>
    </row>
    <row r="119" spans="1:15" x14ac:dyDescent="0.25">
      <c r="A119" s="415"/>
      <c r="B119" s="416"/>
      <c r="C119" s="417"/>
      <c r="D119" s="418"/>
      <c r="E119" s="418"/>
      <c r="F119" s="419"/>
      <c r="G119" s="419"/>
      <c r="H119" s="419"/>
      <c r="I119" s="420">
        <f si="7" t="shared"/>
        <v>0</v>
      </c>
      <c r="J119" s="421"/>
      <c r="K119" s="421"/>
      <c r="L119" s="421"/>
      <c r="M119" s="421"/>
      <c r="N119" s="422">
        <f si="8" t="shared"/>
        <v>0</v>
      </c>
      <c r="O119" s="423"/>
    </row>
    <row r="120" spans="1:15" x14ac:dyDescent="0.25">
      <c r="A120" s="415"/>
      <c r="B120" s="416"/>
      <c r="C120" s="417"/>
      <c r="D120" s="418"/>
      <c r="E120" s="418"/>
      <c r="F120" s="419"/>
      <c r="G120" s="419"/>
      <c r="H120" s="419"/>
      <c r="I120" s="420">
        <f si="7" t="shared"/>
        <v>0</v>
      </c>
      <c r="J120" s="421"/>
      <c r="K120" s="421"/>
      <c r="L120" s="421"/>
      <c r="M120" s="421"/>
      <c r="N120" s="422">
        <f si="8" t="shared"/>
        <v>0</v>
      </c>
      <c r="O120" s="423"/>
    </row>
    <row r="121" spans="1:15" x14ac:dyDescent="0.25">
      <c r="A121" s="415"/>
      <c r="B121" s="416"/>
      <c r="C121" s="417"/>
      <c r="D121" s="418"/>
      <c r="E121" s="418"/>
      <c r="F121" s="419"/>
      <c r="G121" s="419"/>
      <c r="H121" s="419"/>
      <c r="I121" s="420">
        <f si="7" t="shared"/>
        <v>0</v>
      </c>
      <c r="J121" s="421"/>
      <c r="K121" s="421"/>
      <c r="L121" s="421"/>
      <c r="M121" s="421"/>
      <c r="N121" s="422">
        <f si="8" t="shared"/>
        <v>0</v>
      </c>
      <c r="O121" s="423"/>
    </row>
    <row r="122" spans="1:15" x14ac:dyDescent="0.25">
      <c r="A122" s="415"/>
      <c r="B122" s="416"/>
      <c r="C122" s="417"/>
      <c r="D122" s="418"/>
      <c r="E122" s="418"/>
      <c r="F122" s="419"/>
      <c r="G122" s="419"/>
      <c r="H122" s="419"/>
      <c r="I122" s="420">
        <f si="7" t="shared"/>
        <v>0</v>
      </c>
      <c r="J122" s="421"/>
      <c r="K122" s="421"/>
      <c r="L122" s="421"/>
      <c r="M122" s="421"/>
      <c r="N122" s="422">
        <f si="8" t="shared"/>
        <v>0</v>
      </c>
      <c r="O122" s="423"/>
    </row>
    <row r="123" spans="1:15" x14ac:dyDescent="0.25">
      <c r="A123" s="415"/>
      <c r="B123" s="416"/>
      <c r="C123" s="417"/>
      <c r="D123" s="418"/>
      <c r="E123" s="418"/>
      <c r="F123" s="419"/>
      <c r="G123" s="419"/>
      <c r="H123" s="419"/>
      <c r="I123" s="420">
        <f si="7" t="shared"/>
        <v>0</v>
      </c>
      <c r="J123" s="421"/>
      <c r="K123" s="421"/>
      <c r="L123" s="421"/>
      <c r="M123" s="421"/>
      <c r="N123" s="422">
        <f si="8" t="shared"/>
        <v>0</v>
      </c>
      <c r="O123" s="423"/>
    </row>
    <row r="124" spans="1:15" x14ac:dyDescent="0.25">
      <c r="A124" s="415"/>
      <c r="B124" s="416"/>
      <c r="C124" s="417"/>
      <c r="D124" s="418"/>
      <c r="E124" s="418"/>
      <c r="F124" s="419"/>
      <c r="G124" s="419"/>
      <c r="H124" s="419"/>
      <c r="I124" s="420">
        <f si="7" t="shared"/>
        <v>0</v>
      </c>
      <c r="J124" s="421"/>
      <c r="K124" s="421"/>
      <c r="L124" s="421"/>
      <c r="M124" s="421"/>
      <c r="N124" s="422">
        <f si="8" t="shared"/>
        <v>0</v>
      </c>
      <c r="O124" s="423"/>
    </row>
    <row r="125" spans="1:15" x14ac:dyDescent="0.25">
      <c r="A125" s="415"/>
      <c r="B125" s="416"/>
      <c r="C125" s="417"/>
      <c r="D125" s="418"/>
      <c r="E125" s="418"/>
      <c r="F125" s="419"/>
      <c r="G125" s="419"/>
      <c r="H125" s="419"/>
      <c r="I125" s="420">
        <f si="7" t="shared"/>
        <v>0</v>
      </c>
      <c r="J125" s="421"/>
      <c r="K125" s="421"/>
      <c r="L125" s="421"/>
      <c r="M125" s="421"/>
      <c r="N125" s="422">
        <f si="8" t="shared"/>
        <v>0</v>
      </c>
      <c r="O125" s="423"/>
    </row>
    <row r="126" spans="1:15" x14ac:dyDescent="0.25">
      <c r="A126" s="415"/>
      <c r="B126" s="416"/>
      <c r="C126" s="417"/>
      <c r="D126" s="418"/>
      <c r="E126" s="418"/>
      <c r="F126" s="419"/>
      <c r="G126" s="419"/>
      <c r="H126" s="419"/>
      <c r="I126" s="420">
        <f si="7" t="shared"/>
        <v>0</v>
      </c>
      <c r="J126" s="421"/>
      <c r="K126" s="421"/>
      <c r="L126" s="421"/>
      <c r="M126" s="421"/>
      <c r="N126" s="422">
        <f si="8" t="shared"/>
        <v>0</v>
      </c>
      <c r="O126" s="423"/>
    </row>
    <row r="127" spans="1:15" x14ac:dyDescent="0.25">
      <c r="A127" s="415"/>
      <c r="B127" s="416"/>
      <c r="C127" s="417"/>
      <c r="D127" s="418"/>
      <c r="E127" s="418"/>
      <c r="F127" s="419"/>
      <c r="G127" s="419"/>
      <c r="H127" s="419"/>
      <c r="I127" s="420">
        <f si="7" t="shared"/>
        <v>0</v>
      </c>
      <c r="J127" s="421"/>
      <c r="K127" s="421"/>
      <c r="L127" s="421"/>
      <c r="M127" s="421"/>
      <c r="N127" s="422">
        <f si="8" t="shared"/>
        <v>0</v>
      </c>
      <c r="O127" s="423"/>
    </row>
    <row r="128" spans="1:15" x14ac:dyDescent="0.25">
      <c r="A128" s="415"/>
      <c r="B128" s="416"/>
      <c r="C128" s="417"/>
      <c r="D128" s="418"/>
      <c r="E128" s="418"/>
      <c r="F128" s="419"/>
      <c r="G128" s="419"/>
      <c r="H128" s="419"/>
      <c r="I128" s="420">
        <f si="7" t="shared"/>
        <v>0</v>
      </c>
      <c r="J128" s="421"/>
      <c r="K128" s="421"/>
      <c r="L128" s="421"/>
      <c r="M128" s="421"/>
      <c r="N128" s="422">
        <f si="8" t="shared"/>
        <v>0</v>
      </c>
      <c r="O128" s="423"/>
    </row>
    <row r="129" spans="1:15" x14ac:dyDescent="0.25">
      <c r="A129" s="415"/>
      <c r="B129" s="416"/>
      <c r="C129" s="417"/>
      <c r="D129" s="418"/>
      <c r="E129" s="418"/>
      <c r="F129" s="419"/>
      <c r="G129" s="419"/>
      <c r="H129" s="419"/>
      <c r="I129" s="420">
        <f si="7" t="shared"/>
        <v>0</v>
      </c>
      <c r="J129" s="421"/>
      <c r="K129" s="421"/>
      <c r="L129" s="421"/>
      <c r="M129" s="421"/>
      <c r="N129" s="422">
        <f si="8" t="shared"/>
        <v>0</v>
      </c>
      <c r="O129" s="423"/>
    </row>
    <row r="130" spans="1:15" x14ac:dyDescent="0.25">
      <c r="A130" s="415"/>
      <c r="B130" s="416"/>
      <c r="C130" s="417"/>
      <c r="D130" s="418"/>
      <c r="E130" s="418"/>
      <c r="F130" s="419"/>
      <c r="G130" s="419"/>
      <c r="H130" s="419"/>
      <c r="I130" s="420">
        <f si="7" t="shared"/>
        <v>0</v>
      </c>
      <c r="J130" s="421"/>
      <c r="K130" s="421"/>
      <c r="L130" s="421"/>
      <c r="M130" s="421"/>
      <c r="N130" s="422">
        <f si="8" t="shared"/>
        <v>0</v>
      </c>
      <c r="O130" s="423"/>
    </row>
    <row r="131" spans="1:15" x14ac:dyDescent="0.25">
      <c r="A131" s="415"/>
      <c r="B131" s="416"/>
      <c r="C131" s="417"/>
      <c r="D131" s="418"/>
      <c r="E131" s="418"/>
      <c r="F131" s="419"/>
      <c r="G131" s="419"/>
      <c r="H131" s="419"/>
      <c r="I131" s="420">
        <f si="7" t="shared"/>
        <v>0</v>
      </c>
      <c r="J131" s="421"/>
      <c r="K131" s="421"/>
      <c r="L131" s="421"/>
      <c r="M131" s="421"/>
      <c r="N131" s="422">
        <f si="8" t="shared"/>
        <v>0</v>
      </c>
      <c r="O131" s="423"/>
    </row>
    <row r="132" spans="1:15" x14ac:dyDescent="0.25">
      <c r="A132" s="415"/>
      <c r="B132" s="416"/>
      <c r="C132" s="417"/>
      <c r="D132" s="418"/>
      <c r="E132" s="418"/>
      <c r="F132" s="419"/>
      <c r="G132" s="419"/>
      <c r="H132" s="419"/>
      <c r="I132" s="420">
        <f si="7" t="shared"/>
        <v>0</v>
      </c>
      <c r="J132" s="421"/>
      <c r="K132" s="421"/>
      <c r="L132" s="421"/>
      <c r="M132" s="421"/>
      <c r="N132" s="422">
        <f si="8" t="shared"/>
        <v>0</v>
      </c>
      <c r="O132" s="423"/>
    </row>
    <row r="133" spans="1:15" x14ac:dyDescent="0.25">
      <c r="A133" s="415"/>
      <c r="B133" s="416"/>
      <c r="C133" s="417"/>
      <c r="D133" s="418"/>
      <c r="E133" s="418"/>
      <c r="F133" s="419"/>
      <c r="G133" s="419"/>
      <c r="H133" s="419"/>
      <c r="I133" s="420">
        <f si="7" t="shared"/>
        <v>0</v>
      </c>
      <c r="J133" s="421"/>
      <c r="K133" s="421"/>
      <c r="L133" s="421"/>
      <c r="M133" s="421"/>
      <c r="N133" s="422">
        <f si="8" t="shared"/>
        <v>0</v>
      </c>
      <c r="O133" s="423"/>
    </row>
    <row r="134" spans="1:15" x14ac:dyDescent="0.25">
      <c r="A134" s="415"/>
      <c r="B134" s="416"/>
      <c r="C134" s="417"/>
      <c r="D134" s="418"/>
      <c r="E134" s="418"/>
      <c r="F134" s="419"/>
      <c r="G134" s="419"/>
      <c r="H134" s="419"/>
      <c r="I134" s="420">
        <f si="7" t="shared"/>
        <v>0</v>
      </c>
      <c r="J134" s="421"/>
      <c r="K134" s="421"/>
      <c r="L134" s="421"/>
      <c r="M134" s="421"/>
      <c r="N134" s="422">
        <f si="8" t="shared"/>
        <v>0</v>
      </c>
      <c r="O134" s="423"/>
    </row>
    <row r="135" spans="1:15" x14ac:dyDescent="0.25">
      <c r="A135" s="415"/>
      <c r="B135" s="416"/>
      <c r="C135" s="417"/>
      <c r="D135" s="418"/>
      <c r="E135" s="418"/>
      <c r="F135" s="419"/>
      <c r="G135" s="419"/>
      <c r="H135" s="419"/>
      <c r="I135" s="420">
        <f si="7" t="shared"/>
        <v>0</v>
      </c>
      <c r="J135" s="421"/>
      <c r="K135" s="421"/>
      <c r="L135" s="421"/>
      <c r="M135" s="421"/>
      <c r="N135" s="422">
        <f si="8" t="shared"/>
        <v>0</v>
      </c>
      <c r="O135" s="423"/>
    </row>
    <row r="136" spans="1:15" x14ac:dyDescent="0.25">
      <c r="A136" s="415"/>
      <c r="B136" s="416"/>
      <c r="C136" s="417"/>
      <c r="D136" s="418"/>
      <c r="E136" s="418"/>
      <c r="F136" s="419"/>
      <c r="G136" s="419"/>
      <c r="H136" s="419"/>
      <c r="I136" s="420">
        <f si="7" t="shared"/>
        <v>0</v>
      </c>
      <c r="J136" s="421"/>
      <c r="K136" s="421"/>
      <c r="L136" s="421"/>
      <c r="M136" s="421"/>
      <c r="N136" s="422">
        <f si="8" t="shared"/>
        <v>0</v>
      </c>
      <c r="O136" s="423"/>
    </row>
    <row r="137" spans="1:15" x14ac:dyDescent="0.25">
      <c r="A137" s="415"/>
      <c r="B137" s="416"/>
      <c r="C137" s="417"/>
      <c r="D137" s="418"/>
      <c r="E137" s="418"/>
      <c r="F137" s="419"/>
      <c r="G137" s="419"/>
      <c r="H137" s="419"/>
      <c r="I137" s="420">
        <f si="7" t="shared"/>
        <v>0</v>
      </c>
      <c r="J137" s="421"/>
      <c r="K137" s="421"/>
      <c r="L137" s="421"/>
      <c r="M137" s="421"/>
      <c r="N137" s="422">
        <f si="8" t="shared"/>
        <v>0</v>
      </c>
      <c r="O137" s="423"/>
    </row>
    <row r="138" spans="1:15" x14ac:dyDescent="0.25">
      <c r="A138" s="415"/>
      <c r="B138" s="416"/>
      <c r="C138" s="417"/>
      <c r="D138" s="418"/>
      <c r="E138" s="418"/>
      <c r="F138" s="419"/>
      <c r="G138" s="419"/>
      <c r="H138" s="419"/>
      <c r="I138" s="420">
        <f si="7" t="shared"/>
        <v>0</v>
      </c>
      <c r="J138" s="421"/>
      <c r="K138" s="421"/>
      <c r="L138" s="421"/>
      <c r="M138" s="421"/>
      <c r="N138" s="422">
        <f si="8" t="shared"/>
        <v>0</v>
      </c>
      <c r="O138" s="423"/>
    </row>
    <row r="139" spans="1:15" x14ac:dyDescent="0.25">
      <c r="A139" s="415"/>
      <c r="B139" s="416"/>
      <c r="C139" s="417"/>
      <c r="D139" s="418"/>
      <c r="E139" s="418"/>
      <c r="F139" s="419"/>
      <c r="G139" s="419"/>
      <c r="H139" s="419"/>
      <c r="I139" s="420">
        <f si="7" t="shared"/>
        <v>0</v>
      </c>
      <c r="J139" s="421"/>
      <c r="K139" s="421"/>
      <c r="L139" s="421"/>
      <c r="M139" s="421"/>
      <c r="N139" s="422">
        <f si="8" t="shared"/>
        <v>0</v>
      </c>
      <c r="O139" s="423"/>
    </row>
    <row r="140" spans="1:15" x14ac:dyDescent="0.25">
      <c r="A140" s="415"/>
      <c r="B140" s="416"/>
      <c r="C140" s="417"/>
      <c r="D140" s="418"/>
      <c r="E140" s="418"/>
      <c r="F140" s="419"/>
      <c r="G140" s="419"/>
      <c r="H140" s="419"/>
      <c r="I140" s="420">
        <f si="7" t="shared"/>
        <v>0</v>
      </c>
      <c r="J140" s="421"/>
      <c r="K140" s="421"/>
      <c r="L140" s="421"/>
      <c r="M140" s="421"/>
      <c r="N140" s="422">
        <f si="8" t="shared"/>
        <v>0</v>
      </c>
      <c r="O140" s="423"/>
    </row>
    <row r="141" spans="1:15" x14ac:dyDescent="0.25">
      <c r="A141" s="415"/>
      <c r="B141" s="416"/>
      <c r="C141" s="417"/>
      <c r="D141" s="418"/>
      <c r="E141" s="418"/>
      <c r="F141" s="419"/>
      <c r="G141" s="419"/>
      <c r="H141" s="419"/>
      <c r="I141" s="420">
        <f si="7" t="shared"/>
        <v>0</v>
      </c>
      <c r="J141" s="421"/>
      <c r="K141" s="421"/>
      <c r="L141" s="421"/>
      <c r="M141" s="421"/>
      <c r="N141" s="422">
        <f si="8" t="shared"/>
        <v>0</v>
      </c>
      <c r="O141" s="423"/>
    </row>
    <row r="142" spans="1:15" x14ac:dyDescent="0.25">
      <c r="A142" s="415"/>
      <c r="B142" s="416"/>
      <c r="C142" s="417"/>
      <c r="D142" s="418"/>
      <c r="E142" s="418"/>
      <c r="F142" s="419"/>
      <c r="G142" s="419"/>
      <c r="H142" s="419"/>
      <c r="I142" s="420">
        <f si="7" t="shared"/>
        <v>0</v>
      </c>
      <c r="J142" s="421"/>
      <c r="K142" s="421"/>
      <c r="L142" s="421"/>
      <c r="M142" s="421"/>
      <c r="N142" s="422">
        <f si="8" t="shared"/>
        <v>0</v>
      </c>
      <c r="O142" s="423"/>
    </row>
    <row r="143" spans="1:15" x14ac:dyDescent="0.25">
      <c r="A143" s="415"/>
      <c r="B143" s="416"/>
      <c r="C143" s="417"/>
      <c r="D143" s="418"/>
      <c r="E143" s="418"/>
      <c r="F143" s="419"/>
      <c r="G143" s="419"/>
      <c r="H143" s="419"/>
      <c r="I143" s="420">
        <f si="7" t="shared"/>
        <v>0</v>
      </c>
      <c r="J143" s="421"/>
      <c r="K143" s="421"/>
      <c r="L143" s="421"/>
      <c r="M143" s="421"/>
      <c r="N143" s="422">
        <f si="8" t="shared"/>
        <v>0</v>
      </c>
      <c r="O143" s="423"/>
    </row>
    <row r="144" spans="1:15" x14ac:dyDescent="0.25">
      <c r="A144" s="415"/>
      <c r="B144" s="416"/>
      <c r="C144" s="417"/>
      <c r="D144" s="418"/>
      <c r="E144" s="418"/>
      <c r="F144" s="419"/>
      <c r="G144" s="419"/>
      <c r="H144" s="419"/>
      <c r="I144" s="420">
        <f si="7" t="shared"/>
        <v>0</v>
      </c>
      <c r="J144" s="421"/>
      <c r="K144" s="421"/>
      <c r="L144" s="421"/>
      <c r="M144" s="421"/>
      <c r="N144" s="422">
        <f si="8" t="shared"/>
        <v>0</v>
      </c>
      <c r="O144" s="423"/>
    </row>
    <row r="145" spans="1:15" x14ac:dyDescent="0.25">
      <c r="A145" s="415"/>
      <c r="B145" s="416"/>
      <c r="C145" s="417"/>
      <c r="D145" s="418"/>
      <c r="E145" s="418"/>
      <c r="F145" s="419"/>
      <c r="G145" s="419"/>
      <c r="H145" s="419"/>
      <c r="I145" s="420">
        <f si="7" t="shared"/>
        <v>0</v>
      </c>
      <c r="J145" s="421"/>
      <c r="K145" s="421"/>
      <c r="L145" s="421"/>
      <c r="M145" s="421"/>
      <c r="N145" s="422">
        <f si="8" t="shared"/>
        <v>0</v>
      </c>
      <c r="O145" s="423"/>
    </row>
    <row r="146" spans="1:15" x14ac:dyDescent="0.25">
      <c r="A146" s="415"/>
      <c r="B146" s="416"/>
      <c r="C146" s="417"/>
      <c r="D146" s="418"/>
      <c r="E146" s="418"/>
      <c r="F146" s="419"/>
      <c r="G146" s="419"/>
      <c r="H146" s="419"/>
      <c r="I146" s="420">
        <f si="7" t="shared"/>
        <v>0</v>
      </c>
      <c r="J146" s="421"/>
      <c r="K146" s="421"/>
      <c r="L146" s="421"/>
      <c r="M146" s="421"/>
      <c r="N146" s="422">
        <f si="8" t="shared"/>
        <v>0</v>
      </c>
      <c r="O146" s="423"/>
    </row>
    <row r="147" spans="1:15" x14ac:dyDescent="0.25">
      <c r="A147" s="415"/>
      <c r="B147" s="416"/>
      <c r="C147" s="417"/>
      <c r="D147" s="418"/>
      <c r="E147" s="418"/>
      <c r="F147" s="419"/>
      <c r="G147" s="419"/>
      <c r="H147" s="419"/>
      <c r="I147" s="420">
        <f si="7" t="shared"/>
        <v>0</v>
      </c>
      <c r="J147" s="421"/>
      <c r="K147" s="421"/>
      <c r="L147" s="421"/>
      <c r="M147" s="421"/>
      <c r="N147" s="422">
        <f si="8" t="shared"/>
        <v>0</v>
      </c>
      <c r="O147" s="423"/>
    </row>
    <row r="148" spans="1:15" x14ac:dyDescent="0.25">
      <c r="A148" s="415"/>
      <c r="B148" s="416"/>
      <c r="C148" s="417"/>
      <c r="D148" s="418"/>
      <c r="E148" s="418"/>
      <c r="F148" s="419"/>
      <c r="G148" s="419"/>
      <c r="H148" s="419"/>
      <c r="I148" s="420">
        <f ref="I148:I179" si="9" t="shared">G148+H148</f>
        <v>0</v>
      </c>
      <c r="J148" s="421"/>
      <c r="K148" s="421"/>
      <c r="L148" s="421"/>
      <c r="M148" s="421"/>
      <c r="N148" s="422">
        <f ref="N148:N179" si="10" t="shared">(0.05*J148)+(0.2*K148)+(0.5*L148)+M148</f>
        <v>0</v>
      </c>
      <c r="O148" s="423"/>
    </row>
    <row r="149" spans="1:15" x14ac:dyDescent="0.25">
      <c r="A149" s="415"/>
      <c r="B149" s="416"/>
      <c r="C149" s="417"/>
      <c r="D149" s="418"/>
      <c r="E149" s="418"/>
      <c r="F149" s="419"/>
      <c r="G149" s="419"/>
      <c r="H149" s="419"/>
      <c r="I149" s="420">
        <f si="9" t="shared"/>
        <v>0</v>
      </c>
      <c r="J149" s="421"/>
      <c r="K149" s="421"/>
      <c r="L149" s="421"/>
      <c r="M149" s="421"/>
      <c r="N149" s="422">
        <f si="10" t="shared"/>
        <v>0</v>
      </c>
      <c r="O149" s="423"/>
    </row>
    <row r="150" spans="1:15" x14ac:dyDescent="0.25">
      <c r="A150" s="415"/>
      <c r="B150" s="416"/>
      <c r="C150" s="417"/>
      <c r="D150" s="418"/>
      <c r="E150" s="418"/>
      <c r="F150" s="419"/>
      <c r="G150" s="419"/>
      <c r="H150" s="419"/>
      <c r="I150" s="420">
        <f si="9" t="shared"/>
        <v>0</v>
      </c>
      <c r="J150" s="421"/>
      <c r="K150" s="421"/>
      <c r="L150" s="421"/>
      <c r="M150" s="421"/>
      <c r="N150" s="422">
        <f si="10" t="shared"/>
        <v>0</v>
      </c>
      <c r="O150" s="423"/>
    </row>
    <row r="151" spans="1:15" x14ac:dyDescent="0.25">
      <c r="A151" s="415"/>
      <c r="B151" s="416"/>
      <c r="C151" s="417"/>
      <c r="D151" s="418"/>
      <c r="E151" s="418"/>
      <c r="F151" s="419"/>
      <c r="G151" s="419"/>
      <c r="H151" s="419"/>
      <c r="I151" s="420">
        <f si="9" t="shared"/>
        <v>0</v>
      </c>
      <c r="J151" s="421"/>
      <c r="K151" s="421"/>
      <c r="L151" s="421"/>
      <c r="M151" s="421"/>
      <c r="N151" s="422">
        <f si="10" t="shared"/>
        <v>0</v>
      </c>
      <c r="O151" s="423"/>
    </row>
    <row r="152" spans="1:15" x14ac:dyDescent="0.25">
      <c r="A152" s="415"/>
      <c r="B152" s="416"/>
      <c r="C152" s="417"/>
      <c r="D152" s="418"/>
      <c r="E152" s="418"/>
      <c r="F152" s="419"/>
      <c r="G152" s="419"/>
      <c r="H152" s="419"/>
      <c r="I152" s="420">
        <f si="9" t="shared"/>
        <v>0</v>
      </c>
      <c r="J152" s="421"/>
      <c r="K152" s="421"/>
      <c r="L152" s="421"/>
      <c r="M152" s="421"/>
      <c r="N152" s="422">
        <f si="10" t="shared"/>
        <v>0</v>
      </c>
      <c r="O152" s="423"/>
    </row>
    <row r="153" spans="1:15" x14ac:dyDescent="0.25">
      <c r="A153" s="415"/>
      <c r="B153" s="416"/>
      <c r="C153" s="417"/>
      <c r="D153" s="418"/>
      <c r="E153" s="418"/>
      <c r="F153" s="419"/>
      <c r="G153" s="419"/>
      <c r="H153" s="419"/>
      <c r="I153" s="420">
        <f si="9" t="shared"/>
        <v>0</v>
      </c>
      <c r="J153" s="421"/>
      <c r="K153" s="421"/>
      <c r="L153" s="421"/>
      <c r="M153" s="421"/>
      <c r="N153" s="422">
        <f si="10" t="shared"/>
        <v>0</v>
      </c>
      <c r="O153" s="423"/>
    </row>
    <row r="154" spans="1:15" x14ac:dyDescent="0.25">
      <c r="A154" s="415"/>
      <c r="B154" s="416"/>
      <c r="C154" s="417"/>
      <c r="D154" s="418"/>
      <c r="E154" s="418"/>
      <c r="F154" s="419"/>
      <c r="G154" s="419"/>
      <c r="H154" s="419"/>
      <c r="I154" s="420">
        <f si="9" t="shared"/>
        <v>0</v>
      </c>
      <c r="J154" s="421"/>
      <c r="K154" s="421"/>
      <c r="L154" s="421"/>
      <c r="M154" s="421"/>
      <c r="N154" s="422">
        <f si="10" t="shared"/>
        <v>0</v>
      </c>
      <c r="O154" s="423"/>
    </row>
    <row r="155" spans="1:15" x14ac:dyDescent="0.25">
      <c r="A155" s="415"/>
      <c r="B155" s="416"/>
      <c r="C155" s="417"/>
      <c r="D155" s="418"/>
      <c r="E155" s="418"/>
      <c r="F155" s="419"/>
      <c r="G155" s="419"/>
      <c r="H155" s="419"/>
      <c r="I155" s="420">
        <f si="9" t="shared"/>
        <v>0</v>
      </c>
      <c r="J155" s="421"/>
      <c r="K155" s="421"/>
      <c r="L155" s="421"/>
      <c r="M155" s="421"/>
      <c r="N155" s="422">
        <f si="10" t="shared"/>
        <v>0</v>
      </c>
      <c r="O155" s="423"/>
    </row>
    <row r="156" spans="1:15" x14ac:dyDescent="0.25">
      <c r="A156" s="415"/>
      <c r="B156" s="416"/>
      <c r="C156" s="417"/>
      <c r="D156" s="418"/>
      <c r="E156" s="418"/>
      <c r="F156" s="419"/>
      <c r="G156" s="419"/>
      <c r="H156" s="419"/>
      <c r="I156" s="420">
        <f si="9" t="shared"/>
        <v>0</v>
      </c>
      <c r="J156" s="421"/>
      <c r="K156" s="421"/>
      <c r="L156" s="421"/>
      <c r="M156" s="421"/>
      <c r="N156" s="422">
        <f si="10" t="shared"/>
        <v>0</v>
      </c>
      <c r="O156" s="423"/>
    </row>
    <row r="157" spans="1:15" x14ac:dyDescent="0.25">
      <c r="A157" s="415"/>
      <c r="B157" s="416"/>
      <c r="C157" s="417"/>
      <c r="D157" s="418"/>
      <c r="E157" s="418"/>
      <c r="F157" s="419"/>
      <c r="G157" s="419"/>
      <c r="H157" s="419"/>
      <c r="I157" s="420">
        <f si="9" t="shared"/>
        <v>0</v>
      </c>
      <c r="J157" s="421"/>
      <c r="K157" s="421"/>
      <c r="L157" s="421"/>
      <c r="M157" s="421"/>
      <c r="N157" s="422">
        <f si="10" t="shared"/>
        <v>0</v>
      </c>
      <c r="O157" s="423"/>
    </row>
    <row r="158" spans="1:15" x14ac:dyDescent="0.25">
      <c r="A158" s="415"/>
      <c r="B158" s="416"/>
      <c r="C158" s="417"/>
      <c r="D158" s="418"/>
      <c r="E158" s="418"/>
      <c r="F158" s="419"/>
      <c r="G158" s="419"/>
      <c r="H158" s="419"/>
      <c r="I158" s="420">
        <f si="9" t="shared"/>
        <v>0</v>
      </c>
      <c r="J158" s="421"/>
      <c r="K158" s="421"/>
      <c r="L158" s="421"/>
      <c r="M158" s="421"/>
      <c r="N158" s="422">
        <f si="10" t="shared"/>
        <v>0</v>
      </c>
      <c r="O158" s="423"/>
    </row>
    <row r="159" spans="1:15" x14ac:dyDescent="0.25">
      <c r="A159" s="415"/>
      <c r="B159" s="416"/>
      <c r="C159" s="417"/>
      <c r="D159" s="418"/>
      <c r="E159" s="418"/>
      <c r="F159" s="419"/>
      <c r="G159" s="419"/>
      <c r="H159" s="419"/>
      <c r="I159" s="420">
        <f si="9" t="shared"/>
        <v>0</v>
      </c>
      <c r="J159" s="421"/>
      <c r="K159" s="421"/>
      <c r="L159" s="421"/>
      <c r="M159" s="421"/>
      <c r="N159" s="422">
        <f si="10" t="shared"/>
        <v>0</v>
      </c>
      <c r="O159" s="423"/>
    </row>
    <row r="160" spans="1:15" x14ac:dyDescent="0.25">
      <c r="A160" s="415"/>
      <c r="B160" s="416"/>
      <c r="C160" s="417"/>
      <c r="D160" s="418"/>
      <c r="E160" s="418"/>
      <c r="F160" s="419"/>
      <c r="G160" s="419"/>
      <c r="H160" s="419"/>
      <c r="I160" s="420">
        <f si="9" t="shared"/>
        <v>0</v>
      </c>
      <c r="J160" s="421"/>
      <c r="K160" s="421"/>
      <c r="L160" s="421"/>
      <c r="M160" s="421"/>
      <c r="N160" s="422">
        <f si="10" t="shared"/>
        <v>0</v>
      </c>
      <c r="O160" s="423"/>
    </row>
    <row r="161" spans="1:15" x14ac:dyDescent="0.25">
      <c r="A161" s="415"/>
      <c r="B161" s="416"/>
      <c r="C161" s="417"/>
      <c r="D161" s="418"/>
      <c r="E161" s="418"/>
      <c r="F161" s="419"/>
      <c r="G161" s="419"/>
      <c r="H161" s="419"/>
      <c r="I161" s="420">
        <f si="9" t="shared"/>
        <v>0</v>
      </c>
      <c r="J161" s="421"/>
      <c r="K161" s="421"/>
      <c r="L161" s="421"/>
      <c r="M161" s="421"/>
      <c r="N161" s="422">
        <f si="10" t="shared"/>
        <v>0</v>
      </c>
      <c r="O161" s="423"/>
    </row>
    <row r="162" spans="1:15" x14ac:dyDescent="0.25">
      <c r="A162" s="415"/>
      <c r="B162" s="416"/>
      <c r="C162" s="417"/>
      <c r="D162" s="418"/>
      <c r="E162" s="418"/>
      <c r="F162" s="419"/>
      <c r="G162" s="419"/>
      <c r="H162" s="419"/>
      <c r="I162" s="420">
        <f si="9" t="shared"/>
        <v>0</v>
      </c>
      <c r="J162" s="421"/>
      <c r="K162" s="421"/>
      <c r="L162" s="421"/>
      <c r="M162" s="421"/>
      <c r="N162" s="422">
        <f si="10" t="shared"/>
        <v>0</v>
      </c>
      <c r="O162" s="423"/>
    </row>
    <row r="163" spans="1:15" x14ac:dyDescent="0.25">
      <c r="A163" s="415"/>
      <c r="B163" s="416"/>
      <c r="C163" s="417"/>
      <c r="D163" s="418"/>
      <c r="E163" s="418"/>
      <c r="F163" s="419"/>
      <c r="G163" s="419"/>
      <c r="H163" s="419"/>
      <c r="I163" s="420">
        <f si="9" t="shared"/>
        <v>0</v>
      </c>
      <c r="J163" s="421"/>
      <c r="K163" s="421"/>
      <c r="L163" s="421"/>
      <c r="M163" s="421"/>
      <c r="N163" s="422">
        <f si="10" t="shared"/>
        <v>0</v>
      </c>
      <c r="O163" s="423"/>
    </row>
    <row r="164" spans="1:15" x14ac:dyDescent="0.25">
      <c r="A164" s="415"/>
      <c r="B164" s="416"/>
      <c r="C164" s="417"/>
      <c r="D164" s="418"/>
      <c r="E164" s="418"/>
      <c r="F164" s="419"/>
      <c r="G164" s="419"/>
      <c r="H164" s="419"/>
      <c r="I164" s="420">
        <f si="9" t="shared"/>
        <v>0</v>
      </c>
      <c r="J164" s="421"/>
      <c r="K164" s="421"/>
      <c r="L164" s="421"/>
      <c r="M164" s="421"/>
      <c r="N164" s="422">
        <f si="10" t="shared"/>
        <v>0</v>
      </c>
      <c r="O164" s="423"/>
    </row>
    <row r="165" spans="1:15" x14ac:dyDescent="0.25">
      <c r="A165" s="415"/>
      <c r="B165" s="416"/>
      <c r="C165" s="417"/>
      <c r="D165" s="418"/>
      <c r="E165" s="418"/>
      <c r="F165" s="419"/>
      <c r="G165" s="419"/>
      <c r="H165" s="419"/>
      <c r="I165" s="420">
        <f si="9" t="shared"/>
        <v>0</v>
      </c>
      <c r="J165" s="421"/>
      <c r="K165" s="421"/>
      <c r="L165" s="421"/>
      <c r="M165" s="421"/>
      <c r="N165" s="422">
        <f si="10" t="shared"/>
        <v>0</v>
      </c>
      <c r="O165" s="423"/>
    </row>
    <row r="166" spans="1:15" x14ac:dyDescent="0.25">
      <c r="A166" s="415"/>
      <c r="B166" s="416"/>
      <c r="C166" s="417"/>
      <c r="D166" s="418"/>
      <c r="E166" s="418"/>
      <c r="F166" s="419"/>
      <c r="G166" s="419"/>
      <c r="H166" s="419"/>
      <c r="I166" s="420">
        <f si="9" t="shared"/>
        <v>0</v>
      </c>
      <c r="J166" s="421"/>
      <c r="K166" s="421"/>
      <c r="L166" s="421"/>
      <c r="M166" s="421"/>
      <c r="N166" s="422">
        <f si="10" t="shared"/>
        <v>0</v>
      </c>
      <c r="O166" s="423"/>
    </row>
    <row r="167" spans="1:15" x14ac:dyDescent="0.25">
      <c r="A167" s="415"/>
      <c r="B167" s="416"/>
      <c r="C167" s="417"/>
      <c r="D167" s="418"/>
      <c r="E167" s="418"/>
      <c r="F167" s="419"/>
      <c r="G167" s="419"/>
      <c r="H167" s="419"/>
      <c r="I167" s="420">
        <f si="9" t="shared"/>
        <v>0</v>
      </c>
      <c r="J167" s="421"/>
      <c r="K167" s="421"/>
      <c r="L167" s="421"/>
      <c r="M167" s="421"/>
      <c r="N167" s="422">
        <f si="10" t="shared"/>
        <v>0</v>
      </c>
      <c r="O167" s="423"/>
    </row>
    <row r="168" spans="1:15" x14ac:dyDescent="0.25">
      <c r="A168" s="415"/>
      <c r="B168" s="416"/>
      <c r="C168" s="417"/>
      <c r="D168" s="418"/>
      <c r="E168" s="418"/>
      <c r="F168" s="419"/>
      <c r="G168" s="419"/>
      <c r="H168" s="419"/>
      <c r="I168" s="420">
        <f si="9" t="shared"/>
        <v>0</v>
      </c>
      <c r="J168" s="421"/>
      <c r="K168" s="421"/>
      <c r="L168" s="421"/>
      <c r="M168" s="421"/>
      <c r="N168" s="422">
        <f si="10" t="shared"/>
        <v>0</v>
      </c>
      <c r="O168" s="423"/>
    </row>
    <row r="169" spans="1:15" x14ac:dyDescent="0.25">
      <c r="A169" s="415"/>
      <c r="B169" s="416"/>
      <c r="C169" s="417"/>
      <c r="D169" s="418"/>
      <c r="E169" s="418"/>
      <c r="F169" s="419"/>
      <c r="G169" s="419"/>
      <c r="H169" s="419"/>
      <c r="I169" s="420">
        <f si="9" t="shared"/>
        <v>0</v>
      </c>
      <c r="J169" s="421"/>
      <c r="K169" s="421"/>
      <c r="L169" s="421"/>
      <c r="M169" s="421"/>
      <c r="N169" s="422">
        <f si="10" t="shared"/>
        <v>0</v>
      </c>
      <c r="O169" s="423"/>
    </row>
    <row r="170" spans="1:15" x14ac:dyDescent="0.25">
      <c r="A170" s="415"/>
      <c r="B170" s="416"/>
      <c r="C170" s="417"/>
      <c r="D170" s="418"/>
      <c r="E170" s="418"/>
      <c r="F170" s="419"/>
      <c r="G170" s="419"/>
      <c r="H170" s="419"/>
      <c r="I170" s="420">
        <f si="9" t="shared"/>
        <v>0</v>
      </c>
      <c r="J170" s="421"/>
      <c r="K170" s="421"/>
      <c r="L170" s="421"/>
      <c r="M170" s="421"/>
      <c r="N170" s="422">
        <f si="10" t="shared"/>
        <v>0</v>
      </c>
      <c r="O170" s="423"/>
    </row>
    <row r="171" spans="1:15" x14ac:dyDescent="0.25">
      <c r="A171" s="415"/>
      <c r="B171" s="416"/>
      <c r="C171" s="417"/>
      <c r="D171" s="418"/>
      <c r="E171" s="418"/>
      <c r="F171" s="419"/>
      <c r="G171" s="419"/>
      <c r="H171" s="419"/>
      <c r="I171" s="420">
        <f si="9" t="shared"/>
        <v>0</v>
      </c>
      <c r="J171" s="421"/>
      <c r="K171" s="421"/>
      <c r="L171" s="421"/>
      <c r="M171" s="421"/>
      <c r="N171" s="422">
        <f si="10" t="shared"/>
        <v>0</v>
      </c>
      <c r="O171" s="423"/>
    </row>
    <row r="172" spans="1:15" x14ac:dyDescent="0.25">
      <c r="A172" s="415"/>
      <c r="B172" s="416"/>
      <c r="C172" s="417"/>
      <c r="D172" s="418"/>
      <c r="E172" s="418"/>
      <c r="F172" s="419"/>
      <c r="G172" s="419"/>
      <c r="H172" s="419"/>
      <c r="I172" s="420">
        <f si="9" t="shared"/>
        <v>0</v>
      </c>
      <c r="J172" s="421"/>
      <c r="K172" s="421"/>
      <c r="L172" s="421"/>
      <c r="M172" s="421"/>
      <c r="N172" s="422">
        <f si="10" t="shared"/>
        <v>0</v>
      </c>
      <c r="O172" s="423"/>
    </row>
    <row r="173" spans="1:15" x14ac:dyDescent="0.25">
      <c r="A173" s="415"/>
      <c r="B173" s="416"/>
      <c r="C173" s="417"/>
      <c r="D173" s="418"/>
      <c r="E173" s="418"/>
      <c r="F173" s="419"/>
      <c r="G173" s="419"/>
      <c r="H173" s="419"/>
      <c r="I173" s="420">
        <f si="9" t="shared"/>
        <v>0</v>
      </c>
      <c r="J173" s="421"/>
      <c r="K173" s="421"/>
      <c r="L173" s="421"/>
      <c r="M173" s="421"/>
      <c r="N173" s="422">
        <f si="10" t="shared"/>
        <v>0</v>
      </c>
      <c r="O173" s="423"/>
    </row>
    <row r="174" spans="1:15" x14ac:dyDescent="0.25">
      <c r="A174" s="415"/>
      <c r="B174" s="416"/>
      <c r="C174" s="417"/>
      <c r="D174" s="418"/>
      <c r="E174" s="418"/>
      <c r="F174" s="419"/>
      <c r="G174" s="419"/>
      <c r="H174" s="419"/>
      <c r="I174" s="420">
        <f si="9" t="shared"/>
        <v>0</v>
      </c>
      <c r="J174" s="421"/>
      <c r="K174" s="421"/>
      <c r="L174" s="421"/>
      <c r="M174" s="421"/>
      <c r="N174" s="422">
        <f si="10" t="shared"/>
        <v>0</v>
      </c>
      <c r="O174" s="423"/>
    </row>
    <row r="175" spans="1:15" x14ac:dyDescent="0.25">
      <c r="A175" s="415"/>
      <c r="B175" s="416"/>
      <c r="C175" s="417"/>
      <c r="D175" s="418"/>
      <c r="E175" s="418"/>
      <c r="F175" s="419"/>
      <c r="G175" s="419"/>
      <c r="H175" s="419"/>
      <c r="I175" s="420">
        <f si="9" t="shared"/>
        <v>0</v>
      </c>
      <c r="J175" s="421"/>
      <c r="K175" s="421"/>
      <c r="L175" s="421"/>
      <c r="M175" s="421"/>
      <c r="N175" s="422">
        <f si="10" t="shared"/>
        <v>0</v>
      </c>
      <c r="O175" s="423"/>
    </row>
    <row r="176" spans="1:15" x14ac:dyDescent="0.25">
      <c r="A176" s="415"/>
      <c r="B176" s="416"/>
      <c r="C176" s="417"/>
      <c r="D176" s="418"/>
      <c r="E176" s="418"/>
      <c r="F176" s="419"/>
      <c r="G176" s="419"/>
      <c r="H176" s="419"/>
      <c r="I176" s="420">
        <f si="9" t="shared"/>
        <v>0</v>
      </c>
      <c r="J176" s="421"/>
      <c r="K176" s="421"/>
      <c r="L176" s="421"/>
      <c r="M176" s="421"/>
      <c r="N176" s="422">
        <f si="10" t="shared"/>
        <v>0</v>
      </c>
      <c r="O176" s="423"/>
    </row>
    <row r="177" spans="1:15" x14ac:dyDescent="0.25">
      <c r="A177" s="415"/>
      <c r="B177" s="416"/>
      <c r="C177" s="417"/>
      <c r="D177" s="418"/>
      <c r="E177" s="418"/>
      <c r="F177" s="419"/>
      <c r="G177" s="419"/>
      <c r="H177" s="419"/>
      <c r="I177" s="420">
        <f si="9" t="shared"/>
        <v>0</v>
      </c>
      <c r="J177" s="421"/>
      <c r="K177" s="421"/>
      <c r="L177" s="421"/>
      <c r="M177" s="421"/>
      <c r="N177" s="422">
        <f si="10" t="shared"/>
        <v>0</v>
      </c>
      <c r="O177" s="423"/>
    </row>
    <row r="178" spans="1:15" x14ac:dyDescent="0.25">
      <c r="A178" s="415"/>
      <c r="B178" s="416"/>
      <c r="C178" s="417"/>
      <c r="D178" s="418"/>
      <c r="E178" s="418"/>
      <c r="F178" s="419"/>
      <c r="G178" s="419"/>
      <c r="H178" s="419"/>
      <c r="I178" s="420">
        <f si="9" t="shared"/>
        <v>0</v>
      </c>
      <c r="J178" s="421"/>
      <c r="K178" s="421"/>
      <c r="L178" s="421"/>
      <c r="M178" s="421"/>
      <c r="N178" s="422">
        <f si="10" t="shared"/>
        <v>0</v>
      </c>
      <c r="O178" s="423"/>
    </row>
    <row r="179" spans="1:15" x14ac:dyDescent="0.25">
      <c r="A179" s="415"/>
      <c r="B179" s="416"/>
      <c r="C179" s="417"/>
      <c r="D179" s="418"/>
      <c r="E179" s="418"/>
      <c r="F179" s="419"/>
      <c r="G179" s="419"/>
      <c r="H179" s="419"/>
      <c r="I179" s="420">
        <f si="9" t="shared"/>
        <v>0</v>
      </c>
      <c r="J179" s="421"/>
      <c r="K179" s="421"/>
      <c r="L179" s="421"/>
      <c r="M179" s="421"/>
      <c r="N179" s="422">
        <f si="10" t="shared"/>
        <v>0</v>
      </c>
      <c r="O179" s="423"/>
    </row>
    <row r="180" spans="1:15" x14ac:dyDescent="0.25">
      <c r="A180" s="415"/>
      <c r="B180" s="416"/>
      <c r="C180" s="417"/>
      <c r="D180" s="418"/>
      <c r="E180" s="418"/>
      <c r="F180" s="419"/>
      <c r="G180" s="419"/>
      <c r="H180" s="419"/>
      <c r="I180" s="420">
        <f ref="I180:I211" si="11" t="shared">G180+H180</f>
        <v>0</v>
      </c>
      <c r="J180" s="421"/>
      <c r="K180" s="421"/>
      <c r="L180" s="421"/>
      <c r="M180" s="421"/>
      <c r="N180" s="422">
        <f ref="N180:N211" si="12" t="shared">(0.05*J180)+(0.2*K180)+(0.5*L180)+M180</f>
        <v>0</v>
      </c>
      <c r="O180" s="423"/>
    </row>
    <row r="181" spans="1:15" x14ac:dyDescent="0.25">
      <c r="A181" s="415"/>
      <c r="B181" s="416"/>
      <c r="C181" s="417"/>
      <c r="D181" s="418"/>
      <c r="E181" s="418"/>
      <c r="F181" s="419"/>
      <c r="G181" s="419"/>
      <c r="H181" s="419"/>
      <c r="I181" s="420">
        <f si="11" t="shared"/>
        <v>0</v>
      </c>
      <c r="J181" s="421"/>
      <c r="K181" s="421"/>
      <c r="L181" s="421"/>
      <c r="M181" s="421"/>
      <c r="N181" s="422">
        <f si="12" t="shared"/>
        <v>0</v>
      </c>
      <c r="O181" s="423"/>
    </row>
    <row r="182" spans="1:15" x14ac:dyDescent="0.25">
      <c r="A182" s="415"/>
      <c r="B182" s="416"/>
      <c r="C182" s="417"/>
      <c r="D182" s="418"/>
      <c r="E182" s="418"/>
      <c r="F182" s="419"/>
      <c r="G182" s="419"/>
      <c r="H182" s="419"/>
      <c r="I182" s="420">
        <f si="11" t="shared"/>
        <v>0</v>
      </c>
      <c r="J182" s="421"/>
      <c r="K182" s="421"/>
      <c r="L182" s="421"/>
      <c r="M182" s="421"/>
      <c r="N182" s="422">
        <f si="12" t="shared"/>
        <v>0</v>
      </c>
      <c r="O182" s="423"/>
    </row>
    <row r="183" spans="1:15" x14ac:dyDescent="0.25">
      <c r="A183" s="415"/>
      <c r="B183" s="416"/>
      <c r="C183" s="417"/>
      <c r="D183" s="418"/>
      <c r="E183" s="418"/>
      <c r="F183" s="419"/>
      <c r="G183" s="419"/>
      <c r="H183" s="419"/>
      <c r="I183" s="420">
        <f si="11" t="shared"/>
        <v>0</v>
      </c>
      <c r="J183" s="421"/>
      <c r="K183" s="421"/>
      <c r="L183" s="421"/>
      <c r="M183" s="421"/>
      <c r="N183" s="422">
        <f si="12" t="shared"/>
        <v>0</v>
      </c>
      <c r="O183" s="423"/>
    </row>
    <row r="184" spans="1:15" x14ac:dyDescent="0.25">
      <c r="A184" s="415"/>
      <c r="B184" s="416"/>
      <c r="C184" s="417"/>
      <c r="D184" s="418"/>
      <c r="E184" s="418"/>
      <c r="F184" s="419"/>
      <c r="G184" s="419"/>
      <c r="H184" s="419"/>
      <c r="I184" s="420">
        <f si="11" t="shared"/>
        <v>0</v>
      </c>
      <c r="J184" s="421"/>
      <c r="K184" s="421"/>
      <c r="L184" s="421"/>
      <c r="M184" s="421"/>
      <c r="N184" s="422">
        <f si="12" t="shared"/>
        <v>0</v>
      </c>
      <c r="O184" s="423"/>
    </row>
    <row r="185" spans="1:15" x14ac:dyDescent="0.25">
      <c r="A185" s="415"/>
      <c r="B185" s="416"/>
      <c r="C185" s="417"/>
      <c r="D185" s="418"/>
      <c r="E185" s="418"/>
      <c r="F185" s="419"/>
      <c r="G185" s="419"/>
      <c r="H185" s="419"/>
      <c r="I185" s="420">
        <f si="11" t="shared"/>
        <v>0</v>
      </c>
      <c r="J185" s="421"/>
      <c r="K185" s="421"/>
      <c r="L185" s="421"/>
      <c r="M185" s="421"/>
      <c r="N185" s="422">
        <f si="12" t="shared"/>
        <v>0</v>
      </c>
      <c r="O185" s="423"/>
    </row>
    <row r="186" spans="1:15" x14ac:dyDescent="0.25">
      <c r="A186" s="415"/>
      <c r="B186" s="416"/>
      <c r="C186" s="417"/>
      <c r="D186" s="418"/>
      <c r="E186" s="418"/>
      <c r="F186" s="419"/>
      <c r="G186" s="419"/>
      <c r="H186" s="419"/>
      <c r="I186" s="420">
        <f si="11" t="shared"/>
        <v>0</v>
      </c>
      <c r="J186" s="421"/>
      <c r="K186" s="421"/>
      <c r="L186" s="421"/>
      <c r="M186" s="421"/>
      <c r="N186" s="422">
        <f si="12" t="shared"/>
        <v>0</v>
      </c>
      <c r="O186" s="423"/>
    </row>
    <row r="187" spans="1:15" x14ac:dyDescent="0.25">
      <c r="A187" s="415"/>
      <c r="B187" s="416"/>
      <c r="C187" s="417"/>
      <c r="D187" s="418"/>
      <c r="E187" s="418"/>
      <c r="F187" s="419"/>
      <c r="G187" s="419"/>
      <c r="H187" s="419"/>
      <c r="I187" s="420">
        <f si="11" t="shared"/>
        <v>0</v>
      </c>
      <c r="J187" s="421"/>
      <c r="K187" s="421"/>
      <c r="L187" s="421"/>
      <c r="M187" s="421"/>
      <c r="N187" s="422">
        <f si="12" t="shared"/>
        <v>0</v>
      </c>
      <c r="O187" s="423"/>
    </row>
    <row r="188" spans="1:15" x14ac:dyDescent="0.25">
      <c r="A188" s="415"/>
      <c r="B188" s="416"/>
      <c r="C188" s="417"/>
      <c r="D188" s="418"/>
      <c r="E188" s="418"/>
      <c r="F188" s="419"/>
      <c r="G188" s="419"/>
      <c r="H188" s="419"/>
      <c r="I188" s="420">
        <f si="11" t="shared"/>
        <v>0</v>
      </c>
      <c r="J188" s="421"/>
      <c r="K188" s="421"/>
      <c r="L188" s="421"/>
      <c r="M188" s="421"/>
      <c r="N188" s="422">
        <f si="12" t="shared"/>
        <v>0</v>
      </c>
      <c r="O188" s="423"/>
    </row>
    <row r="189" spans="1:15" x14ac:dyDescent="0.25">
      <c r="A189" s="415"/>
      <c r="B189" s="416"/>
      <c r="C189" s="417"/>
      <c r="D189" s="418"/>
      <c r="E189" s="418"/>
      <c r="F189" s="419"/>
      <c r="G189" s="419"/>
      <c r="H189" s="419"/>
      <c r="I189" s="420">
        <f si="11" t="shared"/>
        <v>0</v>
      </c>
      <c r="J189" s="421"/>
      <c r="K189" s="421"/>
      <c r="L189" s="421"/>
      <c r="M189" s="421"/>
      <c r="N189" s="422">
        <f si="12" t="shared"/>
        <v>0</v>
      </c>
      <c r="O189" s="423"/>
    </row>
    <row r="190" spans="1:15" x14ac:dyDescent="0.25">
      <c r="A190" s="415"/>
      <c r="B190" s="416"/>
      <c r="C190" s="417"/>
      <c r="D190" s="418"/>
      <c r="E190" s="418"/>
      <c r="F190" s="419"/>
      <c r="G190" s="419"/>
      <c r="H190" s="419"/>
      <c r="I190" s="420">
        <f si="11" t="shared"/>
        <v>0</v>
      </c>
      <c r="J190" s="421"/>
      <c r="K190" s="421"/>
      <c r="L190" s="421"/>
      <c r="M190" s="421"/>
      <c r="N190" s="422">
        <f si="12" t="shared"/>
        <v>0</v>
      </c>
      <c r="O190" s="423"/>
    </row>
    <row r="191" spans="1:15" x14ac:dyDescent="0.25">
      <c r="A191" s="415"/>
      <c r="B191" s="416"/>
      <c r="C191" s="417"/>
      <c r="D191" s="418"/>
      <c r="E191" s="418"/>
      <c r="F191" s="419"/>
      <c r="G191" s="419"/>
      <c r="H191" s="419"/>
      <c r="I191" s="420">
        <f si="11" t="shared"/>
        <v>0</v>
      </c>
      <c r="J191" s="421"/>
      <c r="K191" s="421"/>
      <c r="L191" s="421"/>
      <c r="M191" s="421"/>
      <c r="N191" s="422">
        <f si="12" t="shared"/>
        <v>0</v>
      </c>
      <c r="O191" s="423"/>
    </row>
    <row r="192" spans="1:15" x14ac:dyDescent="0.25">
      <c r="A192" s="415"/>
      <c r="B192" s="416"/>
      <c r="C192" s="417"/>
      <c r="D192" s="418"/>
      <c r="E192" s="418"/>
      <c r="F192" s="419"/>
      <c r="G192" s="419"/>
      <c r="H192" s="419"/>
      <c r="I192" s="420">
        <f si="11" t="shared"/>
        <v>0</v>
      </c>
      <c r="J192" s="421"/>
      <c r="K192" s="421"/>
      <c r="L192" s="421"/>
      <c r="M192" s="421"/>
      <c r="N192" s="422">
        <f si="12" t="shared"/>
        <v>0</v>
      </c>
      <c r="O192" s="423"/>
    </row>
    <row r="193" spans="1:15" x14ac:dyDescent="0.25">
      <c r="A193" s="415"/>
      <c r="B193" s="416"/>
      <c r="C193" s="417"/>
      <c r="D193" s="418"/>
      <c r="E193" s="418"/>
      <c r="F193" s="419"/>
      <c r="G193" s="419"/>
      <c r="H193" s="419"/>
      <c r="I193" s="420">
        <f si="11" t="shared"/>
        <v>0</v>
      </c>
      <c r="J193" s="421"/>
      <c r="K193" s="421"/>
      <c r="L193" s="421"/>
      <c r="M193" s="421"/>
      <c r="N193" s="422">
        <f si="12" t="shared"/>
        <v>0</v>
      </c>
      <c r="O193" s="423"/>
    </row>
    <row r="194" spans="1:15" x14ac:dyDescent="0.25">
      <c r="A194" s="415"/>
      <c r="B194" s="416"/>
      <c r="C194" s="417"/>
      <c r="D194" s="418"/>
      <c r="E194" s="418"/>
      <c r="F194" s="419"/>
      <c r="G194" s="419"/>
      <c r="H194" s="419"/>
      <c r="I194" s="420">
        <f si="11" t="shared"/>
        <v>0</v>
      </c>
      <c r="J194" s="421"/>
      <c r="K194" s="421"/>
      <c r="L194" s="421"/>
      <c r="M194" s="421"/>
      <c r="N194" s="422">
        <f si="12" t="shared"/>
        <v>0</v>
      </c>
      <c r="O194" s="423"/>
    </row>
    <row r="195" spans="1:15" x14ac:dyDescent="0.25">
      <c r="A195" s="415"/>
      <c r="B195" s="416"/>
      <c r="C195" s="417"/>
      <c r="D195" s="418"/>
      <c r="E195" s="418"/>
      <c r="F195" s="419"/>
      <c r="G195" s="419"/>
      <c r="H195" s="419"/>
      <c r="I195" s="420">
        <f si="11" t="shared"/>
        <v>0</v>
      </c>
      <c r="J195" s="421"/>
      <c r="K195" s="421"/>
      <c r="L195" s="421"/>
      <c r="M195" s="421"/>
      <c r="N195" s="422">
        <f si="12" t="shared"/>
        <v>0</v>
      </c>
      <c r="O195" s="423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18" width="24.5703125" collapsed="false"/>
    <col min="2" max="2" customWidth="true" style="118" width="31.5703125" collapsed="false"/>
    <col min="3" max="3" customWidth="true" style="118" width="10.7109375" collapsed="false"/>
    <col min="4" max="4" customWidth="true" style="118" width="14.85546875" collapsed="false"/>
    <col min="5" max="5" customWidth="true" style="118" width="12.0" collapsed="false"/>
    <col min="6" max="7" style="118" width="9.140625" collapsed="false"/>
    <col min="8" max="8" customWidth="true" style="118" width="10.140625" collapsed="false"/>
    <col min="9" max="257" style="118" width="9.140625" collapsed="false"/>
  </cols>
  <sheetData>
    <row r="1" spans="1:5" x14ac:dyDescent="0.25">
      <c r="A1" s="120" t="s">
        <v>0</v>
      </c>
      <c r="B1" s="125">
        <f>'001'!C1</f>
        <v>51253</v>
      </c>
      <c r="C1" s="303"/>
      <c r="D1" s="303"/>
      <c r="E1" s="303"/>
    </row>
    <row r="2" spans="1:5" x14ac:dyDescent="0.25">
      <c r="A2" s="120" t="s">
        <v>1</v>
      </c>
      <c r="B2" s="125" t="str">
        <f>'001'!C2</f>
        <v>NEPTUNE MICROFINANCE BANK LIMITED</v>
      </c>
      <c r="C2" s="303"/>
      <c r="D2" s="303"/>
      <c r="E2" s="303"/>
    </row>
    <row r="3" spans="1:5" x14ac:dyDescent="0.25">
      <c r="A3" s="120" t="s">
        <v>3</v>
      </c>
      <c r="B3" s="304" t="s">
        <v>281</v>
      </c>
      <c r="C3" s="424"/>
      <c r="D3" s="424"/>
      <c r="E3" s="424"/>
    </row>
    <row r="4" spans="1:5" x14ac:dyDescent="0.25">
      <c r="A4" s="120" t="s">
        <v>5</v>
      </c>
      <c r="B4" s="304" t="s">
        <v>282</v>
      </c>
      <c r="C4" s="306"/>
      <c r="D4" s="306"/>
      <c r="E4" s="306"/>
    </row>
    <row r="5" spans="1:5" x14ac:dyDescent="0.25">
      <c r="A5" s="120" t="s">
        <v>7</v>
      </c>
      <c r="B5" s="307">
        <f>'001'!C5</f>
        <v>42855</v>
      </c>
      <c r="C5" s="303"/>
      <c r="D5" s="303"/>
      <c r="E5" s="303"/>
    </row>
    <row r="6" spans="1:5" x14ac:dyDescent="0.25">
      <c r="A6" s="120" t="s">
        <v>8</v>
      </c>
      <c r="B6" s="125" t="str">
        <f>'001'!C6</f>
        <v>LAGOS</v>
      </c>
      <c r="C6" s="303"/>
      <c r="D6" s="303"/>
      <c r="E6" s="303"/>
    </row>
    <row r="7" spans="1:5" x14ac:dyDescent="0.25">
      <c r="A7" s="120" t="s">
        <v>10</v>
      </c>
      <c r="B7" s="125">
        <f>'001'!C7</f>
        <v>20</v>
      </c>
      <c r="C7" s="303"/>
      <c r="D7" s="303"/>
      <c r="E7" s="303"/>
    </row>
    <row r="8" spans="1:5" x14ac:dyDescent="0.25">
      <c r="A8" s="120" t="s">
        <v>11</v>
      </c>
      <c r="B8" s="125" t="str">
        <f>'001'!C8</f>
        <v>Ikeja</v>
      </c>
      <c r="C8" s="303"/>
      <c r="D8" s="303"/>
      <c r="E8" s="303"/>
    </row>
    <row r="9" spans="1:5" x14ac:dyDescent="0.25">
      <c r="A9" s="120" t="s">
        <v>13</v>
      </c>
      <c r="B9" s="125">
        <f>'001'!C9</f>
        <v>0</v>
      </c>
      <c r="C9" s="303"/>
      <c r="D9" s="303"/>
      <c r="E9" s="303"/>
    </row>
    <row r="10" spans="1:5" x14ac:dyDescent="0.25">
      <c r="A10" s="121"/>
      <c r="B10" s="121"/>
    </row>
    <row ht="25.5" r="11" spans="1:5" x14ac:dyDescent="0.25">
      <c r="A11" s="682" t="s">
        <v>283</v>
      </c>
      <c r="B11" s="682"/>
      <c r="C11" s="425" t="s">
        <v>284</v>
      </c>
      <c r="D11" s="426" t="s">
        <v>285</v>
      </c>
      <c r="E11" s="427" t="s">
        <v>226</v>
      </c>
    </row>
    <row customHeight="1" ht="12.75" r="12" spans="1:5" x14ac:dyDescent="0.25">
      <c r="A12" s="683" t="s">
        <v>286</v>
      </c>
      <c r="B12" s="683"/>
      <c r="C12" s="429"/>
      <c r="D12" s="430"/>
      <c r="E12" s="431">
        <f ref="E12:E24" si="0" t="shared">D12/$D$25</f>
        <v>0</v>
      </c>
    </row>
    <row r="13" spans="1:5" x14ac:dyDescent="0.25">
      <c r="A13" s="684" t="s">
        <v>287</v>
      </c>
      <c r="B13" s="684"/>
      <c r="C13" s="433"/>
      <c r="D13" s="434"/>
      <c r="E13" s="435">
        <f si="0" t="shared"/>
        <v>0</v>
      </c>
    </row>
    <row r="14" spans="1:5" x14ac:dyDescent="0.25">
      <c r="A14" s="684" t="s">
        <v>288</v>
      </c>
      <c r="B14" s="684"/>
      <c r="C14" s="433"/>
      <c r="D14" s="434"/>
      <c r="E14" s="435">
        <f si="0" t="shared"/>
        <v>0</v>
      </c>
    </row>
    <row r="15" spans="1:5" x14ac:dyDescent="0.25">
      <c r="A15" s="684" t="s">
        <v>289</v>
      </c>
      <c r="B15" s="684"/>
      <c r="C15" s="433">
        <v>40</v>
      </c>
      <c r="D15" s="434">
        <v>8270</v>
      </c>
      <c r="E15" s="435">
        <f si="0" t="shared"/>
        <v>0.62274096385542166</v>
      </c>
    </row>
    <row r="16" spans="1:5" x14ac:dyDescent="0.25">
      <c r="A16" s="684" t="s">
        <v>290</v>
      </c>
      <c r="B16" s="684"/>
      <c r="C16" s="433"/>
      <c r="D16" s="434"/>
      <c r="E16" s="435">
        <f si="0" t="shared"/>
        <v>0</v>
      </c>
    </row>
    <row r="17" spans="1:5" x14ac:dyDescent="0.25">
      <c r="A17" s="684" t="s">
        <v>291</v>
      </c>
      <c r="B17" s="684"/>
      <c r="C17" s="433"/>
      <c r="D17" s="434"/>
      <c r="E17" s="435">
        <f si="0" t="shared"/>
        <v>0</v>
      </c>
    </row>
    <row r="18" spans="1:5" x14ac:dyDescent="0.25">
      <c r="A18" s="684" t="s">
        <v>292</v>
      </c>
      <c r="B18" s="684"/>
      <c r="C18" s="433"/>
      <c r="D18" s="434"/>
      <c r="E18" s="435">
        <f si="0" t="shared"/>
        <v>0</v>
      </c>
    </row>
    <row r="19" spans="1:5" x14ac:dyDescent="0.25">
      <c r="A19" s="684" t="s">
        <v>293</v>
      </c>
      <c r="B19" s="684"/>
      <c r="C19" s="433">
        <v>18</v>
      </c>
      <c r="D19" s="434">
        <v>5010</v>
      </c>
      <c r="E19" s="435">
        <f si="0" t="shared"/>
        <v>0.37725903614457829</v>
      </c>
    </row>
    <row r="20" spans="1:5" x14ac:dyDescent="0.25">
      <c r="A20" s="684" t="s">
        <v>294</v>
      </c>
      <c r="B20" s="684"/>
      <c r="C20" s="433"/>
      <c r="D20" s="434"/>
      <c r="E20" s="435">
        <f si="0" t="shared"/>
        <v>0</v>
      </c>
    </row>
    <row r="21" spans="1:5" x14ac:dyDescent="0.25">
      <c r="A21" s="684" t="s">
        <v>295</v>
      </c>
      <c r="B21" s="684"/>
      <c r="C21" s="433"/>
      <c r="D21" s="434"/>
      <c r="E21" s="435">
        <f si="0" t="shared"/>
        <v>0</v>
      </c>
    </row>
    <row r="22" spans="1:5" x14ac:dyDescent="0.25">
      <c r="A22" s="684" t="s">
        <v>296</v>
      </c>
      <c r="B22" s="684"/>
      <c r="C22" s="433"/>
      <c r="D22" s="434"/>
      <c r="E22" s="435">
        <f si="0" t="shared"/>
        <v>0</v>
      </c>
    </row>
    <row r="23" spans="1:5" x14ac:dyDescent="0.25">
      <c r="A23" s="684" t="s">
        <v>297</v>
      </c>
      <c r="B23" s="684"/>
      <c r="C23" s="433"/>
      <c r="D23" s="434"/>
      <c r="E23" s="435">
        <f si="0" t="shared"/>
        <v>0</v>
      </c>
    </row>
    <row r="24" spans="1:5" x14ac:dyDescent="0.25">
      <c r="A24" s="685" t="s">
        <v>298</v>
      </c>
      <c r="B24" s="685"/>
      <c r="C24" s="437"/>
      <c r="D24" s="438"/>
      <c r="E24" s="439">
        <f si="0" t="shared"/>
        <v>0</v>
      </c>
    </row>
    <row r="25" spans="1:5" x14ac:dyDescent="0.25">
      <c r="A25" s="686" t="s">
        <v>196</v>
      </c>
      <c r="B25" s="686"/>
      <c r="C25" s="440">
        <f>SUM(C12:C24)</f>
        <v>58</v>
      </c>
      <c r="D25" s="441">
        <f>IF(SUM(D12:D24)='300'!E42,SUM(D12:D24),"Check Rules!!!")</f>
        <v>13280</v>
      </c>
      <c r="E25" s="442">
        <f>SUM(E12:E24)</f>
        <v>1</v>
      </c>
    </row>
    <row r="26" spans="1:5" x14ac:dyDescent="0.25">
      <c r="A26" s="443"/>
      <c r="B26" s="444"/>
      <c r="C26" s="445"/>
      <c r="D26" s="445"/>
      <c r="E26" s="445"/>
    </row>
    <row r="27" spans="1:5" x14ac:dyDescent="0.25">
      <c r="A27" s="238"/>
      <c r="B27" s="104"/>
      <c r="C27" s="104"/>
      <c r="D27" s="104"/>
      <c r="E27" s="104"/>
    </row>
    <row r="28" spans="1:5" x14ac:dyDescent="0.25">
      <c r="A28" s="238"/>
      <c r="B28" s="104"/>
      <c r="C28" s="104"/>
      <c r="D28" s="104"/>
      <c r="E28" s="104"/>
    </row>
    <row r="29" spans="1:5" x14ac:dyDescent="0.25">
      <c r="A29" s="107" t="str">
        <f>IF(D25="Check Rules!!!",D25,"…………………………………………………….")</f>
        <v>…………………………………………………….</v>
      </c>
      <c r="B29" s="104"/>
      <c r="C29" s="13" t="str">
        <f>A29</f>
        <v>…………………………………………………….</v>
      </c>
      <c r="D29" s="13"/>
      <c r="E29" s="113"/>
    </row>
    <row r="30" spans="1:5" x14ac:dyDescent="0.25">
      <c r="A30" s="107" t="s">
        <v>111</v>
      </c>
      <c r="B30" s="104"/>
      <c r="C30" s="13" t="s">
        <v>111</v>
      </c>
      <c r="D30" s="13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5" width="25.28515625" collapsed="false"/>
    <col min="2" max="2" customWidth="true" style="15" width="12.0" collapsed="false"/>
    <col min="3" max="3" customWidth="true" style="15" width="10.7109375" collapsed="false"/>
    <col min="4" max="4" customWidth="true" style="15" width="10.42578125" collapsed="false"/>
    <col min="5" max="5" customWidth="true" style="15" width="11.0" collapsed="false"/>
    <col min="6" max="6" customWidth="true" style="15" width="11.28515625" collapsed="false"/>
    <col min="7" max="7" customWidth="true" style="15" width="11.140625" collapsed="false"/>
    <col min="8" max="8" customWidth="true" style="15" width="11.0" collapsed="false"/>
    <col min="9" max="9" customWidth="true" style="15" width="11.42578125" collapsed="false"/>
    <col min="10" max="257" style="15" width="9.140625" collapsed="false"/>
  </cols>
  <sheetData>
    <row r="1" spans="1:10" x14ac:dyDescent="0.25">
      <c r="A1" s="120" t="s">
        <v>0</v>
      </c>
      <c r="B1" s="446">
        <f>'771'!C1</f>
        <v>51253</v>
      </c>
      <c r="C1" s="303"/>
      <c r="D1" s="303"/>
    </row>
    <row r="2" spans="1:10" x14ac:dyDescent="0.25">
      <c r="A2" s="120" t="s">
        <v>1</v>
      </c>
      <c r="B2" s="447" t="str">
        <f>'771'!C2</f>
        <v>NEPTUNE MICROFINANCE BANK LIMITED</v>
      </c>
      <c r="C2" s="303"/>
      <c r="D2" s="303"/>
    </row>
    <row r="3" spans="1:10" x14ac:dyDescent="0.25">
      <c r="A3" s="120" t="s">
        <v>5</v>
      </c>
      <c r="B3" s="448" t="s">
        <v>299</v>
      </c>
      <c r="C3" s="449"/>
      <c r="D3" s="449"/>
    </row>
    <row r="4" spans="1:10" x14ac:dyDescent="0.25">
      <c r="A4" s="120" t="s">
        <v>3</v>
      </c>
      <c r="B4" s="447" t="s">
        <v>300</v>
      </c>
      <c r="C4" s="303"/>
      <c r="D4" s="303"/>
    </row>
    <row r="5" spans="1:10" x14ac:dyDescent="0.25">
      <c r="A5" s="120" t="s">
        <v>7</v>
      </c>
      <c r="B5" s="392">
        <f>'771'!C5</f>
        <v>42855</v>
      </c>
      <c r="C5" s="303"/>
      <c r="D5" s="303"/>
    </row>
    <row r="6" spans="1:10" x14ac:dyDescent="0.25">
      <c r="A6" s="120" t="s">
        <v>8</v>
      </c>
      <c r="B6" s="125" t="str">
        <f>'771'!C6</f>
        <v>LAGOS</v>
      </c>
      <c r="C6" s="303"/>
      <c r="D6" s="303"/>
    </row>
    <row r="7" spans="1:10" x14ac:dyDescent="0.25">
      <c r="A7" s="120" t="s">
        <v>10</v>
      </c>
      <c r="B7" s="125">
        <f>'771'!C7</f>
        <v>20</v>
      </c>
      <c r="C7" s="303"/>
      <c r="D7" s="303"/>
    </row>
    <row r="8" spans="1:10" x14ac:dyDescent="0.25">
      <c r="A8" s="120" t="s">
        <v>11</v>
      </c>
      <c r="B8" s="125" t="str">
        <f>'771'!C8</f>
        <v>Ikeja</v>
      </c>
      <c r="C8" s="303"/>
      <c r="D8" s="303"/>
    </row>
    <row r="9" spans="1:10" x14ac:dyDescent="0.25">
      <c r="A9" s="120" t="s">
        <v>13</v>
      </c>
      <c r="B9" s="125">
        <f>'771'!C9</f>
        <v>0</v>
      </c>
      <c r="C9" s="303"/>
      <c r="D9" s="303"/>
    </row>
    <row r="10" spans="1:10" x14ac:dyDescent="0.25">
      <c r="A10" s="450"/>
      <c r="B10" s="451"/>
      <c r="C10" s="451"/>
      <c r="D10" s="451"/>
      <c r="E10" s="451"/>
      <c r="F10" s="451"/>
      <c r="G10" s="451"/>
      <c r="H10" s="451"/>
      <c r="I10" s="451"/>
      <c r="J10" s="451"/>
    </row>
    <row customFormat="1" ht="14.25" r="11" s="454" spans="1:10" x14ac:dyDescent="0.2">
      <c r="A11" s="687"/>
      <c r="B11" s="687"/>
      <c r="C11" s="452"/>
      <c r="D11" s="452"/>
      <c r="E11" s="452"/>
      <c r="F11" s="452"/>
      <c r="G11" s="452"/>
      <c r="H11" s="452"/>
      <c r="I11" s="453"/>
      <c r="J11" s="452"/>
    </row>
    <row customHeight="1" ht="39" r="12" spans="1:10" x14ac:dyDescent="0.25">
      <c r="A12" s="688" t="s">
        <v>301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309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/>
      <c r="D14" s="461">
        <v>3</v>
      </c>
      <c r="E14" s="461">
        <v>6</v>
      </c>
      <c r="F14" s="461">
        <v>24</v>
      </c>
      <c r="G14" s="461">
        <v>23</v>
      </c>
      <c r="H14" s="461"/>
      <c r="I14" s="462">
        <f>SUM(C14:H14)</f>
        <v>56</v>
      </c>
      <c r="J14" s="463">
        <f>I14/$I$32*100</f>
        <v>93.333333333333329</v>
      </c>
    </row>
    <row r="15" spans="1:10" x14ac:dyDescent="0.25">
      <c r="A15" s="690" t="s">
        <v>311</v>
      </c>
      <c r="B15" s="690"/>
      <c r="C15" s="461"/>
      <c r="D15" s="461">
        <v>240</v>
      </c>
      <c r="E15" s="461">
        <v>474</v>
      </c>
      <c r="F15" s="461">
        <v>2904</v>
      </c>
      <c r="G15" s="461">
        <v>3662</v>
      </c>
      <c r="H15" s="461"/>
      <c r="I15" s="462">
        <f>SUM(C15:H15)</f>
        <v>7280</v>
      </c>
      <c r="J15" s="463">
        <f>I15/$I$33*100</f>
        <v>54.819277108433738</v>
      </c>
    </row>
    <row r="16" spans="1:10" x14ac:dyDescent="0.25">
      <c r="A16" s="691" t="s">
        <v>312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/>
      <c r="D17" s="461"/>
      <c r="E17" s="461"/>
      <c r="F17" s="461"/>
      <c r="G17" s="461">
        <v>4</v>
      </c>
      <c r="H17" s="461"/>
      <c r="I17" s="462">
        <f>SUM(C17:H17)</f>
        <v>4</v>
      </c>
      <c r="J17" s="463">
        <f>I17/$I$32*100</f>
        <v>6.666666666666667</v>
      </c>
    </row>
    <row r="18" spans="1:10" x14ac:dyDescent="0.25">
      <c r="A18" s="690" t="s">
        <v>313</v>
      </c>
      <c r="B18" s="690"/>
      <c r="C18" s="461"/>
      <c r="D18" s="461"/>
      <c r="E18" s="461"/>
      <c r="F18" s="461"/>
      <c r="G18" s="461">
        <v>6000</v>
      </c>
      <c r="H18" s="461"/>
      <c r="I18" s="462">
        <f>SUM(C18:H18)</f>
        <v>6000</v>
      </c>
      <c r="J18" s="463">
        <f>I18/$I$33*100</f>
        <v>45.180722891566269</v>
      </c>
    </row>
    <row r="19" spans="1:10" x14ac:dyDescent="0.25">
      <c r="A19" s="691" t="s">
        <v>314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/>
      <c r="D20" s="461"/>
      <c r="E20" s="461"/>
      <c r="F20" s="461"/>
      <c r="G20" s="461"/>
      <c r="H20" s="461"/>
      <c r="I20" s="462">
        <f>SUM(C20:H20)</f>
        <v>0</v>
      </c>
      <c r="J20" s="463">
        <f>I20/$I$32*100</f>
        <v>0</v>
      </c>
    </row>
    <row r="21" spans="1:10" x14ac:dyDescent="0.25">
      <c r="A21" s="690" t="s">
        <v>313</v>
      </c>
      <c r="B21" s="690"/>
      <c r="C21" s="461"/>
      <c r="D21" s="461"/>
      <c r="E21" s="461"/>
      <c r="F21" s="461"/>
      <c r="G21" s="461"/>
      <c r="H21" s="461"/>
      <c r="I21" s="462">
        <f>SUM(C21:H21)</f>
        <v>0</v>
      </c>
      <c r="J21" s="463">
        <f>I21/$I$33*100</f>
        <v>0</v>
      </c>
    </row>
    <row r="22" spans="1:10" x14ac:dyDescent="0.25">
      <c r="A22" s="691" t="s">
        <v>315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/>
      <c r="F23" s="461"/>
      <c r="G23" s="461"/>
      <c r="H23" s="461"/>
      <c r="I23" s="462">
        <f>SUM(C23:H23)</f>
        <v>0</v>
      </c>
      <c r="J23" s="463">
        <f>I23/$I$32*100</f>
        <v>0</v>
      </c>
    </row>
    <row r="24" spans="1:10" x14ac:dyDescent="0.25">
      <c r="A24" s="690" t="s">
        <v>313</v>
      </c>
      <c r="B24" s="690"/>
      <c r="C24" s="461"/>
      <c r="D24" s="461"/>
      <c r="E24" s="461"/>
      <c r="F24" s="461"/>
      <c r="G24" s="461"/>
      <c r="H24" s="461"/>
      <c r="I24" s="462">
        <f>SUM(C24:H24)</f>
        <v>0</v>
      </c>
      <c r="J24" s="463">
        <f>I24/$I$33*100</f>
        <v>0</v>
      </c>
    </row>
    <row r="25" spans="1:10" x14ac:dyDescent="0.25">
      <c r="A25" s="691" t="s">
        <v>316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317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469">
        <f ref="C32:J32" si="0" t="shared">C14+C17+C20+C23+C26+C29</f>
        <v>0</v>
      </c>
      <c r="D32" s="469">
        <f si="0" t="shared"/>
        <v>3</v>
      </c>
      <c r="E32" s="469">
        <f si="0" t="shared"/>
        <v>6</v>
      </c>
      <c r="F32" s="469">
        <f si="0" t="shared"/>
        <v>24</v>
      </c>
      <c r="G32" s="469">
        <f si="0" t="shared"/>
        <v>27</v>
      </c>
      <c r="H32" s="469">
        <f si="0" t="shared"/>
        <v>0</v>
      </c>
      <c r="I32" s="469">
        <f si="0" t="shared"/>
        <v>60</v>
      </c>
      <c r="J32" s="470">
        <f si="0" t="shared"/>
        <v>100</v>
      </c>
    </row>
    <row r="33" spans="1:10" x14ac:dyDescent="0.25">
      <c r="A33" s="692" t="s">
        <v>313</v>
      </c>
      <c r="B33" s="692"/>
      <c r="C33" s="471">
        <f ref="C33:H33" si="1" t="shared">C15+C18+C21+C24+C27+C30</f>
        <v>0</v>
      </c>
      <c r="D33" s="471">
        <f si="1" t="shared"/>
        <v>240</v>
      </c>
      <c r="E33" s="471">
        <f si="1" t="shared"/>
        <v>474</v>
      </c>
      <c r="F33" s="471">
        <f si="1" t="shared"/>
        <v>2904</v>
      </c>
      <c r="G33" s="471">
        <f si="1" t="shared"/>
        <v>9662</v>
      </c>
      <c r="H33" s="471">
        <f si="1" t="shared"/>
        <v>0</v>
      </c>
      <c r="I33" s="471">
        <f>IF(I15+I18+I21+I24+I27+I30='300'!E42,I15+I18+I21+I24+I27+I30,"Check Rules!!!")</f>
        <v>13280</v>
      </c>
      <c r="J33" s="472">
        <f>J15+J18+J21+J24+J27+J30</f>
        <v>100</v>
      </c>
    </row>
    <row customFormat="1" customHeight="1" ht="15" r="34" s="454" spans="1:10" x14ac:dyDescent="0.2">
      <c r="A34" s="473"/>
      <c r="B34" s="473"/>
      <c r="C34" s="474"/>
      <c r="D34" s="475"/>
      <c r="E34" s="475"/>
      <c r="F34" s="452"/>
      <c r="G34" s="452"/>
      <c r="H34" s="452"/>
      <c r="I34" s="473"/>
      <c r="J34" s="473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107" t="str">
        <f>IF(I33="Check Rules!!!",I33,"……………………………………………………..")</f>
        <v>……………………………………………………..</v>
      </c>
      <c r="B36" s="451"/>
      <c r="E36" s="476"/>
      <c r="F36" s="476"/>
      <c r="G36" s="693" t="str">
        <f>A36</f>
        <v>……………………………………………………..</v>
      </c>
      <c r="H36" s="693"/>
      <c r="I36" s="476"/>
      <c r="J36" s="476"/>
    </row>
    <row r="37" spans="1:10" x14ac:dyDescent="0.25">
      <c r="A37" s="477" t="s">
        <v>111</v>
      </c>
      <c r="B37" s="451"/>
      <c r="E37" s="476"/>
      <c r="F37" s="476"/>
      <c r="G37" s="451" t="s">
        <v>111</v>
      </c>
      <c r="H37" s="451"/>
      <c r="I37" s="476"/>
      <c r="J37" s="476"/>
    </row>
    <row r="38" spans="1:10" x14ac:dyDescent="0.25">
      <c r="A38" s="694"/>
      <c r="B38" s="694"/>
      <c r="C38" s="694"/>
      <c r="D38" s="694"/>
      <c r="E38" s="473"/>
      <c r="F38" s="476"/>
      <c r="G38" s="476"/>
      <c r="H38" s="476"/>
      <c r="I38" s="476"/>
      <c r="J38" s="476"/>
    </row>
    <row r="39" spans="1:10" x14ac:dyDescent="0.25">
      <c r="A39" s="478"/>
      <c r="B39" s="478"/>
      <c r="C39" s="478"/>
      <c r="D39" s="452"/>
      <c r="E39" s="473"/>
      <c r="F39" s="476"/>
      <c r="G39" s="476"/>
      <c r="H39" s="476"/>
      <c r="I39" s="476"/>
      <c r="J39" s="476"/>
    </row>
    <row customHeight="1" ht="14.25" r="40" spans="1:10" x14ac:dyDescent="0.25">
      <c r="A40" s="452"/>
      <c r="B40" s="453"/>
      <c r="C40" s="479"/>
      <c r="D40" s="695"/>
      <c r="E40" s="695"/>
      <c r="F40" s="476"/>
      <c r="G40" s="476"/>
      <c r="H40" s="476"/>
      <c r="I40" s="476"/>
      <c r="J40" s="476"/>
    </row>
    <row r="41" spans="1:10" x14ac:dyDescent="0.25">
      <c r="A41" s="473"/>
      <c r="B41" s="473"/>
      <c r="C41" s="473"/>
      <c r="D41" s="473"/>
      <c r="E41" s="473"/>
      <c r="F41" s="476"/>
      <c r="G41" s="476"/>
      <c r="H41" s="476"/>
      <c r="I41" s="476"/>
      <c r="J41" s="476"/>
    </row>
    <row r="42" spans="1:10" x14ac:dyDescent="0.25">
      <c r="A42" s="473"/>
      <c r="B42" s="473"/>
      <c r="C42" s="473"/>
      <c r="D42" s="473"/>
      <c r="E42" s="473"/>
      <c r="F42" s="476"/>
      <c r="G42" s="476"/>
      <c r="H42" s="476"/>
      <c r="I42" s="476"/>
      <c r="J42" s="476"/>
    </row>
    <row r="43" spans="1:10" x14ac:dyDescent="0.25">
      <c r="A43" s="476"/>
      <c r="B43" s="476"/>
      <c r="C43" s="476"/>
      <c r="D43" s="476"/>
      <c r="E43" s="476"/>
      <c r="F43" s="476"/>
      <c r="G43" s="476"/>
      <c r="H43" s="476"/>
      <c r="I43" s="476"/>
      <c r="J43" s="476"/>
    </row>
    <row r="44" spans="1:10" x14ac:dyDescent="0.25">
      <c r="A44" s="476"/>
      <c r="B44" s="476"/>
      <c r="C44" s="476"/>
      <c r="D44" s="476"/>
      <c r="E44" s="476"/>
      <c r="F44" s="476"/>
      <c r="G44" s="476"/>
      <c r="H44" s="476"/>
      <c r="I44" s="476"/>
      <c r="J44" s="476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18" width="24.140625" collapsed="false"/>
    <col min="2" max="2" customWidth="true" style="118" width="13.28515625" collapsed="false"/>
    <col min="3" max="3" customWidth="true" style="118" width="10.85546875" collapsed="false"/>
    <col min="4" max="4" customWidth="true" style="118" width="10.5703125" collapsed="false"/>
    <col min="5" max="5" customWidth="true" style="118" width="12.28515625" collapsed="false"/>
    <col min="6" max="6" customWidth="true" style="118" width="11.85546875" collapsed="false"/>
    <col min="7" max="7" customWidth="true" style="118" width="10.28515625" collapsed="false"/>
    <col min="8" max="8" customWidth="true" style="118" width="10.140625" collapsed="false"/>
    <col min="9" max="257" style="118" width="9.140625" collapsed="false"/>
  </cols>
  <sheetData>
    <row r="1" spans="1:8" x14ac:dyDescent="0.25">
      <c r="A1" s="120" t="s">
        <v>0</v>
      </c>
      <c r="B1" s="386">
        <f>'771'!C1</f>
        <v>51253</v>
      </c>
      <c r="C1" s="125"/>
      <c r="D1" s="125"/>
      <c r="E1" s="125"/>
      <c r="F1" s="121"/>
      <c r="G1" s="121"/>
      <c r="H1" s="121"/>
    </row>
    <row r="2" spans="1:8" x14ac:dyDescent="0.25">
      <c r="A2" s="120" t="s">
        <v>1</v>
      </c>
      <c r="B2" s="125" t="str">
        <f>'771'!C2</f>
        <v>NEPTUNE MICROFINANCE BANK LIMITED</v>
      </c>
      <c r="C2" s="125"/>
      <c r="D2" s="125"/>
      <c r="E2" s="125"/>
      <c r="F2" s="121"/>
      <c r="G2" s="121"/>
      <c r="H2" s="121"/>
    </row>
    <row r="3" spans="1:8" x14ac:dyDescent="0.25">
      <c r="A3" s="120" t="s">
        <v>3</v>
      </c>
      <c r="B3" s="125" t="s">
        <v>318</v>
      </c>
      <c r="C3" s="125"/>
      <c r="D3" s="125"/>
      <c r="E3" s="125"/>
      <c r="F3" s="121"/>
      <c r="G3" s="121"/>
      <c r="H3" s="121"/>
    </row>
    <row r="4" spans="1:8" x14ac:dyDescent="0.25">
      <c r="A4" s="120" t="s">
        <v>5</v>
      </c>
      <c r="B4" s="696" t="s">
        <v>319</v>
      </c>
      <c r="C4" s="696"/>
      <c r="D4" s="696"/>
      <c r="E4" s="696"/>
      <c r="F4" s="121"/>
      <c r="G4" s="121"/>
      <c r="H4" s="121"/>
    </row>
    <row r="5" spans="1:8" x14ac:dyDescent="0.25">
      <c r="A5" s="120" t="s">
        <v>7</v>
      </c>
      <c r="B5" s="392">
        <f>'771'!C5</f>
        <v>42855</v>
      </c>
      <c r="C5" s="125"/>
      <c r="D5" s="125"/>
      <c r="E5" s="125"/>
      <c r="F5" s="121"/>
      <c r="G5" s="121"/>
      <c r="H5" s="121"/>
    </row>
    <row r="6" spans="1:8" x14ac:dyDescent="0.25">
      <c r="A6" s="120" t="s">
        <v>8</v>
      </c>
      <c r="B6" s="390" t="str">
        <f>'771'!C6</f>
        <v>LAGOS</v>
      </c>
      <c r="C6" s="125"/>
      <c r="D6" s="125"/>
      <c r="E6" s="125"/>
      <c r="F6" s="121"/>
      <c r="G6" s="121"/>
      <c r="H6" s="121"/>
    </row>
    <row r="7" spans="1:8" x14ac:dyDescent="0.25">
      <c r="A7" s="120" t="s">
        <v>10</v>
      </c>
      <c r="B7" s="390">
        <f>'771'!C7</f>
        <v>20</v>
      </c>
      <c r="C7" s="125"/>
      <c r="D7" s="125"/>
      <c r="E7" s="125"/>
      <c r="F7" s="121"/>
      <c r="G7" s="121"/>
      <c r="H7" s="121"/>
    </row>
    <row r="8" spans="1:8" x14ac:dyDescent="0.25">
      <c r="A8" s="120" t="s">
        <v>11</v>
      </c>
      <c r="B8" s="390" t="str">
        <f>'771'!C8</f>
        <v>Ikeja</v>
      </c>
      <c r="C8" s="125"/>
      <c r="D8" s="125"/>
      <c r="E8" s="125"/>
      <c r="F8" s="121"/>
      <c r="G8" s="121"/>
      <c r="H8" s="121"/>
    </row>
    <row r="9" spans="1:8" x14ac:dyDescent="0.25">
      <c r="A9" s="120" t="s">
        <v>13</v>
      </c>
      <c r="B9" s="125">
        <f>i!B9</f>
        <v>0</v>
      </c>
      <c r="C9" s="125"/>
      <c r="D9" s="125"/>
      <c r="E9" s="125"/>
      <c r="F9" s="121"/>
      <c r="G9" s="121"/>
      <c r="H9" s="121"/>
    </row>
    <row r="10" spans="1:8" x14ac:dyDescent="0.25">
      <c r="A10" s="480"/>
      <c r="B10" s="481"/>
      <c r="C10" s="481"/>
      <c r="D10" s="481"/>
      <c r="E10" s="481"/>
      <c r="F10" s="481"/>
      <c r="G10" s="481"/>
      <c r="H10" s="482"/>
    </row>
    <row ht="25.5" r="11" spans="1:8" x14ac:dyDescent="0.25">
      <c r="A11" s="697" t="s">
        <v>320</v>
      </c>
      <c r="B11" s="697"/>
      <c r="C11" s="483" t="s">
        <v>321</v>
      </c>
      <c r="D11" s="483" t="s">
        <v>322</v>
      </c>
      <c r="E11" s="483" t="s">
        <v>323</v>
      </c>
      <c r="F11" s="483" t="s">
        <v>324</v>
      </c>
      <c r="G11" s="483" t="s">
        <v>325</v>
      </c>
      <c r="H11" s="484" t="s">
        <v>326</v>
      </c>
    </row>
    <row customHeight="1" ht="12.75" r="12" spans="1:8" x14ac:dyDescent="0.25">
      <c r="A12" s="698" t="s">
        <v>327</v>
      </c>
      <c r="B12" s="698"/>
      <c r="C12" s="485" t="s">
        <v>328</v>
      </c>
      <c r="D12" s="485" t="s">
        <v>328</v>
      </c>
      <c r="E12" s="485" t="s">
        <v>328</v>
      </c>
      <c r="F12" s="485" t="s">
        <v>328</v>
      </c>
      <c r="G12" s="485" t="s">
        <v>328</v>
      </c>
      <c r="H12" s="485" t="s">
        <v>328</v>
      </c>
    </row>
    <row r="13" spans="1:8" x14ac:dyDescent="0.25">
      <c r="A13" s="699" t="s">
        <v>42</v>
      </c>
      <c r="B13" s="699"/>
      <c r="C13" s="486"/>
      <c r="D13" s="486"/>
      <c r="E13" s="486"/>
      <c r="F13" s="486"/>
      <c r="G13" s="486"/>
      <c r="H13" s="487"/>
    </row>
    <row r="14" spans="1:8" x14ac:dyDescent="0.25">
      <c r="A14" s="699" t="s">
        <v>329</v>
      </c>
      <c r="B14" s="699"/>
      <c r="C14" s="486"/>
      <c r="D14" s="486"/>
      <c r="E14" s="486"/>
      <c r="F14" s="486"/>
      <c r="G14" s="486"/>
      <c r="H14" s="487"/>
    </row>
    <row r="15" spans="1:8" x14ac:dyDescent="0.25">
      <c r="A15" s="699" t="s">
        <v>330</v>
      </c>
      <c r="B15" s="699"/>
      <c r="C15" s="486">
        <v>0.02</v>
      </c>
      <c r="D15" s="486">
        <v>0.02</v>
      </c>
      <c r="E15" s="486">
        <v>0.02</v>
      </c>
      <c r="F15" s="486">
        <v>0.02</v>
      </c>
      <c r="G15" s="486">
        <v>0.02</v>
      </c>
      <c r="H15" s="486">
        <v>0.02</v>
      </c>
    </row>
    <row r="16" spans="1:8" x14ac:dyDescent="0.25">
      <c r="A16" s="699" t="s">
        <v>71</v>
      </c>
      <c r="B16" s="699"/>
      <c r="C16" s="486"/>
      <c r="D16" s="486"/>
      <c r="E16" s="486"/>
      <c r="F16" s="486"/>
      <c r="G16" s="486"/>
      <c r="H16" s="487"/>
    </row>
    <row r="17" spans="1:8" x14ac:dyDescent="0.25">
      <c r="A17" s="700" t="s">
        <v>331</v>
      </c>
      <c r="B17" s="700"/>
      <c r="C17" s="488"/>
      <c r="D17" s="488"/>
      <c r="E17" s="488"/>
      <c r="F17" s="488"/>
      <c r="G17" s="488"/>
      <c r="H17" s="489"/>
    </row>
    <row r="18" spans="1:8" x14ac:dyDescent="0.25">
      <c r="A18" s="476"/>
      <c r="B18" s="476"/>
      <c r="C18" s="476"/>
      <c r="D18" s="476"/>
      <c r="E18" s="476"/>
      <c r="F18" s="476"/>
      <c r="G18" s="476"/>
      <c r="H18" s="476"/>
    </row>
    <row r="19" spans="1:8" x14ac:dyDescent="0.25">
      <c r="A19" s="476"/>
      <c r="B19" s="476"/>
      <c r="C19" s="476"/>
      <c r="D19" s="476"/>
      <c r="E19" s="476"/>
      <c r="F19" s="476"/>
      <c r="G19" s="476"/>
      <c r="H19" s="476"/>
    </row>
    <row r="20" spans="1:8" x14ac:dyDescent="0.25">
      <c r="A20" s="476"/>
      <c r="B20" s="476"/>
      <c r="C20" s="476"/>
      <c r="D20" s="476"/>
      <c r="E20" s="476"/>
      <c r="F20" s="476"/>
      <c r="G20" s="476"/>
      <c r="H20" s="476"/>
    </row>
    <row r="21" spans="1:8" x14ac:dyDescent="0.25">
      <c r="A21" s="107" t="s">
        <v>150</v>
      </c>
      <c r="B21" s="104"/>
      <c r="E21" s="13" t="s">
        <v>151</v>
      </c>
      <c r="F21" s="13"/>
      <c r="G21" s="476"/>
      <c r="H21" s="476"/>
    </row>
    <row r="22" spans="1:8" x14ac:dyDescent="0.25">
      <c r="A22" s="107" t="s">
        <v>111</v>
      </c>
      <c r="B22" s="104"/>
      <c r="E22" s="13" t="s">
        <v>111</v>
      </c>
      <c r="F22" s="13"/>
      <c r="G22" s="476"/>
      <c r="H22" s="476"/>
    </row>
    <row r="23" spans="1:8" x14ac:dyDescent="0.25">
      <c r="A23" s="490"/>
      <c r="B23" s="490"/>
      <c r="C23" s="104"/>
      <c r="D23" s="104"/>
      <c r="E23" s="476"/>
      <c r="F23" s="476"/>
      <c r="G23" s="476"/>
      <c r="H23" s="476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18" width="6.7109375" collapsed="false"/>
    <col min="2" max="2" customWidth="true" style="118" width="33.5703125" collapsed="false"/>
    <col min="3" max="3" customWidth="true" style="118" width="26.0" collapsed="false"/>
    <col min="4" max="4" customWidth="true" style="118" width="20.7109375" collapsed="false"/>
    <col min="5" max="5" customWidth="true" style="118" width="18.0" collapsed="false"/>
    <col min="6" max="6" customWidth="true" style="118" width="16.42578125" collapsed="false"/>
    <col min="7" max="257" style="118" width="9.140625" collapsed="false"/>
  </cols>
  <sheetData>
    <row r="1" spans="1:6" x14ac:dyDescent="0.25">
      <c r="A1" s="120" t="s">
        <v>0</v>
      </c>
      <c r="B1" s="120"/>
      <c r="C1" s="125">
        <f>'1000'!C1</f>
        <v>51253</v>
      </c>
      <c r="D1" s="303"/>
    </row>
    <row r="2" spans="1:6" x14ac:dyDescent="0.25">
      <c r="A2" s="120" t="s">
        <v>1</v>
      </c>
      <c r="B2" s="120"/>
      <c r="C2" s="125" t="str">
        <f>'1000'!C2</f>
        <v>NEPTUNE MICROFINANCE BANK LIMITED</v>
      </c>
      <c r="D2" s="303"/>
    </row>
    <row r="3" spans="1:6" x14ac:dyDescent="0.25">
      <c r="A3" s="120" t="s">
        <v>3</v>
      </c>
      <c r="B3" s="120"/>
      <c r="C3" s="304" t="s">
        <v>332</v>
      </c>
      <c r="D3" s="424"/>
    </row>
    <row r="4" spans="1:6" x14ac:dyDescent="0.25">
      <c r="A4" s="120" t="s">
        <v>5</v>
      </c>
      <c r="B4" s="120"/>
      <c r="C4" s="304" t="s">
        <v>333</v>
      </c>
      <c r="D4" s="306"/>
    </row>
    <row r="5" spans="1:6" x14ac:dyDescent="0.25">
      <c r="A5" s="120" t="s">
        <v>7</v>
      </c>
      <c r="B5" s="120"/>
      <c r="C5" s="307">
        <f>'1000'!C5</f>
        <v>42855</v>
      </c>
      <c r="D5" s="303"/>
    </row>
    <row r="6" spans="1:6" x14ac:dyDescent="0.25">
      <c r="A6" s="120" t="s">
        <v>8</v>
      </c>
      <c r="B6" s="120"/>
      <c r="C6" s="125" t="str">
        <f>'1000'!C6</f>
        <v>LAGOS</v>
      </c>
      <c r="D6" s="303"/>
    </row>
    <row r="7" spans="1:6" x14ac:dyDescent="0.25">
      <c r="A7" s="120" t="s">
        <v>10</v>
      </c>
      <c r="B7" s="120"/>
      <c r="C7" s="125">
        <f>'1000'!C7</f>
        <v>20</v>
      </c>
      <c r="D7" s="303"/>
    </row>
    <row r="8" spans="1:6" x14ac:dyDescent="0.25">
      <c r="A8" s="120" t="s">
        <v>11</v>
      </c>
      <c r="B8" s="120"/>
      <c r="C8" s="125" t="str">
        <f>'1000'!C8</f>
        <v>Ikeja</v>
      </c>
      <c r="D8" s="303"/>
    </row>
    <row r="9" spans="1:6" x14ac:dyDescent="0.25">
      <c r="A9" s="120" t="s">
        <v>13</v>
      </c>
      <c r="B9" s="120"/>
      <c r="C9" s="125">
        <f>'1000'!C9</f>
        <v>0</v>
      </c>
      <c r="D9" s="303"/>
      <c r="F9" s="104"/>
    </row>
    <row r="10" spans="1:6" x14ac:dyDescent="0.25">
      <c r="A10" s="491"/>
      <c r="B10" s="491"/>
      <c r="F10" s="104"/>
    </row>
    <row ht="25.5" r="11" spans="1:6" x14ac:dyDescent="0.25">
      <c r="A11" s="492" t="s">
        <v>122</v>
      </c>
      <c r="B11" s="493" t="s">
        <v>334</v>
      </c>
      <c r="C11" s="494" t="s">
        <v>335</v>
      </c>
      <c r="D11" s="494" t="s">
        <v>336</v>
      </c>
      <c r="E11" s="495" t="s">
        <v>337</v>
      </c>
      <c r="F11" s="104"/>
    </row>
    <row r="12" spans="1:6" x14ac:dyDescent="0.25">
      <c r="A12" s="428">
        <v>10815</v>
      </c>
      <c r="B12" s="496" t="str">
        <f>IF(E12&gt;=10%*$E$22,"Accounts Receivable [Provide Breakdown]","Accounts Receivable")</f>
        <v>Accounts Receivable</v>
      </c>
      <c r="C12" s="497">
        <v>1042</v>
      </c>
      <c r="D12" s="497"/>
      <c r="E12" s="498">
        <f ref="E12:E21" si="0" t="shared">SUM(C12:D12)</f>
        <v>1042</v>
      </c>
      <c r="F12" s="104"/>
    </row>
    <row r="13" spans="1:6" x14ac:dyDescent="0.25">
      <c r="A13" s="432">
        <v>10820</v>
      </c>
      <c r="B13" s="499" t="str">
        <f>IF(E13&gt;=10%*$E$22,"Accrued Interest Receivable [Provide Breakdown]","Accrued Interest ")</f>
        <v xml:space="preserve">Accrued Interest </v>
      </c>
      <c r="C13" s="500"/>
      <c r="D13" s="500"/>
      <c r="E13" s="501">
        <f si="0" t="shared"/>
        <v>0</v>
      </c>
      <c r="F13" s="104"/>
    </row>
    <row r="14" spans="1:6" x14ac:dyDescent="0.25">
      <c r="A14" s="432">
        <v>10825</v>
      </c>
      <c r="B14" s="499" t="str">
        <f>IF(E14&gt;=10%*$E$22,"Cheques for Collection /Transit Items [Provide Breakdown]","Cheques for Collection /Transit Items")</f>
        <v>Cheques for Collection /Transit Items</v>
      </c>
      <c r="C14" s="500"/>
      <c r="D14" s="500"/>
      <c r="E14" s="501">
        <f si="0" t="shared"/>
        <v>0</v>
      </c>
      <c r="F14" s="104"/>
    </row>
    <row r="15" spans="1:6" x14ac:dyDescent="0.25">
      <c r="A15" s="432">
        <v>10835</v>
      </c>
      <c r="B15" s="499" t="str">
        <f>IF(E15&gt;=10%*$E$22,"Prepaid Interest [Provide Breakdown]","Prepaid Interest ")</f>
        <v xml:space="preserve">Prepaid Interest </v>
      </c>
      <c r="C15" s="500"/>
      <c r="D15" s="500"/>
      <c r="E15" s="501">
        <f si="0" t="shared"/>
        <v>0</v>
      </c>
      <c r="F15" s="104"/>
    </row>
    <row r="16" spans="1:6" x14ac:dyDescent="0.25">
      <c r="A16" s="432">
        <v>10840</v>
      </c>
      <c r="B16" s="499" t="str">
        <f>IF(E16&gt;=10%*$E$22,"Prepaid Rent [Provide Breakdown]","Prepaid Rent ")</f>
        <v xml:space="preserve">Prepaid Rent </v>
      </c>
      <c r="C16" s="500"/>
      <c r="D16" s="500"/>
      <c r="E16" s="501">
        <f si="0" t="shared"/>
        <v>0</v>
      </c>
      <c r="F16" s="104"/>
    </row>
    <row r="17" spans="1:6" x14ac:dyDescent="0.25">
      <c r="A17" s="432">
        <v>10845</v>
      </c>
      <c r="B17" s="499" t="str">
        <f>IF(E17&gt;=10%*$E$22,"Stationery [Provide Breakdown]","Stationery")</f>
        <v>Stationery [Provide Breakdown]</v>
      </c>
      <c r="C17" s="500">
        <v>6604</v>
      </c>
      <c r="D17" s="500"/>
      <c r="E17" s="501">
        <f si="0" t="shared"/>
        <v>6604</v>
      </c>
      <c r="F17" s="104"/>
    </row>
    <row r="18" spans="1:6" x14ac:dyDescent="0.25">
      <c r="A18" s="432">
        <v>10850</v>
      </c>
      <c r="B18" s="499" t="str">
        <f>IF(E18&gt;=10%*$E$22,"Other Prepayments [Provide Breakdown]","Other Prepayments")</f>
        <v>Other Prepayments</v>
      </c>
      <c r="C18" s="500"/>
      <c r="D18" s="500"/>
      <c r="E18" s="501">
        <f si="0" t="shared"/>
        <v>0</v>
      </c>
      <c r="F18" s="104"/>
    </row>
    <row r="19" spans="1:6" x14ac:dyDescent="0.25">
      <c r="A19" s="432">
        <v>10855</v>
      </c>
      <c r="B19" s="499" t="str">
        <f>IF(E19&gt;=10%*$E$22,"Suspense Account [Provide Breakdown]","Suspense Account")</f>
        <v>Suspense Account</v>
      </c>
      <c r="C19" s="500"/>
      <c r="D19" s="500"/>
      <c r="E19" s="501">
        <f si="0" t="shared"/>
        <v>0</v>
      </c>
      <c r="F19" s="104"/>
    </row>
    <row ht="25.5" r="20" spans="1:6" x14ac:dyDescent="0.25">
      <c r="A20" s="432">
        <v>10860</v>
      </c>
      <c r="B20" s="499" t="str">
        <f>IF(E20&gt;=10%*$E$22,"Goodwill and Other Intangible Assets [Provide Breakdown]","Goodwill and Other Intangible Assets")</f>
        <v>Goodwill and Other Intangible Assets [Provide Breakdown]</v>
      </c>
      <c r="C20" s="500">
        <v>3985</v>
      </c>
      <c r="D20" s="500"/>
      <c r="E20" s="501">
        <f si="0" t="shared"/>
        <v>3985</v>
      </c>
      <c r="F20" s="104"/>
    </row>
    <row r="21" spans="1:6" x14ac:dyDescent="0.25">
      <c r="A21" s="436">
        <v>10865</v>
      </c>
      <c r="B21" s="502" t="str">
        <f>IF(E21&gt;=10%*$E$22,"Miscellaneous [Provide Breakdown]","Miscellaneous")</f>
        <v>Miscellaneous</v>
      </c>
      <c r="C21" s="503"/>
      <c r="D21" s="503"/>
      <c r="E21" s="504">
        <f si="0" t="shared"/>
        <v>0</v>
      </c>
      <c r="F21" s="104"/>
    </row>
    <row r="22" spans="1:6" x14ac:dyDescent="0.25">
      <c r="A22" s="505"/>
      <c r="B22" s="506" t="s">
        <v>196</v>
      </c>
      <c r="C22" s="507">
        <f>SUM(C12:C21)</f>
        <v>11631</v>
      </c>
      <c r="D22" s="508">
        <f>SUM(D12:D21)</f>
        <v>0</v>
      </c>
      <c r="E22" s="509">
        <f>SUM(E12:E21)</f>
        <v>11631</v>
      </c>
      <c r="F22" s="104"/>
    </row>
    <row r="23" spans="1:6" x14ac:dyDescent="0.25">
      <c r="A23" s="510"/>
      <c r="B23" s="510"/>
      <c r="C23" s="104"/>
      <c r="D23" s="104"/>
      <c r="E23" s="104"/>
      <c r="F23" s="104"/>
    </row>
    <row r="24" spans="1:6" x14ac:dyDescent="0.25">
      <c r="A24" s="103" t="s">
        <v>338</v>
      </c>
      <c r="B24" s="103"/>
      <c r="C24" s="104"/>
      <c r="D24" s="104"/>
      <c r="E24" s="104"/>
      <c r="F24" s="104"/>
    </row>
    <row r="25" spans="1:6" x14ac:dyDescent="0.25">
      <c r="A25" s="490"/>
      <c r="B25" s="490"/>
      <c r="C25" s="104"/>
      <c r="D25" s="104"/>
      <c r="E25" s="104"/>
      <c r="F25" s="104"/>
    </row>
    <row r="26" spans="1:6" x14ac:dyDescent="0.25">
      <c r="A26" s="107" t="s">
        <v>339</v>
      </c>
      <c r="B26" s="104"/>
      <c r="C26" s="239"/>
      <c r="D26" s="13" t="s">
        <v>340</v>
      </c>
      <c r="E26" s="13"/>
      <c r="F26" s="104"/>
    </row>
    <row customHeight="1" ht="14.25" r="27" spans="1:6" x14ac:dyDescent="0.25">
      <c r="A27" s="107" t="s">
        <v>111</v>
      </c>
      <c r="B27" s="104"/>
      <c r="C27" s="239"/>
      <c r="D27" s="13" t="s">
        <v>111</v>
      </c>
      <c r="E27" s="13"/>
      <c r="F27" s="104"/>
    </row>
    <row r="28" spans="1:6" x14ac:dyDescent="0.25">
      <c r="A28" s="490"/>
      <c r="B28" s="490"/>
      <c r="C28" s="104"/>
      <c r="D28" s="104"/>
      <c r="E28" s="104"/>
      <c r="F28" s="104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18" width="4.42578125" collapsed="false"/>
    <col min="2" max="2" customWidth="true" style="118" width="19.85546875" collapsed="false"/>
    <col min="3" max="3" customWidth="true" style="118" width="27.85546875" collapsed="false"/>
    <col min="4" max="4" customWidth="true" style="118" width="18.0" collapsed="false"/>
    <col min="5" max="5" customWidth="true" style="118" width="11.42578125" collapsed="false"/>
    <col min="6" max="257" style="118" width="9.140625" collapsed="false"/>
  </cols>
  <sheetData>
    <row r="1" spans="1:4" x14ac:dyDescent="0.25">
      <c r="A1" s="120" t="s">
        <v>0</v>
      </c>
      <c r="B1" s="121"/>
      <c r="C1" s="125">
        <f>'221'!C1</f>
        <v>51253</v>
      </c>
    </row>
    <row r="2" spans="1:4" x14ac:dyDescent="0.25">
      <c r="A2" s="120" t="s">
        <v>1</v>
      </c>
      <c r="B2" s="121"/>
      <c r="C2" s="125" t="str">
        <f>'221'!C2</f>
        <v>NEPTUNE MICROFINANCE BANK LIMITED</v>
      </c>
    </row>
    <row r="3" spans="1:4" x14ac:dyDescent="0.25">
      <c r="A3" s="120" t="s">
        <v>3</v>
      </c>
      <c r="B3" s="121"/>
      <c r="C3" s="125" t="s">
        <v>341</v>
      </c>
    </row>
    <row r="4" spans="1:4" x14ac:dyDescent="0.25">
      <c r="A4" s="120" t="s">
        <v>5</v>
      </c>
      <c r="B4" s="121"/>
      <c r="C4" s="304" t="s">
        <v>342</v>
      </c>
    </row>
    <row r="5" spans="1:4" x14ac:dyDescent="0.25">
      <c r="A5" s="120" t="s">
        <v>7</v>
      </c>
      <c r="B5" s="121"/>
      <c r="C5" s="307">
        <f>'221'!C5</f>
        <v>42855</v>
      </c>
    </row>
    <row r="6" spans="1:4" x14ac:dyDescent="0.25">
      <c r="A6" s="120" t="s">
        <v>8</v>
      </c>
      <c r="B6" s="121"/>
      <c r="C6" s="125" t="str">
        <f>'221'!C6</f>
        <v>LAGOS</v>
      </c>
    </row>
    <row r="7" spans="1:4" x14ac:dyDescent="0.25">
      <c r="A7" s="120" t="s">
        <v>10</v>
      </c>
      <c r="B7" s="121"/>
      <c r="C7" s="125">
        <f>'221'!C7</f>
        <v>20</v>
      </c>
    </row>
    <row r="8" spans="1:4" x14ac:dyDescent="0.25">
      <c r="A8" s="120" t="s">
        <v>11</v>
      </c>
      <c r="B8" s="121"/>
      <c r="C8" s="125" t="str">
        <f>'221'!C8</f>
        <v>Ikeja</v>
      </c>
    </row>
    <row r="9" spans="1:4" x14ac:dyDescent="0.25">
      <c r="A9" s="120" t="s">
        <v>13</v>
      </c>
      <c r="B9" s="121"/>
      <c r="C9" s="125">
        <f>'221'!C9</f>
        <v>0</v>
      </c>
    </row>
    <row r="10" spans="1:4" x14ac:dyDescent="0.25">
      <c r="A10" s="701"/>
      <c r="B10" s="701"/>
      <c r="C10" s="104"/>
      <c r="D10" s="171"/>
    </row>
    <row customHeight="1" ht="26.25" r="11" spans="1:4" x14ac:dyDescent="0.25">
      <c r="A11" s="512" t="s">
        <v>217</v>
      </c>
      <c r="B11" s="702" t="s">
        <v>343</v>
      </c>
      <c r="C11" s="702"/>
      <c r="D11" s="513" t="s">
        <v>344</v>
      </c>
    </row>
    <row r="12" spans="1:4" x14ac:dyDescent="0.25">
      <c r="A12" s="249"/>
      <c r="B12" s="663"/>
      <c r="C12" s="663"/>
      <c r="D12" s="514"/>
    </row>
    <row r="13" spans="1:4" x14ac:dyDescent="0.25">
      <c r="A13" s="254"/>
      <c r="B13" s="4"/>
      <c r="C13" s="4"/>
      <c r="D13" s="515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4" x14ac:dyDescent="0.25">
      <c r="A17" s="254"/>
      <c r="B17" s="4"/>
      <c r="C17" s="4"/>
      <c r="D17" s="515"/>
    </row>
    <row r="18" spans="1:4" x14ac:dyDescent="0.25">
      <c r="A18" s="254"/>
      <c r="B18" s="4"/>
      <c r="C18" s="4"/>
      <c r="D18" s="515"/>
    </row>
    <row r="19" spans="1:4" x14ac:dyDescent="0.25">
      <c r="A19" s="254"/>
      <c r="B19" s="4"/>
      <c r="C19" s="4"/>
      <c r="D19" s="515"/>
    </row>
    <row r="20" spans="1:4" x14ac:dyDescent="0.25">
      <c r="A20" s="254"/>
      <c r="B20" s="4"/>
      <c r="C20" s="4"/>
      <c r="D20" s="515"/>
    </row>
    <row r="21" spans="1:4" x14ac:dyDescent="0.25">
      <c r="A21" s="254"/>
      <c r="B21" s="4"/>
      <c r="C21" s="4"/>
      <c r="D21" s="515"/>
    </row>
    <row r="22" spans="1:4" x14ac:dyDescent="0.25">
      <c r="A22" s="254"/>
      <c r="B22" s="4"/>
      <c r="C22" s="4"/>
      <c r="D22" s="515"/>
    </row>
    <row r="23" spans="1:4" x14ac:dyDescent="0.25">
      <c r="A23" s="254"/>
      <c r="B23" s="4"/>
      <c r="C23" s="4"/>
      <c r="D23" s="515"/>
    </row>
    <row r="24" spans="1:4" x14ac:dyDescent="0.25">
      <c r="A24" s="254"/>
      <c r="B24" s="4"/>
      <c r="C24" s="4"/>
      <c r="D24" s="515"/>
    </row>
    <row r="25" spans="1:4" x14ac:dyDescent="0.25">
      <c r="A25" s="254"/>
      <c r="B25" s="4"/>
      <c r="C25" s="4"/>
      <c r="D25" s="515"/>
    </row>
    <row r="26" spans="1:4" x14ac:dyDescent="0.25">
      <c r="A26" s="254"/>
      <c r="B26" s="4"/>
      <c r="C26" s="4"/>
      <c r="D26" s="515"/>
    </row>
    <row r="27" spans="1:4" x14ac:dyDescent="0.25">
      <c r="A27" s="254"/>
      <c r="B27" s="4"/>
      <c r="C27" s="4"/>
      <c r="D27" s="515"/>
    </row>
    <row r="28" spans="1:4" x14ac:dyDescent="0.25">
      <c r="A28" s="254"/>
      <c r="B28" s="4"/>
      <c r="C28" s="4"/>
      <c r="D28" s="515"/>
    </row>
    <row r="29" spans="1:4" x14ac:dyDescent="0.25">
      <c r="A29" s="254"/>
      <c r="B29" s="4"/>
      <c r="C29" s="4"/>
      <c r="D29" s="515"/>
    </row>
    <row r="30" spans="1:4" x14ac:dyDescent="0.25">
      <c r="A30" s="254"/>
      <c r="B30" s="4"/>
      <c r="C30" s="4"/>
      <c r="D30" s="515"/>
    </row>
    <row r="31" spans="1:4" x14ac:dyDescent="0.25">
      <c r="A31" s="254"/>
      <c r="B31" s="4"/>
      <c r="C31" s="4"/>
      <c r="D31" s="515"/>
    </row>
    <row r="32" spans="1:4" x14ac:dyDescent="0.25">
      <c r="A32" s="254"/>
      <c r="B32" s="4"/>
      <c r="C32" s="4"/>
      <c r="D32" s="515"/>
    </row>
    <row r="33" spans="1:5" x14ac:dyDescent="0.25">
      <c r="A33" s="254"/>
      <c r="B33" s="4"/>
      <c r="C33" s="4"/>
      <c r="D33" s="515"/>
    </row>
    <row r="34" spans="1:5" x14ac:dyDescent="0.25">
      <c r="A34" s="254"/>
      <c r="B34" s="4"/>
      <c r="C34" s="4"/>
      <c r="D34" s="515"/>
    </row>
    <row r="35" spans="1:5" x14ac:dyDescent="0.25">
      <c r="A35" s="254"/>
      <c r="B35" s="4"/>
      <c r="C35" s="4"/>
      <c r="D35" s="515"/>
    </row>
    <row r="36" spans="1:5" x14ac:dyDescent="0.25">
      <c r="A36" s="254"/>
      <c r="B36" s="4"/>
      <c r="C36" s="4"/>
      <c r="D36" s="515"/>
    </row>
    <row r="37" spans="1:5" x14ac:dyDescent="0.25">
      <c r="A37" s="254"/>
      <c r="B37" s="4"/>
      <c r="C37" s="4"/>
      <c r="D37" s="515"/>
    </row>
    <row r="38" spans="1:5" x14ac:dyDescent="0.25">
      <c r="A38" s="254"/>
      <c r="B38" s="4"/>
      <c r="C38" s="4"/>
      <c r="D38" s="515"/>
    </row>
    <row r="39" spans="1:5" x14ac:dyDescent="0.25">
      <c r="A39" s="254"/>
      <c r="B39" s="4"/>
      <c r="C39" s="4"/>
      <c r="D39" s="515"/>
    </row>
    <row r="40" spans="1:5" x14ac:dyDescent="0.25">
      <c r="A40" s="254"/>
      <c r="B40" s="4"/>
      <c r="C40" s="4"/>
      <c r="D40" s="515"/>
    </row>
    <row r="41" spans="1:5" x14ac:dyDescent="0.25">
      <c r="A41" s="254"/>
      <c r="B41" s="4"/>
      <c r="C41" s="4"/>
      <c r="D41" s="515"/>
    </row>
    <row r="42" spans="1:5" x14ac:dyDescent="0.25">
      <c r="A42" s="254"/>
      <c r="B42" s="4"/>
      <c r="C42" s="4"/>
      <c r="D42" s="515"/>
    </row>
    <row r="43" spans="1:5" x14ac:dyDescent="0.25">
      <c r="A43" s="254"/>
      <c r="B43" s="4"/>
      <c r="C43" s="4"/>
      <c r="D43" s="515"/>
    </row>
    <row r="44" spans="1:5" x14ac:dyDescent="0.25">
      <c r="A44" s="254"/>
      <c r="B44" s="4"/>
      <c r="C44" s="4"/>
      <c r="D44" s="515"/>
    </row>
    <row r="45" spans="1:5" x14ac:dyDescent="0.25">
      <c r="A45" s="254"/>
      <c r="B45" s="4"/>
      <c r="C45" s="4"/>
      <c r="D45" s="515"/>
    </row>
    <row ht="15.75" r="46" spans="1:5" x14ac:dyDescent="0.25">
      <c r="A46" s="291"/>
      <c r="B46" s="4"/>
      <c r="C46" s="4"/>
      <c r="D46" s="516"/>
    </row>
    <row customHeight="1" ht="13.5" r="47" spans="1:5" x14ac:dyDescent="0.25">
      <c r="A47" s="517"/>
      <c r="B47" s="703" t="s">
        <v>196</v>
      </c>
      <c r="C47" s="703"/>
      <c r="D47" s="509">
        <f>SUM(D12:D46)</f>
        <v>0</v>
      </c>
      <c r="E47" s="518"/>
    </row>
    <row r="48" spans="1:5" x14ac:dyDescent="0.25">
      <c r="A48" s="510"/>
      <c r="B48" s="104"/>
      <c r="C48" s="104"/>
      <c r="D48" s="104"/>
    </row>
    <row r="49" spans="1:4" x14ac:dyDescent="0.25">
      <c r="A49" s="490"/>
      <c r="B49" s="104"/>
      <c r="C49" s="104"/>
      <c r="D49" s="104"/>
    </row>
    <row r="50" spans="1:4" x14ac:dyDescent="0.25">
      <c r="A50" s="107" t="s">
        <v>345</v>
      </c>
      <c r="B50" s="104"/>
      <c r="C50" s="13" t="s">
        <v>346</v>
      </c>
      <c r="D50" s="13"/>
    </row>
    <row r="51" spans="1:4" x14ac:dyDescent="0.25">
      <c r="A51" s="107" t="s">
        <v>111</v>
      </c>
      <c r="B51" s="104"/>
      <c r="C51" s="13" t="s">
        <v>111</v>
      </c>
      <c r="D51" s="13"/>
    </row>
    <row r="52" spans="1:4" x14ac:dyDescent="0.25">
      <c r="A52" s="490"/>
      <c r="B52" s="490"/>
      <c r="C52" s="104"/>
      <c r="D52" s="104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18" width="24.85546875" collapsed="false"/>
    <col min="2" max="2" customWidth="true" style="118" width="3.7109375" collapsed="false"/>
    <col min="3" max="3" customWidth="true" style="118" width="12.0" collapsed="false"/>
    <col min="4" max="4" customWidth="true" style="118" width="12.140625" collapsed="false"/>
    <col min="5" max="6" customWidth="true" style="118" width="12.42578125" collapsed="false"/>
    <col min="7" max="7" customWidth="true" style="118" width="13.85546875" collapsed="false"/>
    <col min="8" max="8" customWidth="true" style="118" width="15.140625" collapsed="false"/>
    <col min="9" max="9" customWidth="true" style="118" width="14.7109375" collapsed="false"/>
    <col min="10" max="257" style="118" width="9.140625" collapsed="false"/>
  </cols>
  <sheetData>
    <row r="1" spans="1:10" x14ac:dyDescent="0.25">
      <c r="A1" s="120" t="s">
        <v>0</v>
      </c>
      <c r="B1" s="704">
        <f>'771'!C1</f>
        <v>51253</v>
      </c>
      <c r="C1" s="704"/>
      <c r="D1" s="125"/>
    </row>
    <row r="2" spans="1:10" x14ac:dyDescent="0.25">
      <c r="A2" s="120" t="s">
        <v>1</v>
      </c>
      <c r="B2" s="447" t="str">
        <f>'771'!C2</f>
        <v>NEPTUNE MICROFINANCE BANK LIMITED</v>
      </c>
      <c r="C2" s="125"/>
      <c r="D2" s="125"/>
    </row>
    <row r="3" spans="1:10" x14ac:dyDescent="0.25">
      <c r="A3" s="120" t="s">
        <v>3</v>
      </c>
      <c r="B3" s="519" t="s">
        <v>347</v>
      </c>
      <c r="C3" s="125"/>
      <c r="D3" s="125"/>
    </row>
    <row r="4" spans="1:10" x14ac:dyDescent="0.25">
      <c r="A4" s="120" t="s">
        <v>5</v>
      </c>
      <c r="B4" s="520" t="s">
        <v>348</v>
      </c>
      <c r="C4" s="521"/>
      <c r="D4" s="521"/>
    </row>
    <row r="5" spans="1:10" x14ac:dyDescent="0.25">
      <c r="A5" s="120" t="s">
        <v>7</v>
      </c>
      <c r="B5" s="705">
        <f>'771'!C5</f>
        <v>42855</v>
      </c>
      <c r="C5" s="705"/>
      <c r="D5" s="125"/>
    </row>
    <row r="6" spans="1:10" x14ac:dyDescent="0.25">
      <c r="A6" s="120" t="s">
        <v>8</v>
      </c>
      <c r="B6" s="390" t="str">
        <f>'771'!C6</f>
        <v>LAGOS</v>
      </c>
      <c r="C6" s="125"/>
      <c r="D6" s="125"/>
    </row>
    <row r="7" spans="1:10" x14ac:dyDescent="0.25">
      <c r="A7" s="120" t="s">
        <v>10</v>
      </c>
      <c r="B7" s="390">
        <f>'771'!C7</f>
        <v>20</v>
      </c>
      <c r="C7" s="125"/>
      <c r="D7" s="125"/>
    </row>
    <row r="8" spans="1:10" x14ac:dyDescent="0.25">
      <c r="A8" s="120" t="s">
        <v>11</v>
      </c>
      <c r="B8" s="390" t="str">
        <f>'771'!C8</f>
        <v>Ikeja</v>
      </c>
      <c r="C8" s="125"/>
      <c r="D8" s="125"/>
    </row>
    <row r="9" spans="1:10" x14ac:dyDescent="0.25">
      <c r="A9" s="120" t="s">
        <v>13</v>
      </c>
      <c r="B9" s="390">
        <f>'771'!C9</f>
        <v>0</v>
      </c>
      <c r="C9" s="125"/>
      <c r="D9" s="125"/>
    </row>
    <row r="10" spans="1:10" x14ac:dyDescent="0.25">
      <c r="A10" s="480"/>
      <c r="B10" s="481"/>
      <c r="C10" s="481"/>
      <c r="D10" s="481"/>
      <c r="E10" s="451"/>
      <c r="F10" s="451"/>
      <c r="G10" s="451"/>
      <c r="H10" s="451"/>
      <c r="I10" s="451"/>
      <c r="J10" s="451"/>
    </row>
    <row r="11" spans="1:10" x14ac:dyDescent="0.25">
      <c r="A11" s="706"/>
      <c r="B11" s="706"/>
      <c r="C11" s="481"/>
      <c r="D11" s="481"/>
      <c r="E11" s="451"/>
      <c r="F11" s="451"/>
      <c r="G11" s="451"/>
      <c r="H11" s="451"/>
      <c r="I11" s="451"/>
      <c r="J11" s="451"/>
    </row>
    <row customHeight="1" ht="39" r="12" spans="1:10" x14ac:dyDescent="0.25">
      <c r="A12" s="688" t="s">
        <v>349</v>
      </c>
      <c r="B12" s="688"/>
      <c r="C12" s="455" t="s">
        <v>302</v>
      </c>
      <c r="D12" s="403" t="s">
        <v>303</v>
      </c>
      <c r="E12" s="403" t="s">
        <v>304</v>
      </c>
      <c r="F12" s="403" t="s">
        <v>305</v>
      </c>
      <c r="G12" s="403" t="s">
        <v>306</v>
      </c>
      <c r="H12" s="403" t="s">
        <v>307</v>
      </c>
      <c r="I12" s="456" t="s">
        <v>308</v>
      </c>
      <c r="J12" s="457" t="s">
        <v>226</v>
      </c>
    </row>
    <row r="13" spans="1:10" x14ac:dyDescent="0.25">
      <c r="A13" s="689" t="s">
        <v>350</v>
      </c>
      <c r="B13" s="689"/>
      <c r="C13" s="458"/>
      <c r="D13" s="458"/>
      <c r="E13" s="458"/>
      <c r="F13" s="458"/>
      <c r="G13" s="458"/>
      <c r="H13" s="458"/>
      <c r="I13" s="459"/>
      <c r="J13" s="460"/>
    </row>
    <row r="14" spans="1:10" x14ac:dyDescent="0.25">
      <c r="A14" s="690" t="s">
        <v>310</v>
      </c>
      <c r="B14" s="690"/>
      <c r="C14" s="461">
        <v>31</v>
      </c>
      <c r="D14" s="461"/>
      <c r="E14" s="461"/>
      <c r="F14" s="461"/>
      <c r="G14" s="461"/>
      <c r="H14" s="461"/>
      <c r="I14" s="462">
        <f>SUM(C14:H14)</f>
        <v>31</v>
      </c>
      <c r="J14" s="463">
        <f>I14/$I$32*100</f>
        <v>7.2941176470588234</v>
      </c>
    </row>
    <row r="15" spans="1:10" x14ac:dyDescent="0.25">
      <c r="A15" s="690" t="s">
        <v>311</v>
      </c>
      <c r="B15" s="690"/>
      <c r="C15" s="461">
        <v>2249</v>
      </c>
      <c r="D15" s="461"/>
      <c r="E15" s="461"/>
      <c r="F15" s="461"/>
      <c r="G15" s="461"/>
      <c r="H15" s="461"/>
      <c r="I15" s="462">
        <f>SUM(C15:H15)</f>
        <v>2249</v>
      </c>
      <c r="J15" s="463">
        <f>I15/$I$33*100</f>
        <v>35.091277890466529</v>
      </c>
    </row>
    <row r="16" spans="1:10" x14ac:dyDescent="0.25">
      <c r="A16" s="691" t="s">
        <v>351</v>
      </c>
      <c r="B16" s="691"/>
      <c r="C16" s="461"/>
      <c r="D16" s="461"/>
      <c r="E16" s="461"/>
      <c r="F16" s="461"/>
      <c r="G16" s="461"/>
      <c r="H16" s="461"/>
      <c r="I16" s="462"/>
      <c r="J16" s="463"/>
    </row>
    <row r="17" spans="1:10" x14ac:dyDescent="0.25">
      <c r="A17" s="690" t="s">
        <v>310</v>
      </c>
      <c r="B17" s="690"/>
      <c r="C17" s="461">
        <v>0</v>
      </c>
      <c r="D17" s="461"/>
      <c r="E17" s="461"/>
      <c r="F17" s="461"/>
      <c r="G17" s="461"/>
      <c r="H17" s="461"/>
      <c r="I17" s="462">
        <f>SUM(C17:H17)</f>
        <v>0</v>
      </c>
      <c r="J17" s="463">
        <f>I17/$I$32*100</f>
        <v>0</v>
      </c>
    </row>
    <row r="18" spans="1:10" x14ac:dyDescent="0.25">
      <c r="A18" s="690" t="s">
        <v>313</v>
      </c>
      <c r="B18" s="690"/>
      <c r="C18" s="461">
        <v>0</v>
      </c>
      <c r="D18" s="461"/>
      <c r="E18" s="461"/>
      <c r="F18" s="461"/>
      <c r="G18" s="461"/>
      <c r="H18" s="461"/>
      <c r="I18" s="462">
        <f>SUM(C18:H18)</f>
        <v>0</v>
      </c>
      <c r="J18" s="463">
        <f>I18/$I$33*100</f>
        <v>0</v>
      </c>
    </row>
    <row r="19" spans="1:10" x14ac:dyDescent="0.25">
      <c r="A19" s="691" t="s">
        <v>352</v>
      </c>
      <c r="B19" s="691"/>
      <c r="C19" s="461"/>
      <c r="D19" s="461"/>
      <c r="E19" s="461"/>
      <c r="F19" s="461"/>
      <c r="G19" s="461"/>
      <c r="H19" s="461"/>
      <c r="I19" s="462"/>
      <c r="J19" s="463"/>
    </row>
    <row r="20" spans="1:10" x14ac:dyDescent="0.25">
      <c r="A20" s="690" t="s">
        <v>310</v>
      </c>
      <c r="B20" s="690"/>
      <c r="C20" s="461">
        <v>392</v>
      </c>
      <c r="D20" s="461"/>
      <c r="E20" s="461"/>
      <c r="F20" s="461"/>
      <c r="G20" s="461"/>
      <c r="H20" s="461"/>
      <c r="I20" s="462">
        <f>SUM(C20:H20)</f>
        <v>392</v>
      </c>
      <c r="J20" s="463">
        <f>I20/$I$32*100</f>
        <v>92.235294117647058</v>
      </c>
    </row>
    <row r="21" spans="1:10" x14ac:dyDescent="0.25">
      <c r="A21" s="690" t="s">
        <v>313</v>
      </c>
      <c r="B21" s="690"/>
      <c r="C21" s="461">
        <v>3960</v>
      </c>
      <c r="D21" s="461"/>
      <c r="E21" s="461"/>
      <c r="F21" s="461"/>
      <c r="G21" s="461"/>
      <c r="H21" s="461"/>
      <c r="I21" s="462">
        <f>SUM(C21:H21)</f>
        <v>3960</v>
      </c>
      <c r="J21" s="463">
        <f>I21/$I$33*100</f>
        <v>61.788110469652047</v>
      </c>
    </row>
    <row r="22" spans="1:10" x14ac:dyDescent="0.25">
      <c r="A22" s="691" t="s">
        <v>353</v>
      </c>
      <c r="B22" s="691"/>
      <c r="C22" s="461"/>
      <c r="D22" s="461"/>
      <c r="E22" s="461"/>
      <c r="F22" s="461"/>
      <c r="G22" s="461"/>
      <c r="H22" s="461"/>
      <c r="I22" s="462"/>
      <c r="J22" s="463"/>
    </row>
    <row r="23" spans="1:10" x14ac:dyDescent="0.25">
      <c r="A23" s="690" t="s">
        <v>310</v>
      </c>
      <c r="B23" s="690"/>
      <c r="C23" s="461"/>
      <c r="D23" s="461"/>
      <c r="E23" s="461">
        <v>2</v>
      </c>
      <c r="F23" s="461"/>
      <c r="G23" s="461"/>
      <c r="H23" s="461"/>
      <c r="I23" s="462">
        <f>SUM(C23:H23)</f>
        <v>2</v>
      </c>
      <c r="J23" s="463">
        <f>I23/$I$32*100</f>
        <v>0.47058823529411759</v>
      </c>
    </row>
    <row r="24" spans="1:10" x14ac:dyDescent="0.25">
      <c r="A24" s="690" t="s">
        <v>313</v>
      </c>
      <c r="B24" s="690"/>
      <c r="C24" s="461"/>
      <c r="D24" s="461"/>
      <c r="E24" s="461">
        <v>200</v>
      </c>
      <c r="F24" s="461"/>
      <c r="G24" s="461"/>
      <c r="H24" s="461"/>
      <c r="I24" s="462">
        <f>SUM(C24:H24)</f>
        <v>200</v>
      </c>
      <c r="J24" s="463">
        <f>I24/$I$33*100</f>
        <v>3.120611639881417</v>
      </c>
    </row>
    <row r="25" spans="1:10" x14ac:dyDescent="0.25">
      <c r="A25" s="691" t="s">
        <v>354</v>
      </c>
      <c r="B25" s="691"/>
      <c r="C25" s="461"/>
      <c r="D25" s="461"/>
      <c r="E25" s="461"/>
      <c r="F25" s="461"/>
      <c r="G25" s="461"/>
      <c r="H25" s="461"/>
      <c r="I25" s="462"/>
      <c r="J25" s="463"/>
    </row>
    <row r="26" spans="1:10" x14ac:dyDescent="0.25">
      <c r="A26" s="690" t="s">
        <v>310</v>
      </c>
      <c r="B26" s="690"/>
      <c r="C26" s="461"/>
      <c r="D26" s="461"/>
      <c r="E26" s="461"/>
      <c r="F26" s="461"/>
      <c r="G26" s="461"/>
      <c r="H26" s="461"/>
      <c r="I26" s="462">
        <f>SUM(C26:H26)</f>
        <v>0</v>
      </c>
      <c r="J26" s="463">
        <f>I26/$I$32*100</f>
        <v>0</v>
      </c>
    </row>
    <row r="27" spans="1:10" x14ac:dyDescent="0.25">
      <c r="A27" s="690" t="s">
        <v>313</v>
      </c>
      <c r="B27" s="690"/>
      <c r="C27" s="461"/>
      <c r="D27" s="461"/>
      <c r="E27" s="461"/>
      <c r="F27" s="461"/>
      <c r="G27" s="461"/>
      <c r="H27" s="461"/>
      <c r="I27" s="462">
        <f>SUM(C27:H27)</f>
        <v>0</v>
      </c>
      <c r="J27" s="463">
        <f>I27/$I$33*100</f>
        <v>0</v>
      </c>
    </row>
    <row r="28" spans="1:10" x14ac:dyDescent="0.25">
      <c r="A28" s="691" t="s">
        <v>355</v>
      </c>
      <c r="B28" s="691"/>
      <c r="C28" s="461"/>
      <c r="D28" s="461"/>
      <c r="E28" s="461"/>
      <c r="F28" s="461"/>
      <c r="G28" s="461"/>
      <c r="H28" s="461"/>
      <c r="I28" s="462"/>
      <c r="J28" s="463"/>
    </row>
    <row r="29" spans="1:10" x14ac:dyDescent="0.25">
      <c r="A29" s="690" t="s">
        <v>310</v>
      </c>
      <c r="B29" s="690"/>
      <c r="C29" s="461"/>
      <c r="D29" s="461"/>
      <c r="E29" s="461"/>
      <c r="F29" s="461"/>
      <c r="G29" s="461"/>
      <c r="H29" s="461"/>
      <c r="I29" s="462">
        <f>SUM(C29:H29)</f>
        <v>0</v>
      </c>
      <c r="J29" s="463">
        <f>I29/$I$32*100</f>
        <v>0</v>
      </c>
    </row>
    <row r="30" spans="1:10" x14ac:dyDescent="0.25">
      <c r="A30" s="692" t="s">
        <v>313</v>
      </c>
      <c r="B30" s="692"/>
      <c r="C30" s="464"/>
      <c r="D30" s="464"/>
      <c r="E30" s="464"/>
      <c r="F30" s="464"/>
      <c r="G30" s="464"/>
      <c r="H30" s="464"/>
      <c r="I30" s="465">
        <f>SUM(C30:H30)</f>
        <v>0</v>
      </c>
      <c r="J30" s="466">
        <f>I30/$I$33*100</f>
        <v>0</v>
      </c>
    </row>
    <row r="31" spans="1:10" x14ac:dyDescent="0.25">
      <c r="A31" s="689" t="s">
        <v>196</v>
      </c>
      <c r="B31" s="689"/>
      <c r="C31" s="458"/>
      <c r="D31" s="458"/>
      <c r="E31" s="458"/>
      <c r="F31" s="458"/>
      <c r="G31" s="458"/>
      <c r="H31" s="458"/>
      <c r="I31" s="467"/>
      <c r="J31" s="468"/>
    </row>
    <row r="32" spans="1:10" x14ac:dyDescent="0.25">
      <c r="A32" s="690" t="s">
        <v>310</v>
      </c>
      <c r="B32" s="690"/>
      <c r="C32" s="522">
        <f ref="C32:J32" si="0" t="shared">C14+C17+C20+C23+C26+C29</f>
        <v>423</v>
      </c>
      <c r="D32" s="522">
        <f si="0" t="shared"/>
        <v>0</v>
      </c>
      <c r="E32" s="522">
        <f si="0" t="shared"/>
        <v>2</v>
      </c>
      <c r="F32" s="522">
        <f si="0" t="shared"/>
        <v>0</v>
      </c>
      <c r="G32" s="522">
        <f si="0" t="shared"/>
        <v>0</v>
      </c>
      <c r="H32" s="522">
        <f si="0" t="shared"/>
        <v>0</v>
      </c>
      <c r="I32" s="469">
        <f si="0" t="shared"/>
        <v>425</v>
      </c>
      <c r="J32" s="470">
        <f si="0" t="shared"/>
        <v>100</v>
      </c>
    </row>
    <row ht="13.5" r="33" spans="1:10" x14ac:dyDescent="0.25">
      <c r="A33" s="692" t="s">
        <v>313</v>
      </c>
      <c r="B33" s="692"/>
      <c r="C33" s="523">
        <f ref="C33:H33" si="1" t="shared">C15+C18+C21+C24+C27+C30</f>
        <v>6209</v>
      </c>
      <c r="D33" s="523">
        <f si="1" t="shared"/>
        <v>0</v>
      </c>
      <c r="E33" s="523">
        <f si="1" t="shared"/>
        <v>200</v>
      </c>
      <c r="F33" s="523">
        <f si="1" t="shared"/>
        <v>0</v>
      </c>
      <c r="G33" s="523">
        <f si="1" t="shared"/>
        <v>0</v>
      </c>
      <c r="H33" s="523">
        <f si="1" t="shared"/>
        <v>0</v>
      </c>
      <c r="I33" s="471">
        <f>IF(I15+I18+I21+I24+I27+I30='300'!E70,I15+I18+I21+I24+I27+I30,"Check Rules!!!")</f>
        <v>6409</v>
      </c>
      <c r="J33" s="472">
        <f>J15+J18+J21+J24+J27+J30</f>
        <v>100</v>
      </c>
    </row>
    <row customFormat="1" customHeight="1" ht="12.75" r="34" s="527" spans="1:10" x14ac:dyDescent="0.25">
      <c r="A34" s="473"/>
      <c r="B34" s="473"/>
      <c r="C34" s="524"/>
      <c r="D34" s="525"/>
      <c r="E34" s="525"/>
      <c r="F34" s="526"/>
      <c r="G34" s="526"/>
      <c r="H34" s="526"/>
      <c r="I34" s="526"/>
      <c r="J34" s="526"/>
    </row>
    <row r="35" spans="1:10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</row>
    <row r="36" spans="1:10" x14ac:dyDescent="0.25">
      <c r="A36" s="476"/>
      <c r="B36" s="476"/>
      <c r="C36" s="476"/>
      <c r="D36" s="476"/>
      <c r="E36" s="476"/>
      <c r="F36" s="476"/>
      <c r="G36" s="476"/>
      <c r="H36" s="476"/>
      <c r="I36" s="476"/>
      <c r="J36" s="476"/>
    </row>
    <row r="37" spans="1:10" x14ac:dyDescent="0.25">
      <c r="A37" s="476"/>
      <c r="B37" s="476"/>
      <c r="C37" s="476"/>
      <c r="D37" s="476"/>
      <c r="E37" s="476"/>
      <c r="F37" s="476"/>
      <c r="G37" s="476"/>
      <c r="H37" s="476"/>
      <c r="I37" s="476"/>
      <c r="J37" s="476"/>
    </row>
    <row r="38" spans="1:10" x14ac:dyDescent="0.25">
      <c r="A38" s="107" t="str">
        <f>IF(I33="Check Rules!!!",'300'!E70,"……………………………………………..")</f>
        <v>……………………………………………..</v>
      </c>
      <c r="B38" s="104"/>
      <c r="D38" s="239"/>
      <c r="E38" s="476"/>
      <c r="F38" s="476"/>
      <c r="G38" s="239" t="str">
        <f>A38</f>
        <v>……………………………………………..</v>
      </c>
      <c r="H38" s="476"/>
      <c r="I38" s="476"/>
      <c r="J38" s="476"/>
    </row>
    <row r="39" spans="1:10" x14ac:dyDescent="0.25">
      <c r="A39" s="107" t="s">
        <v>111</v>
      </c>
      <c r="B39" s="104"/>
      <c r="D39" s="239"/>
      <c r="E39" s="476"/>
      <c r="F39" s="476"/>
      <c r="G39" s="239" t="s">
        <v>111</v>
      </c>
      <c r="H39" s="476"/>
      <c r="I39" s="476"/>
      <c r="J39" s="476"/>
    </row>
    <row r="40" spans="1:10" x14ac:dyDescent="0.25">
      <c r="A40" s="490"/>
      <c r="B40" s="490"/>
      <c r="C40" s="104"/>
      <c r="D40" s="104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5" width="5.0" collapsed="false"/>
    <col min="2" max="2" customWidth="true" style="15" width="21.42578125" collapsed="false"/>
    <col min="3" max="3" customWidth="true" style="15" width="11.28515625" collapsed="false"/>
    <col min="4" max="4" customWidth="true" style="15" width="15.140625" collapsed="false"/>
    <col min="5" max="5" customWidth="true" style="15" width="15.42578125" collapsed="false"/>
    <col min="6" max="6" customWidth="true" style="15" width="13.140625" collapsed="false"/>
    <col min="7" max="7" customWidth="true" style="15" width="12.28515625" collapsed="false"/>
    <col min="8" max="257" style="15" width="9.140625" collapsed="false"/>
  </cols>
  <sheetData>
    <row r="1" spans="1:7" x14ac:dyDescent="0.25">
      <c r="A1" s="120" t="s">
        <v>0</v>
      </c>
      <c r="C1" s="446">
        <f>'771'!C1</f>
        <v>51253</v>
      </c>
      <c r="D1" s="125"/>
      <c r="E1" s="118"/>
    </row>
    <row r="2" spans="1:7" x14ac:dyDescent="0.25">
      <c r="A2" s="120" t="s">
        <v>1</v>
      </c>
      <c r="C2" s="447" t="str">
        <f>'771'!C2</f>
        <v>NEPTUNE MICROFINANCE BANK LIMITED</v>
      </c>
      <c r="D2" s="125"/>
      <c r="E2" s="118"/>
    </row>
    <row r="3" spans="1:7" x14ac:dyDescent="0.25">
      <c r="A3" s="120" t="s">
        <v>3</v>
      </c>
      <c r="C3" s="528" t="s">
        <v>356</v>
      </c>
      <c r="D3" s="125"/>
      <c r="E3" s="118"/>
    </row>
    <row r="4" spans="1:7" x14ac:dyDescent="0.25">
      <c r="A4" s="120" t="s">
        <v>5</v>
      </c>
      <c r="C4" s="529" t="s">
        <v>357</v>
      </c>
      <c r="D4" s="530"/>
      <c r="E4" s="527"/>
    </row>
    <row r="5" spans="1:7" x14ac:dyDescent="0.25">
      <c r="A5" s="120" t="s">
        <v>7</v>
      </c>
      <c r="C5" s="531">
        <f>'201'!B5</f>
        <v>42855</v>
      </c>
      <c r="D5" s="530"/>
      <c r="E5" s="118"/>
    </row>
    <row r="6" spans="1:7" x14ac:dyDescent="0.25">
      <c r="A6" s="120" t="s">
        <v>8</v>
      </c>
      <c r="C6" s="390" t="str">
        <f>'771'!C6</f>
        <v>LAGOS</v>
      </c>
      <c r="D6" s="125"/>
      <c r="E6" s="118"/>
    </row>
    <row r="7" spans="1:7" x14ac:dyDescent="0.25">
      <c r="A7" s="120" t="s">
        <v>10</v>
      </c>
      <c r="C7" s="707">
        <f>'771'!C7</f>
        <v>20</v>
      </c>
      <c r="D7" s="707"/>
      <c r="E7" s="118"/>
    </row>
    <row r="8" spans="1:7" x14ac:dyDescent="0.25">
      <c r="A8" s="120" t="s">
        <v>11</v>
      </c>
      <c r="C8" s="390" t="str">
        <f>'771'!C8</f>
        <v>Ikeja</v>
      </c>
      <c r="D8" s="125"/>
      <c r="E8" s="118"/>
    </row>
    <row r="9" spans="1:7" x14ac:dyDescent="0.25">
      <c r="A9" s="120" t="s">
        <v>13</v>
      </c>
      <c r="C9" s="390">
        <f>'771'!C9</f>
        <v>0</v>
      </c>
      <c r="D9" s="125"/>
      <c r="E9" s="118"/>
    </row>
    <row r="10" spans="1:7" x14ac:dyDescent="0.25">
      <c r="A10" s="480"/>
      <c r="B10" s="481"/>
      <c r="C10" s="707"/>
      <c r="D10" s="707"/>
      <c r="E10" s="451"/>
    </row>
    <row r="11" spans="1:7" x14ac:dyDescent="0.25">
      <c r="C11" s="706"/>
      <c r="D11" s="706"/>
      <c r="E11" s="481"/>
      <c r="F11" s="451"/>
      <c r="G11" s="451"/>
    </row>
    <row ht="25.5" r="12" spans="1:7" x14ac:dyDescent="0.25">
      <c r="A12" s="532" t="s">
        <v>217</v>
      </c>
      <c r="B12" s="708" t="s">
        <v>349</v>
      </c>
      <c r="C12" s="708"/>
      <c r="D12" s="533" t="s">
        <v>358</v>
      </c>
      <c r="E12" s="533" t="s">
        <v>359</v>
      </c>
      <c r="F12" s="534" t="s">
        <v>360</v>
      </c>
    </row>
    <row r="13" spans="1:7" x14ac:dyDescent="0.25">
      <c r="A13" s="535">
        <v>1</v>
      </c>
      <c r="B13" s="709" t="s">
        <v>361</v>
      </c>
      <c r="C13" s="709"/>
      <c r="D13" s="458"/>
      <c r="E13" s="458"/>
      <c r="F13" s="536"/>
      <c r="G13" s="88"/>
    </row>
    <row r="14" spans="1:7" x14ac:dyDescent="0.25">
      <c r="A14" s="537"/>
      <c r="B14" s="710" t="s">
        <v>310</v>
      </c>
      <c r="C14" s="710"/>
      <c r="D14" s="461">
        <v>22</v>
      </c>
      <c r="E14" s="461">
        <v>10</v>
      </c>
      <c r="F14" s="538">
        <f>SUM(D14:E14)</f>
        <v>32</v>
      </c>
      <c r="G14" s="88"/>
    </row>
    <row r="15" spans="1:7" x14ac:dyDescent="0.25">
      <c r="A15" s="537"/>
      <c r="B15" s="710" t="s">
        <v>311</v>
      </c>
      <c r="C15" s="710"/>
      <c r="D15" s="461">
        <v>502</v>
      </c>
      <c r="E15" s="461">
        <v>1747</v>
      </c>
      <c r="F15" s="538">
        <f>SUM(D15:E15)</f>
        <v>2249</v>
      </c>
      <c r="G15" s="88"/>
    </row>
    <row r="16" spans="1:7" x14ac:dyDescent="0.25">
      <c r="A16" s="537">
        <v>2</v>
      </c>
      <c r="B16" s="711" t="s">
        <v>362</v>
      </c>
      <c r="C16" s="711"/>
      <c r="D16" s="461"/>
      <c r="E16" s="461"/>
      <c r="F16" s="539"/>
      <c r="G16" s="88"/>
    </row>
    <row r="17" spans="1:7" x14ac:dyDescent="0.25">
      <c r="A17" s="537"/>
      <c r="B17" s="710" t="s">
        <v>310</v>
      </c>
      <c r="C17" s="710"/>
      <c r="D17" s="461">
        <v>387</v>
      </c>
      <c r="E17" s="461">
        <v>8</v>
      </c>
      <c r="F17" s="538">
        <f>SUM(D17:E17)</f>
        <v>395</v>
      </c>
      <c r="G17" s="88"/>
    </row>
    <row r="18" spans="1:7" x14ac:dyDescent="0.25">
      <c r="A18" s="537"/>
      <c r="B18" s="710" t="s">
        <v>313</v>
      </c>
      <c r="C18" s="710"/>
      <c r="D18" s="461">
        <v>2916</v>
      </c>
      <c r="E18" s="461">
        <v>1044</v>
      </c>
      <c r="F18" s="538">
        <f>SUM(D18:E18)</f>
        <v>3960</v>
      </c>
      <c r="G18" s="88"/>
    </row>
    <row customHeight="1" ht="14.25" r="19" spans="1:7" x14ac:dyDescent="0.25">
      <c r="A19" s="537">
        <v>3</v>
      </c>
      <c r="B19" s="711" t="s">
        <v>363</v>
      </c>
      <c r="C19" s="711"/>
      <c r="D19" s="461"/>
      <c r="E19" s="461"/>
      <c r="F19" s="539"/>
      <c r="G19" s="88"/>
    </row>
    <row r="20" spans="1:7" x14ac:dyDescent="0.25">
      <c r="A20" s="537"/>
      <c r="B20" s="710" t="s">
        <v>310</v>
      </c>
      <c r="C20" s="710"/>
      <c r="D20" s="461">
        <v>2</v>
      </c>
      <c r="E20" s="461"/>
      <c r="F20" s="538">
        <f>SUM(D20:E20)</f>
        <v>2</v>
      </c>
      <c r="G20" s="88"/>
    </row>
    <row r="21" spans="1:7" x14ac:dyDescent="0.25">
      <c r="A21" s="537"/>
      <c r="B21" s="710" t="s">
        <v>313</v>
      </c>
      <c r="C21" s="710"/>
      <c r="D21" s="461">
        <v>200</v>
      </c>
      <c r="E21" s="461"/>
      <c r="F21" s="538">
        <f>SUM(D21:E21)</f>
        <v>200</v>
      </c>
      <c r="G21" s="88"/>
    </row>
    <row customHeight="1" ht="14.25" r="22" spans="1:7" x14ac:dyDescent="0.25">
      <c r="A22" s="537">
        <v>4</v>
      </c>
      <c r="B22" s="711" t="s">
        <v>364</v>
      </c>
      <c r="C22" s="711"/>
      <c r="D22" s="461"/>
      <c r="E22" s="461"/>
      <c r="F22" s="539"/>
      <c r="G22" s="88"/>
    </row>
    <row r="23" spans="1:7" x14ac:dyDescent="0.25">
      <c r="A23" s="537"/>
      <c r="B23" s="710" t="s">
        <v>310</v>
      </c>
      <c r="C23" s="710"/>
      <c r="D23" s="461"/>
      <c r="E23" s="461"/>
      <c r="F23" s="538">
        <f>SUM(D23:E23)</f>
        <v>0</v>
      </c>
      <c r="G23" s="88"/>
    </row>
    <row r="24" spans="1:7" x14ac:dyDescent="0.25">
      <c r="A24" s="540"/>
      <c r="B24" s="712" t="s">
        <v>313</v>
      </c>
      <c r="C24" s="712"/>
      <c r="D24" s="541"/>
      <c r="E24" s="541"/>
      <c r="F24" s="542">
        <f>SUM(D24:E24)</f>
        <v>0</v>
      </c>
      <c r="G24" s="88"/>
    </row>
    <row r="25" spans="1:7" x14ac:dyDescent="0.25">
      <c r="A25" s="535"/>
      <c r="B25" s="713" t="s">
        <v>196</v>
      </c>
      <c r="C25" s="713"/>
      <c r="D25" s="543"/>
      <c r="E25" s="543"/>
      <c r="F25" s="544"/>
      <c r="G25" s="88"/>
    </row>
    <row r="26" spans="1:7" x14ac:dyDescent="0.25">
      <c r="A26" s="537"/>
      <c r="B26" s="710" t="s">
        <v>310</v>
      </c>
      <c r="C26" s="710"/>
      <c r="D26" s="522">
        <f>D14+D17+D20+D23</f>
        <v>411</v>
      </c>
      <c r="E26" s="522">
        <f>E14+E17+E20+E23</f>
        <v>18</v>
      </c>
      <c r="F26" s="545">
        <f>F14+F17+F20+F23</f>
        <v>429</v>
      </c>
      <c r="G26" s="88"/>
    </row>
    <row r="27" spans="1:7" x14ac:dyDescent="0.25">
      <c r="A27" s="546"/>
      <c r="B27" s="714" t="s">
        <v>313</v>
      </c>
      <c r="C27" s="714"/>
      <c r="D27" s="523">
        <f>D15+D18+D21+D24</f>
        <v>3618</v>
      </c>
      <c r="E27" s="523">
        <f>E15+E18+E21+E24</f>
        <v>2791</v>
      </c>
      <c r="F27" s="547">
        <f>IF(F15+F18+F21+F24='300'!E70,F15+F18+F21+F24,"Check Rules!!!")</f>
        <v>6409</v>
      </c>
      <c r="G27" s="88"/>
    </row>
    <row r="28" spans="1:7" x14ac:dyDescent="0.25">
      <c r="C28" s="473"/>
      <c r="D28" s="548"/>
      <c r="E28" s="525"/>
      <c r="F28" s="526"/>
      <c r="G28" s="88"/>
    </row>
    <row r="29" spans="1:7" x14ac:dyDescent="0.25">
      <c r="A29" s="476"/>
      <c r="B29" s="476"/>
      <c r="C29" s="476"/>
      <c r="D29" s="476"/>
      <c r="E29" s="476"/>
    </row>
    <row r="30" spans="1:7" x14ac:dyDescent="0.25">
      <c r="A30" s="476"/>
      <c r="B30" s="476"/>
      <c r="C30" s="476"/>
      <c r="D30" s="476"/>
      <c r="E30" s="476"/>
    </row>
    <row r="31" spans="1:7" x14ac:dyDescent="0.25">
      <c r="A31" s="476"/>
      <c r="B31" s="476"/>
      <c r="C31" s="476"/>
      <c r="D31" s="476"/>
      <c r="E31" s="476"/>
    </row>
    <row r="32" spans="1:7" x14ac:dyDescent="0.25">
      <c r="A32" s="107" t="str">
        <f>IF(F27="Check Rules!!!",'300'!E70,"……………………………….")</f>
        <v>……………………………….</v>
      </c>
      <c r="B32" s="104"/>
      <c r="E32" s="13" t="str">
        <f>A32</f>
        <v>……………………………….</v>
      </c>
      <c r="F32" s="13"/>
    </row>
    <row customHeight="1" ht="14.25" r="33" spans="1:6" x14ac:dyDescent="0.25">
      <c r="A33" s="107" t="s">
        <v>111</v>
      </c>
      <c r="B33" s="104"/>
      <c r="E33" s="13" t="s">
        <v>111</v>
      </c>
      <c r="F33" s="13"/>
    </row>
    <row r="34" spans="1:6" x14ac:dyDescent="0.25">
      <c r="A34" s="490"/>
      <c r="B34" s="490"/>
      <c r="C34" s="104"/>
      <c r="D34" s="104"/>
      <c r="E34" s="118"/>
    </row>
    <row r="35" spans="1:6" x14ac:dyDescent="0.25">
      <c r="A35" s="118"/>
      <c r="B35" s="118"/>
      <c r="C35" s="118"/>
      <c r="D35" s="118"/>
      <c r="E35" s="118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18" width="11.7109375" collapsed="false"/>
    <col min="2" max="2" customWidth="true" style="118" width="15.7109375" collapsed="false"/>
    <col min="3" max="3" customWidth="true" style="118" width="19.28515625" collapsed="false"/>
    <col min="4" max="4" customWidth="true" style="118" width="8.42578125" collapsed="false"/>
    <col min="5" max="5" customWidth="true" style="118" width="10.5703125" collapsed="false"/>
    <col min="6" max="6" customWidth="true" style="118" width="12.7109375" collapsed="false"/>
    <col min="7" max="7" customWidth="true" style="118" width="12.28515625" collapsed="false"/>
    <col min="8" max="8" customWidth="true" style="118" width="13.5703125" collapsed="false"/>
    <col min="9" max="9" customWidth="true" style="118" width="10.0" collapsed="false"/>
    <col min="10" max="257" style="118" width="9.140625" collapsed="false"/>
  </cols>
  <sheetData>
    <row r="1" spans="1:8" x14ac:dyDescent="0.25">
      <c r="A1" s="120" t="s">
        <v>0</v>
      </c>
      <c r="B1" s="121"/>
      <c r="C1" s="125">
        <f>'311'!C1</f>
        <v>51253</v>
      </c>
      <c r="D1" s="125"/>
      <c r="E1" s="125"/>
      <c r="F1" s="125"/>
      <c r="G1" s="121"/>
      <c r="H1" s="121"/>
    </row>
    <row r="2" spans="1:8" x14ac:dyDescent="0.25">
      <c r="A2" s="120" t="s">
        <v>1</v>
      </c>
      <c r="B2" s="121"/>
      <c r="C2" s="125" t="str">
        <f>'311'!C2</f>
        <v>NEPTUNE MICROFINANCE BANK LIMITED</v>
      </c>
      <c r="D2" s="125"/>
      <c r="E2" s="125"/>
      <c r="F2" s="125"/>
      <c r="G2" s="121"/>
      <c r="H2" s="121"/>
    </row>
    <row r="3" spans="1:8" x14ac:dyDescent="0.25">
      <c r="A3" s="120" t="s">
        <v>3</v>
      </c>
      <c r="B3" s="121"/>
      <c r="C3" s="304" t="s">
        <v>365</v>
      </c>
      <c r="D3" s="549"/>
      <c r="E3" s="549"/>
      <c r="F3" s="549"/>
      <c r="G3" s="121"/>
      <c r="H3" s="121"/>
    </row>
    <row r="4" spans="1:8" x14ac:dyDescent="0.25">
      <c r="A4" s="120" t="s">
        <v>5</v>
      </c>
      <c r="B4" s="121"/>
      <c r="C4" s="304" t="s">
        <v>366</v>
      </c>
      <c r="D4" s="305"/>
      <c r="E4" s="305"/>
      <c r="F4" s="305"/>
      <c r="G4" s="121"/>
      <c r="H4" s="121"/>
    </row>
    <row r="5" spans="1:8" x14ac:dyDescent="0.25">
      <c r="A5" s="120" t="s">
        <v>7</v>
      </c>
      <c r="B5" s="121"/>
      <c r="C5" s="307">
        <f>'311'!C5</f>
        <v>42855</v>
      </c>
      <c r="D5" s="125"/>
      <c r="E5" s="125"/>
      <c r="F5" s="125"/>
      <c r="G5" s="121"/>
      <c r="H5" s="121"/>
    </row>
    <row r="6" spans="1:8" x14ac:dyDescent="0.25">
      <c r="A6" s="120" t="s">
        <v>8</v>
      </c>
      <c r="B6" s="121"/>
      <c r="C6" s="125" t="str">
        <f>'311'!C6</f>
        <v>LAGOS</v>
      </c>
      <c r="D6" s="125"/>
      <c r="E6" s="125"/>
      <c r="F6" s="125"/>
      <c r="G6" s="121"/>
      <c r="H6" s="121"/>
    </row>
    <row r="7" spans="1:8" x14ac:dyDescent="0.25">
      <c r="A7" s="120" t="s">
        <v>10</v>
      </c>
      <c r="B7" s="121"/>
      <c r="C7" s="125">
        <f>'311'!C7</f>
        <v>20</v>
      </c>
      <c r="D7" s="125"/>
      <c r="E7" s="125"/>
      <c r="F7" s="125"/>
      <c r="G7" s="121"/>
      <c r="H7" s="121"/>
    </row>
    <row r="8" spans="1:8" x14ac:dyDescent="0.25">
      <c r="A8" s="120" t="s">
        <v>11</v>
      </c>
      <c r="B8" s="121"/>
      <c r="C8" s="125" t="str">
        <f>'311'!C8</f>
        <v>Ikeja</v>
      </c>
      <c r="D8" s="125"/>
      <c r="E8" s="125"/>
      <c r="F8" s="125"/>
      <c r="G8" s="121"/>
      <c r="H8" s="121"/>
    </row>
    <row r="9" spans="1:8" x14ac:dyDescent="0.25">
      <c r="A9" s="120" t="s">
        <v>13</v>
      </c>
      <c r="B9" s="121"/>
      <c r="C9" s="125">
        <f>'311'!C9</f>
        <v>0</v>
      </c>
      <c r="D9" s="125"/>
      <c r="E9" s="125"/>
      <c r="F9" s="125"/>
      <c r="G9" s="121"/>
      <c r="H9" s="121"/>
    </row>
    <row r="10" spans="1:8" x14ac:dyDescent="0.25">
      <c r="A10" s="171"/>
      <c r="B10" s="121"/>
      <c r="C10" s="121"/>
      <c r="D10" s="121"/>
      <c r="E10" s="121"/>
      <c r="F10" s="121"/>
      <c r="G10" s="121"/>
      <c r="H10" s="121"/>
    </row>
    <row customFormat="1" ht="12.75" r="11" s="527" spans="1:8" x14ac:dyDescent="0.2">
      <c r="A11" s="715"/>
      <c r="B11" s="715"/>
      <c r="C11" s="550"/>
      <c r="D11" s="171"/>
      <c r="E11" s="171"/>
      <c r="F11" s="551"/>
      <c r="G11" s="171"/>
      <c r="H11" s="550"/>
    </row>
    <row ht="25.5" r="12" spans="1:8" x14ac:dyDescent="0.25">
      <c r="A12" s="552" t="s">
        <v>367</v>
      </c>
      <c r="B12" s="670" t="s">
        <v>368</v>
      </c>
      <c r="C12" s="670"/>
      <c r="D12" s="350" t="s">
        <v>369</v>
      </c>
      <c r="E12" s="318" t="s">
        <v>243</v>
      </c>
      <c r="F12" s="350" t="s">
        <v>370</v>
      </c>
      <c r="G12" s="350" t="s">
        <v>371</v>
      </c>
      <c r="H12" s="553" t="s">
        <v>372</v>
      </c>
    </row>
    <row r="13" spans="1:8" x14ac:dyDescent="0.25">
      <c r="A13" s="308"/>
      <c r="B13" s="716"/>
      <c r="C13" s="716"/>
      <c r="D13" s="554"/>
      <c r="E13" s="555"/>
      <c r="F13" s="556"/>
      <c r="G13" s="556"/>
      <c r="H13" s="557"/>
    </row>
    <row r="14" spans="1:8" x14ac:dyDescent="0.25">
      <c r="A14" s="309"/>
      <c r="B14" s="717"/>
      <c r="C14" s="717"/>
      <c r="D14" s="558"/>
      <c r="E14" s="559"/>
      <c r="F14" s="560"/>
      <c r="G14" s="560"/>
      <c r="H14" s="561"/>
    </row>
    <row r="15" spans="1:8" x14ac:dyDescent="0.25">
      <c r="A15" s="309"/>
      <c r="B15" s="562"/>
      <c r="C15" s="563"/>
      <c r="D15" s="558"/>
      <c r="E15" s="559"/>
      <c r="F15" s="560"/>
      <c r="G15" s="560"/>
      <c r="H15" s="561"/>
    </row>
    <row r="16" spans="1:8" x14ac:dyDescent="0.25">
      <c r="A16" s="309"/>
      <c r="B16" s="562"/>
      <c r="C16" s="563"/>
      <c r="D16" s="558"/>
      <c r="E16" s="559"/>
      <c r="F16" s="560"/>
      <c r="G16" s="560"/>
      <c r="H16" s="561"/>
    </row>
    <row r="17" spans="1:8" x14ac:dyDescent="0.25">
      <c r="A17" s="309"/>
      <c r="B17" s="562"/>
      <c r="C17" s="563"/>
      <c r="D17" s="558"/>
      <c r="E17" s="559"/>
      <c r="F17" s="560"/>
      <c r="G17" s="560"/>
      <c r="H17" s="561"/>
    </row>
    <row r="18" spans="1:8" x14ac:dyDescent="0.25">
      <c r="A18" s="309"/>
      <c r="B18" s="562"/>
      <c r="C18" s="563"/>
      <c r="D18" s="558"/>
      <c r="E18" s="559"/>
      <c r="F18" s="560"/>
      <c r="G18" s="560"/>
      <c r="H18" s="561"/>
    </row>
    <row r="19" spans="1:8" x14ac:dyDescent="0.25">
      <c r="A19" s="309"/>
      <c r="B19" s="562"/>
      <c r="C19" s="563"/>
      <c r="D19" s="558"/>
      <c r="E19" s="559"/>
      <c r="F19" s="560"/>
      <c r="G19" s="560"/>
      <c r="H19" s="561"/>
    </row>
    <row r="20" spans="1:8" x14ac:dyDescent="0.25">
      <c r="A20" s="309"/>
      <c r="B20" s="562"/>
      <c r="C20" s="563"/>
      <c r="D20" s="558"/>
      <c r="E20" s="559"/>
      <c r="F20" s="560"/>
      <c r="G20" s="560"/>
      <c r="H20" s="561"/>
    </row>
    <row r="21" spans="1:8" x14ac:dyDescent="0.25">
      <c r="A21" s="309"/>
      <c r="B21" s="562"/>
      <c r="C21" s="563"/>
      <c r="D21" s="558"/>
      <c r="E21" s="559"/>
      <c r="F21" s="560"/>
      <c r="G21" s="560"/>
      <c r="H21" s="561"/>
    </row>
    <row r="22" spans="1:8" x14ac:dyDescent="0.25">
      <c r="A22" s="309"/>
      <c r="B22" s="562"/>
      <c r="C22" s="563"/>
      <c r="D22" s="558"/>
      <c r="E22" s="559"/>
      <c r="F22" s="560"/>
      <c r="G22" s="560"/>
      <c r="H22" s="561"/>
    </row>
    <row r="23" spans="1:8" x14ac:dyDescent="0.25">
      <c r="A23" s="309"/>
      <c r="B23" s="562"/>
      <c r="C23" s="563"/>
      <c r="D23" s="558"/>
      <c r="E23" s="559"/>
      <c r="F23" s="560"/>
      <c r="G23" s="560"/>
      <c r="H23" s="561"/>
    </row>
    <row r="24" spans="1:8" x14ac:dyDescent="0.25">
      <c r="A24" s="309"/>
      <c r="B24" s="562"/>
      <c r="C24" s="563"/>
      <c r="D24" s="558"/>
      <c r="E24" s="559"/>
      <c r="F24" s="560"/>
      <c r="G24" s="560"/>
      <c r="H24" s="561"/>
    </row>
    <row r="25" spans="1:8" x14ac:dyDescent="0.25">
      <c r="A25" s="309"/>
      <c r="B25" s="562"/>
      <c r="C25" s="563"/>
      <c r="D25" s="558"/>
      <c r="E25" s="559"/>
      <c r="F25" s="560"/>
      <c r="G25" s="560"/>
      <c r="H25" s="561"/>
    </row>
    <row r="26" spans="1:8" x14ac:dyDescent="0.25">
      <c r="A26" s="309"/>
      <c r="B26" s="562"/>
      <c r="C26" s="563"/>
      <c r="D26" s="558"/>
      <c r="E26" s="559"/>
      <c r="F26" s="560"/>
      <c r="G26" s="560"/>
      <c r="H26" s="561"/>
    </row>
    <row r="27" spans="1:8" x14ac:dyDescent="0.25">
      <c r="A27" s="309"/>
      <c r="B27" s="717"/>
      <c r="C27" s="717"/>
      <c r="D27" s="558"/>
      <c r="E27" s="559"/>
      <c r="F27" s="560"/>
      <c r="G27" s="560"/>
      <c r="H27" s="561"/>
    </row>
    <row r="28" spans="1:8" x14ac:dyDescent="0.25">
      <c r="A28" s="309"/>
      <c r="B28" s="717"/>
      <c r="C28" s="717"/>
      <c r="D28" s="558"/>
      <c r="E28" s="559"/>
      <c r="F28" s="560"/>
      <c r="G28" s="560"/>
      <c r="H28" s="561"/>
    </row>
    <row r="29" spans="1:8" x14ac:dyDescent="0.25">
      <c r="A29" s="309"/>
      <c r="B29" s="717"/>
      <c r="C29" s="717"/>
      <c r="D29" s="558"/>
      <c r="E29" s="559"/>
      <c r="F29" s="560"/>
      <c r="G29" s="560"/>
      <c r="H29" s="561"/>
    </row>
    <row r="30" spans="1:8" x14ac:dyDescent="0.25">
      <c r="A30" s="309"/>
      <c r="B30" s="717"/>
      <c r="C30" s="717"/>
      <c r="D30" s="558"/>
      <c r="E30" s="559"/>
      <c r="F30" s="560"/>
      <c r="G30" s="560"/>
      <c r="H30" s="561"/>
    </row>
    <row r="31" spans="1:8" x14ac:dyDescent="0.25">
      <c r="A31" s="309"/>
      <c r="B31" s="717"/>
      <c r="C31" s="717"/>
      <c r="D31" s="558"/>
      <c r="E31" s="559"/>
      <c r="F31" s="560"/>
      <c r="G31" s="560"/>
      <c r="H31" s="561"/>
    </row>
    <row r="32" spans="1:8" x14ac:dyDescent="0.25">
      <c r="A32" s="309"/>
      <c r="B32" s="717"/>
      <c r="C32" s="717"/>
      <c r="D32" s="558"/>
      <c r="E32" s="559"/>
      <c r="F32" s="560"/>
      <c r="G32" s="560"/>
      <c r="H32" s="561"/>
    </row>
    <row r="33" spans="1:9" x14ac:dyDescent="0.25">
      <c r="A33" s="309"/>
      <c r="B33" s="717"/>
      <c r="C33" s="717"/>
      <c r="D33" s="558"/>
      <c r="E33" s="559"/>
      <c r="F33" s="560"/>
      <c r="G33" s="560"/>
      <c r="H33" s="561"/>
    </row>
    <row ht="13.5" r="34" spans="1:9" x14ac:dyDescent="0.25">
      <c r="A34" s="311"/>
      <c r="B34" s="717"/>
      <c r="C34" s="717"/>
      <c r="D34" s="564"/>
      <c r="E34" s="565"/>
      <c r="F34" s="566"/>
      <c r="G34" s="566"/>
      <c r="H34" s="567"/>
    </row>
    <row ht="13.5" r="35" spans="1:9" x14ac:dyDescent="0.25">
      <c r="A35" s="568" t="s">
        <v>235</v>
      </c>
      <c r="B35" s="569"/>
      <c r="C35" s="569"/>
      <c r="D35" s="569"/>
      <c r="E35" s="569"/>
      <c r="F35" s="569"/>
      <c r="G35" s="570"/>
      <c r="H35" s="571">
        <f>SUM(H13:H34)</f>
        <v>0</v>
      </c>
      <c r="I35" s="518"/>
    </row>
    <row r="36" spans="1:9" x14ac:dyDescent="0.25">
      <c r="A36" s="113"/>
      <c r="B36" s="113" t="s">
        <v>169</v>
      </c>
      <c r="C36" s="341"/>
      <c r="D36" s="172"/>
      <c r="E36" s="172"/>
      <c r="F36" s="113"/>
      <c r="G36" s="113"/>
    </row>
    <row r="37" spans="1:9" x14ac:dyDescent="0.25">
      <c r="A37" s="113"/>
      <c r="B37" s="113"/>
      <c r="C37" s="341"/>
      <c r="D37" s="172"/>
      <c r="E37" s="172"/>
      <c r="F37" s="113"/>
      <c r="G37" s="113"/>
    </row>
    <row r="38" spans="1:9" x14ac:dyDescent="0.25">
      <c r="A38" s="107" t="str">
        <f>IF(H35="Check Rules!!!",H35,"…………………………………………………...")</f>
        <v>…………………………………………………...</v>
      </c>
      <c r="B38" s="104"/>
      <c r="C38" s="13"/>
      <c r="D38" s="13"/>
      <c r="E38" s="239"/>
      <c r="F38" s="13" t="str">
        <f>A38</f>
        <v>…………………………………………………...</v>
      </c>
      <c r="G38" s="13"/>
    </row>
    <row r="39" spans="1:9" x14ac:dyDescent="0.25">
      <c r="A39" s="107" t="s">
        <v>111</v>
      </c>
      <c r="B39" s="104"/>
      <c r="F39" s="13" t="s">
        <v>111</v>
      </c>
      <c r="G39" s="13"/>
    </row>
    <row r="40" spans="1:9" x14ac:dyDescent="0.25">
      <c r="A40" s="490"/>
      <c r="B40" s="490"/>
      <c r="C40" s="104"/>
      <c r="D40" s="104"/>
      <c r="E40" s="104"/>
      <c r="F40" s="113"/>
      <c r="G40" s="104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18" width="7.28515625" collapsed="false"/>
    <col min="2" max="2" customWidth="true" style="118" width="17.42578125" collapsed="false"/>
    <col min="3" max="3" customWidth="true" style="118" width="25.7109375" collapsed="false"/>
    <col min="4" max="4" customWidth="true" style="119" width="17.7109375" collapsed="false"/>
    <col min="5" max="5" customWidth="true" style="119" width="17.85546875" collapsed="false"/>
    <col min="6" max="6" customWidth="true" style="119" width="18.85546875" collapsed="false"/>
    <col min="7" max="257" style="118" width="9.140625" collapsed="false"/>
  </cols>
  <sheetData>
    <row r="1" spans="1:7" x14ac:dyDescent="0.25">
      <c r="A1" s="120" t="s">
        <v>0</v>
      </c>
      <c r="B1" s="121"/>
      <c r="C1" s="122">
        <f>'300'!C1</f>
        <v>51253</v>
      </c>
      <c r="E1" s="123"/>
    </row>
    <row r="2" spans="1:7" x14ac:dyDescent="0.25">
      <c r="A2" s="120" t="s">
        <v>1</v>
      </c>
      <c r="B2" s="121"/>
      <c r="C2" s="120" t="str">
        <f>'300'!C2</f>
        <v>NEPTUNE MICROFINANCE BANK LIMITED</v>
      </c>
      <c r="E2" s="123"/>
    </row>
    <row r="3" spans="1:7" x14ac:dyDescent="0.25">
      <c r="A3" s="120" t="s">
        <v>3</v>
      </c>
      <c r="B3" s="121"/>
      <c r="C3" s="120" t="s">
        <v>119</v>
      </c>
      <c r="E3" s="123"/>
    </row>
    <row r="4" spans="1:7" x14ac:dyDescent="0.25">
      <c r="A4" s="120" t="s">
        <v>5</v>
      </c>
      <c r="B4" s="121"/>
      <c r="C4" s="120" t="s">
        <v>120</v>
      </c>
      <c r="E4" s="123"/>
    </row>
    <row r="5" spans="1:7" x14ac:dyDescent="0.25">
      <c r="A5" s="120" t="s">
        <v>7</v>
      </c>
      <c r="B5" s="121"/>
      <c r="C5" s="124">
        <f>'300'!C5</f>
        <v>42855</v>
      </c>
    </row>
    <row r="6" spans="1:7" x14ac:dyDescent="0.25">
      <c r="A6" s="120" t="s">
        <v>8</v>
      </c>
      <c r="B6" s="121"/>
      <c r="C6" s="122" t="str">
        <f>'001'!C6</f>
        <v>LAGOS</v>
      </c>
    </row>
    <row r="7" spans="1:7" x14ac:dyDescent="0.25">
      <c r="A7" s="120" t="s">
        <v>10</v>
      </c>
      <c r="B7" s="121"/>
      <c r="C7" s="122">
        <f>'001'!C7</f>
        <v>20</v>
      </c>
    </row>
    <row r="8" spans="1:7" x14ac:dyDescent="0.25">
      <c r="A8" s="120" t="s">
        <v>11</v>
      </c>
      <c r="B8" s="121"/>
      <c r="C8" s="122" t="str">
        <f>'001'!C8</f>
        <v>Ikeja</v>
      </c>
    </row>
    <row r="9" spans="1:7" x14ac:dyDescent="0.25">
      <c r="A9" s="120" t="s">
        <v>13</v>
      </c>
      <c r="B9" s="121"/>
      <c r="C9" s="125">
        <f>'300'!C9</f>
        <v>0</v>
      </c>
    </row>
    <row r="10" spans="1:7" x14ac:dyDescent="0.25">
      <c r="A10" s="126"/>
      <c r="B10" s="127"/>
      <c r="C10" s="127"/>
      <c r="D10" s="123"/>
      <c r="F10" s="123"/>
    </row>
    <row r="11" spans="1:7" x14ac:dyDescent="0.25">
      <c r="A11" s="128"/>
      <c r="B11" s="127"/>
      <c r="C11" s="129" t="s">
        <v>121</v>
      </c>
      <c r="D11" s="123"/>
      <c r="E11" s="123"/>
      <c r="F11" s="123"/>
    </row>
    <row r="12" spans="1:7" x14ac:dyDescent="0.25">
      <c r="G12" s="130"/>
    </row>
    <row r="13" spans="1:7" x14ac:dyDescent="0.25">
      <c r="A13" s="131" t="s">
        <v>122</v>
      </c>
      <c r="B13" s="132" t="s">
        <v>123</v>
      </c>
      <c r="C13" s="133"/>
      <c r="D13" s="35" t="s">
        <v>16</v>
      </c>
      <c r="E13" s="35" t="s">
        <v>16</v>
      </c>
      <c r="F13" s="35" t="s">
        <v>16</v>
      </c>
      <c r="G13" s="130"/>
    </row>
    <row r="14" spans="1:7" x14ac:dyDescent="0.25">
      <c r="A14" s="134">
        <v>30000</v>
      </c>
      <c r="B14" s="135" t="s">
        <v>124</v>
      </c>
      <c r="C14" s="136"/>
      <c r="D14" s="137">
        <v>62</v>
      </c>
      <c r="E14" s="138"/>
      <c r="F14" s="139"/>
      <c r="G14" s="130"/>
    </row>
    <row r="15" spans="1:7" x14ac:dyDescent="0.25">
      <c r="A15" s="140">
        <v>30100</v>
      </c>
      <c r="B15" s="141" t="s">
        <v>125</v>
      </c>
      <c r="C15" s="141"/>
      <c r="D15" s="49">
        <v>6</v>
      </c>
      <c r="E15" s="50"/>
      <c r="F15" s="51"/>
      <c r="G15" s="130"/>
    </row>
    <row r="16" spans="1:7" x14ac:dyDescent="0.25">
      <c r="A16" s="140">
        <v>30110</v>
      </c>
      <c r="B16" s="142" t="s">
        <v>126</v>
      </c>
      <c r="C16" s="142"/>
      <c r="D16" s="50"/>
      <c r="E16" s="62">
        <f>D14-D15</f>
        <v>56</v>
      </c>
      <c r="F16" s="51"/>
      <c r="G16" s="130"/>
    </row>
    <row r="17" spans="1:7" x14ac:dyDescent="0.25">
      <c r="A17" s="140">
        <v>30200</v>
      </c>
      <c r="B17" s="143" t="s">
        <v>127</v>
      </c>
      <c r="C17" s="144"/>
      <c r="D17" s="50"/>
      <c r="E17" s="50"/>
      <c r="F17" s="51"/>
      <c r="G17" s="130"/>
    </row>
    <row r="18" spans="1:7" x14ac:dyDescent="0.25">
      <c r="A18" s="140">
        <v>30210</v>
      </c>
      <c r="B18" s="145" t="s">
        <v>128</v>
      </c>
      <c r="C18" s="146"/>
      <c r="D18" s="49">
        <v>2</v>
      </c>
      <c r="E18" s="50"/>
      <c r="F18" s="51"/>
      <c r="G18" s="130"/>
    </row>
    <row r="19" spans="1:7" x14ac:dyDescent="0.25">
      <c r="A19" s="140">
        <v>30220</v>
      </c>
      <c r="B19" s="145" t="s">
        <v>129</v>
      </c>
      <c r="C19" s="146"/>
      <c r="D19" s="49">
        <v>357</v>
      </c>
      <c r="E19" s="50"/>
      <c r="F19" s="51"/>
      <c r="G19" s="130"/>
    </row>
    <row r="20" spans="1:7" x14ac:dyDescent="0.25">
      <c r="A20" s="140">
        <v>30230</v>
      </c>
      <c r="B20" s="147" t="s">
        <v>130</v>
      </c>
      <c r="C20" s="147"/>
      <c r="D20" s="49">
        <v>6406</v>
      </c>
      <c r="E20" s="50"/>
      <c r="F20" s="51"/>
      <c r="G20" s="130"/>
    </row>
    <row r="21" spans="1:7" x14ac:dyDescent="0.25">
      <c r="A21" s="140">
        <v>30240</v>
      </c>
      <c r="B21" s="147" t="s">
        <v>131</v>
      </c>
      <c r="C21" s="147"/>
      <c r="D21" s="49"/>
      <c r="E21" s="50"/>
      <c r="F21" s="51"/>
      <c r="G21" s="130"/>
    </row>
    <row r="22" spans="1:7" x14ac:dyDescent="0.25">
      <c r="A22" s="140">
        <v>30250</v>
      </c>
      <c r="B22" s="142" t="s">
        <v>132</v>
      </c>
      <c r="C22" s="142"/>
      <c r="D22" s="50"/>
      <c r="E22" s="62">
        <f>SUM(D18:D21)</f>
        <v>6765</v>
      </c>
      <c r="F22" s="51"/>
      <c r="G22" s="130"/>
    </row>
    <row r="23" spans="1:7" x14ac:dyDescent="0.25">
      <c r="A23" s="140">
        <v>30300</v>
      </c>
      <c r="B23" s="143" t="s">
        <v>133</v>
      </c>
      <c r="C23" s="144"/>
      <c r="D23" s="50"/>
      <c r="E23" s="50"/>
      <c r="F23" s="148">
        <f>E16+E22</f>
        <v>6821</v>
      </c>
      <c r="G23" s="130"/>
    </row>
    <row r="24" spans="1:7" x14ac:dyDescent="0.25">
      <c r="A24" s="140">
        <v>31000</v>
      </c>
      <c r="B24" s="142" t="s">
        <v>134</v>
      </c>
      <c r="C24" s="142"/>
      <c r="D24" s="50"/>
      <c r="E24" s="50"/>
      <c r="F24" s="51"/>
      <c r="G24" s="130"/>
    </row>
    <row r="25" spans="1:7" x14ac:dyDescent="0.25">
      <c r="A25" s="140">
        <v>31100</v>
      </c>
      <c r="B25" s="149" t="s">
        <v>135</v>
      </c>
      <c r="C25" s="150"/>
      <c r="D25" s="49">
        <v>3273</v>
      </c>
      <c r="E25" s="50"/>
      <c r="F25" s="51"/>
      <c r="G25" s="130"/>
    </row>
    <row customHeight="1" ht="15" r="26" spans="1:7" x14ac:dyDescent="0.25">
      <c r="A26" s="140">
        <v>31110</v>
      </c>
      <c r="B26" s="149" t="s">
        <v>136</v>
      </c>
      <c r="C26" s="150"/>
      <c r="D26" s="49">
        <v>0</v>
      </c>
      <c r="E26" s="50"/>
      <c r="F26" s="51"/>
      <c r="G26" s="130"/>
    </row>
    <row r="27" spans="1:7" x14ac:dyDescent="0.25">
      <c r="A27" s="140">
        <v>31120</v>
      </c>
      <c r="B27" s="149" t="s">
        <v>137</v>
      </c>
      <c r="C27" s="150"/>
      <c r="D27" s="49">
        <v>297</v>
      </c>
      <c r="E27" s="50"/>
      <c r="F27" s="51"/>
      <c r="G27" s="130"/>
    </row>
    <row r="28" spans="1:7" x14ac:dyDescent="0.25">
      <c r="A28" s="140">
        <v>31130</v>
      </c>
      <c r="B28" s="151" t="s">
        <v>138</v>
      </c>
      <c r="C28" s="152"/>
      <c r="D28" s="49">
        <v>132</v>
      </c>
      <c r="E28" s="50"/>
      <c r="F28" s="51"/>
      <c r="G28" s="130"/>
    </row>
    <row r="29" spans="1:7" x14ac:dyDescent="0.25">
      <c r="A29" s="140">
        <v>31140</v>
      </c>
      <c r="B29" s="153" t="s">
        <v>139</v>
      </c>
      <c r="C29" s="152"/>
      <c r="D29" s="49"/>
      <c r="E29" s="50"/>
      <c r="F29" s="51"/>
      <c r="G29" s="130"/>
    </row>
    <row r="30" spans="1:7" x14ac:dyDescent="0.25">
      <c r="A30" s="140">
        <v>31150</v>
      </c>
      <c r="B30" s="154" t="s">
        <v>140</v>
      </c>
      <c r="C30" s="150"/>
      <c r="D30" s="49"/>
      <c r="E30" s="50"/>
      <c r="F30" s="51"/>
      <c r="G30" s="130"/>
    </row>
    <row r="31" spans="1:7" x14ac:dyDescent="0.25">
      <c r="A31" s="140">
        <v>31160</v>
      </c>
      <c r="B31" s="154" t="s">
        <v>141</v>
      </c>
      <c r="C31" s="150"/>
      <c r="D31" s="49">
        <v>1750</v>
      </c>
      <c r="E31" s="50"/>
      <c r="F31" s="51"/>
      <c r="G31" s="130"/>
    </row>
    <row r="32" spans="1:7" x14ac:dyDescent="0.25">
      <c r="A32" s="140">
        <v>31170</v>
      </c>
      <c r="B32" s="155" t="s">
        <v>142</v>
      </c>
      <c r="C32" s="156"/>
      <c r="D32" s="50"/>
      <c r="E32" s="62">
        <f>SUM(D25:D31)</f>
        <v>5452</v>
      </c>
      <c r="F32" s="148">
        <f>E32</f>
        <v>5452</v>
      </c>
      <c r="G32" s="130"/>
    </row>
    <row r="33" spans="1:7" x14ac:dyDescent="0.25">
      <c r="A33" s="140">
        <v>31180</v>
      </c>
      <c r="B33" s="155" t="s">
        <v>143</v>
      </c>
      <c r="C33" s="156"/>
      <c r="D33" s="50"/>
      <c r="E33" s="50"/>
      <c r="F33" s="148">
        <f>F23-F32</f>
        <v>1369</v>
      </c>
      <c r="G33" s="130"/>
    </row>
    <row r="34" spans="1:7" x14ac:dyDescent="0.25">
      <c r="A34" s="140">
        <v>31190</v>
      </c>
      <c r="B34" s="153" t="s">
        <v>144</v>
      </c>
      <c r="C34" s="152"/>
      <c r="D34" s="49"/>
      <c r="E34" s="62">
        <f>D34</f>
        <v>0</v>
      </c>
      <c r="F34" s="157">
        <f>E34</f>
        <v>0</v>
      </c>
      <c r="G34" s="130"/>
    </row>
    <row r="35" spans="1:7" x14ac:dyDescent="0.25">
      <c r="A35" s="140">
        <v>31200</v>
      </c>
      <c r="B35" s="155" t="s">
        <v>145</v>
      </c>
      <c r="C35" s="156"/>
      <c r="D35" s="50"/>
      <c r="E35" s="50"/>
      <c r="F35" s="148">
        <f>F33-F34</f>
        <v>1369</v>
      </c>
      <c r="G35" s="130"/>
    </row>
    <row r="36" spans="1:7" x14ac:dyDescent="0.25">
      <c r="A36" s="140">
        <v>31210</v>
      </c>
      <c r="B36" s="155" t="s">
        <v>146</v>
      </c>
      <c r="C36" s="156"/>
      <c r="D36" s="49"/>
      <c r="E36" s="50"/>
      <c r="F36" s="51"/>
      <c r="G36" s="130"/>
    </row>
    <row r="37" spans="1:7" x14ac:dyDescent="0.25">
      <c r="A37" s="140">
        <v>31220</v>
      </c>
      <c r="B37" s="158" t="s">
        <v>147</v>
      </c>
      <c r="C37" s="159"/>
      <c r="D37" s="49"/>
      <c r="E37" s="50"/>
      <c r="F37" s="51"/>
      <c r="G37" s="130"/>
    </row>
    <row r="38" spans="1:7" x14ac:dyDescent="0.25">
      <c r="A38" s="160">
        <v>31230</v>
      </c>
      <c r="B38" s="161" t="s">
        <v>148</v>
      </c>
      <c r="C38" s="162"/>
      <c r="D38" s="163"/>
      <c r="E38" s="164">
        <f>D36-D37</f>
        <v>0</v>
      </c>
      <c r="F38" s="165">
        <f>E38</f>
        <v>0</v>
      </c>
      <c r="G38" s="130"/>
    </row>
    <row r="39" spans="1:7" x14ac:dyDescent="0.25">
      <c r="A39" s="166">
        <v>31240</v>
      </c>
      <c r="B39" s="167" t="s">
        <v>149</v>
      </c>
      <c r="C39" s="168"/>
      <c r="D39" s="169"/>
      <c r="E39" s="169"/>
      <c r="F39" s="170">
        <f>F35+F38</f>
        <v>1369</v>
      </c>
      <c r="G39" s="130"/>
    </row>
    <row r="40" spans="1:7" x14ac:dyDescent="0.25">
      <c r="A40" s="106"/>
      <c r="B40" s="104"/>
      <c r="C40" s="104"/>
      <c r="D40" s="123"/>
      <c r="E40" s="123"/>
      <c r="F40" s="123"/>
    </row>
    <row r="41" spans="1:7" x14ac:dyDescent="0.25">
      <c r="A41" s="106"/>
      <c r="B41" s="104"/>
      <c r="C41" s="104"/>
      <c r="D41" s="123"/>
      <c r="E41" s="123"/>
      <c r="F41" s="123"/>
    </row>
    <row r="42" spans="1:7" x14ac:dyDescent="0.25">
      <c r="A42" s="106"/>
      <c r="B42" s="107" t="s">
        <v>150</v>
      </c>
      <c r="C42" s="104"/>
      <c r="D42" s="11" t="s">
        <v>151</v>
      </c>
      <c r="E42" s="11"/>
      <c r="F42" s="123"/>
    </row>
    <row customHeight="1" ht="12.75" r="43" spans="1:7" x14ac:dyDescent="0.25">
      <c r="A43" s="106"/>
      <c r="B43" s="107" t="s">
        <v>111</v>
      </c>
      <c r="C43" s="104"/>
      <c r="D43" s="11" t="s">
        <v>111</v>
      </c>
      <c r="E43" s="11"/>
      <c r="F43" s="123"/>
    </row>
    <row r="44" spans="1:7" x14ac:dyDescent="0.25">
      <c r="A44" s="106"/>
      <c r="B44" s="12"/>
      <c r="C44" s="12"/>
      <c r="D44" s="12"/>
      <c r="E44" s="12"/>
      <c r="F44" s="123"/>
    </row>
    <row r="45" spans="1:7" x14ac:dyDescent="0.25">
      <c r="A45" s="106"/>
      <c r="B45" s="107"/>
      <c r="C45" s="107"/>
      <c r="D45" s="123"/>
      <c r="E45" s="123"/>
      <c r="F45" s="123"/>
    </row>
    <row r="46" spans="1:7" x14ac:dyDescent="0.25">
      <c r="A46" s="106" t="s">
        <v>152</v>
      </c>
      <c r="B46" s="171" t="s">
        <v>153</v>
      </c>
      <c r="C46" s="172"/>
      <c r="D46" s="123" t="s">
        <v>154</v>
      </c>
      <c r="E46" s="173" t="s">
        <v>155</v>
      </c>
    </row>
    <row r="47" spans="1:7" x14ac:dyDescent="0.25">
      <c r="A47" s="106"/>
      <c r="B47" s="104"/>
      <c r="C47" s="104"/>
      <c r="D47" s="123"/>
      <c r="E47" s="123"/>
      <c r="F47" s="123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18" width="10.0" collapsed="false"/>
    <col min="2" max="2" customWidth="true" style="118" width="17.85546875" collapsed="false"/>
    <col min="3" max="3" customWidth="true" style="118" width="23.140625" collapsed="false"/>
    <col min="4" max="4" customWidth="true" style="118" width="9.85546875" collapsed="false"/>
    <col min="5" max="5" customWidth="true" style="118" width="14.0" collapsed="false"/>
    <col min="6" max="6" customWidth="true" style="118" width="12.42578125" collapsed="false"/>
    <col min="7" max="7" customWidth="true" style="118" width="13.42578125" collapsed="false"/>
    <col min="8" max="8" customWidth="true" style="118" width="9.7109375" collapsed="false"/>
    <col min="9" max="257" style="118" width="9.140625" collapsed="false"/>
  </cols>
  <sheetData>
    <row r="1" spans="1:7" x14ac:dyDescent="0.25">
      <c r="A1" s="120" t="s">
        <v>0</v>
      </c>
      <c r="B1" s="121"/>
      <c r="C1" s="386">
        <f>'300'!C1</f>
        <v>51253</v>
      </c>
      <c r="D1" s="307"/>
      <c r="E1" s="307"/>
      <c r="F1" s="121"/>
      <c r="G1" s="121"/>
    </row>
    <row r="2" spans="1:7" x14ac:dyDescent="0.25">
      <c r="A2" s="120" t="s">
        <v>1</v>
      </c>
      <c r="B2" s="121"/>
      <c r="C2" s="307" t="str">
        <f>'321'!C2</f>
        <v>NEPTUNE MICROFINANCE BANK LIMITED</v>
      </c>
      <c r="D2" s="307"/>
      <c r="E2" s="307"/>
      <c r="F2" s="121"/>
      <c r="G2" s="121"/>
    </row>
    <row r="3" spans="1:7" x14ac:dyDescent="0.25">
      <c r="A3" s="120" t="s">
        <v>3</v>
      </c>
      <c r="B3" s="121"/>
      <c r="C3" s="307" t="s">
        <v>373</v>
      </c>
      <c r="D3" s="307"/>
      <c r="E3" s="307"/>
      <c r="F3" s="121"/>
      <c r="G3" s="121"/>
    </row>
    <row r="4" spans="1:7" x14ac:dyDescent="0.25">
      <c r="A4" s="120" t="s">
        <v>5</v>
      </c>
      <c r="B4" s="121"/>
      <c r="C4" s="572" t="s">
        <v>374</v>
      </c>
      <c r="D4" s="573"/>
      <c r="E4" s="573"/>
      <c r="F4" s="121"/>
      <c r="G4" s="121"/>
    </row>
    <row r="5" spans="1:7" x14ac:dyDescent="0.25">
      <c r="A5" s="120" t="s">
        <v>7</v>
      </c>
      <c r="B5" s="121"/>
      <c r="C5" s="307">
        <f>'321'!C5</f>
        <v>42855</v>
      </c>
      <c r="D5" s="307"/>
      <c r="E5" s="307"/>
      <c r="F5" s="121"/>
      <c r="G5" s="121"/>
    </row>
    <row r="6" spans="1:7" x14ac:dyDescent="0.25">
      <c r="A6" s="120" t="s">
        <v>8</v>
      </c>
      <c r="B6" s="121"/>
      <c r="C6" s="307" t="str">
        <f>'321'!C6</f>
        <v>LAGOS</v>
      </c>
      <c r="D6" s="307"/>
      <c r="E6" s="307"/>
      <c r="F6" s="121"/>
      <c r="G6" s="121"/>
    </row>
    <row r="7" spans="1:7" x14ac:dyDescent="0.25">
      <c r="A7" s="120" t="s">
        <v>10</v>
      </c>
      <c r="B7" s="121"/>
      <c r="C7" s="574">
        <f>'312'!C7</f>
        <v>20</v>
      </c>
      <c r="D7" s="307"/>
      <c r="E7" s="307"/>
      <c r="F7" s="121"/>
      <c r="G7" s="121"/>
    </row>
    <row r="8" spans="1:7" x14ac:dyDescent="0.25">
      <c r="A8" s="120" t="s">
        <v>11</v>
      </c>
      <c r="B8" s="121"/>
      <c r="C8" s="574" t="str">
        <f>'321'!C8</f>
        <v>Ikeja</v>
      </c>
      <c r="D8" s="307"/>
      <c r="E8" s="307"/>
      <c r="F8" s="121"/>
      <c r="G8" s="121"/>
    </row>
    <row r="9" spans="1:7" x14ac:dyDescent="0.25">
      <c r="A9" s="120" t="s">
        <v>13</v>
      </c>
      <c r="B9" s="121"/>
      <c r="C9" s="574">
        <f>'321'!C9</f>
        <v>0</v>
      </c>
      <c r="D9" s="307"/>
      <c r="E9" s="307"/>
      <c r="F9" s="121"/>
      <c r="G9" s="121"/>
    </row>
    <row r="10" spans="1:7" x14ac:dyDescent="0.25">
      <c r="A10" s="171"/>
      <c r="B10" s="121"/>
      <c r="C10" s="121"/>
      <c r="D10" s="121"/>
      <c r="E10" s="121"/>
      <c r="F10" s="121"/>
      <c r="G10" s="121"/>
    </row>
    <row ht="25.5" r="11" spans="1:7" x14ac:dyDescent="0.25">
      <c r="A11" s="575" t="s">
        <v>375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54"/>
      <c r="E12" s="576"/>
      <c r="F12" s="556"/>
      <c r="G12" s="557"/>
    </row>
    <row r="13" spans="1:7" x14ac:dyDescent="0.25">
      <c r="A13" s="254"/>
      <c r="B13" s="717"/>
      <c r="C13" s="717"/>
      <c r="D13" s="558"/>
      <c r="E13" s="577"/>
      <c r="F13" s="560"/>
      <c r="G13" s="561"/>
    </row>
    <row r="14" spans="1:7" x14ac:dyDescent="0.25">
      <c r="A14" s="254"/>
      <c r="B14" s="717"/>
      <c r="C14" s="717"/>
      <c r="D14" s="558"/>
      <c r="E14" s="577"/>
      <c r="F14" s="560"/>
      <c r="G14" s="561"/>
    </row>
    <row r="15" spans="1:7" x14ac:dyDescent="0.25">
      <c r="A15" s="254"/>
      <c r="B15" s="717"/>
      <c r="C15" s="717"/>
      <c r="D15" s="558"/>
      <c r="E15" s="577"/>
      <c r="F15" s="560"/>
      <c r="G15" s="561"/>
    </row>
    <row r="16" spans="1:7" x14ac:dyDescent="0.25">
      <c r="A16" s="254"/>
      <c r="B16" s="717"/>
      <c r="C16" s="717"/>
      <c r="D16" s="558"/>
      <c r="E16" s="577"/>
      <c r="F16" s="560"/>
      <c r="G16" s="561"/>
    </row>
    <row r="17" spans="1:8" x14ac:dyDescent="0.25">
      <c r="A17" s="254"/>
      <c r="B17" s="717"/>
      <c r="C17" s="717"/>
      <c r="D17" s="558"/>
      <c r="E17" s="577"/>
      <c r="F17" s="560"/>
      <c r="G17" s="561"/>
    </row>
    <row r="18" spans="1:8" x14ac:dyDescent="0.25">
      <c r="A18" s="254"/>
      <c r="B18" s="717"/>
      <c r="C18" s="717"/>
      <c r="D18" s="558"/>
      <c r="E18" s="577"/>
      <c r="F18" s="560"/>
      <c r="G18" s="561"/>
    </row>
    <row r="19" spans="1:8" x14ac:dyDescent="0.25">
      <c r="A19" s="254"/>
      <c r="B19" s="717"/>
      <c r="C19" s="717"/>
      <c r="D19" s="558"/>
      <c r="E19" s="577"/>
      <c r="F19" s="560"/>
      <c r="G19" s="561"/>
    </row>
    <row r="20" spans="1:8" x14ac:dyDescent="0.25">
      <c r="A20" s="254"/>
      <c r="B20" s="717"/>
      <c r="C20" s="717"/>
      <c r="D20" s="558"/>
      <c r="E20" s="577"/>
      <c r="F20" s="560"/>
      <c r="G20" s="561"/>
    </row>
    <row r="21" spans="1:8" x14ac:dyDescent="0.25">
      <c r="A21" s="291"/>
      <c r="B21" s="717"/>
      <c r="C21" s="717"/>
      <c r="D21" s="564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70"/>
      <c r="G22" s="571">
        <f>SUM(G12:G21)</f>
        <v>0</v>
      </c>
      <c r="H22" s="579"/>
    </row>
    <row r="23" spans="1:8" x14ac:dyDescent="0.25">
      <c r="A23" s="113"/>
      <c r="B23" s="113" t="s">
        <v>169</v>
      </c>
      <c r="C23" s="341"/>
      <c r="D23" s="172"/>
      <c r="E23" s="113"/>
      <c r="F23" s="113"/>
    </row>
    <row r="24" spans="1:8" x14ac:dyDescent="0.25">
      <c r="A24" s="113"/>
      <c r="B24" s="113"/>
      <c r="C24" s="341"/>
      <c r="D24" s="172"/>
      <c r="E24" s="113"/>
      <c r="F24" s="113"/>
    </row>
    <row r="25" spans="1:8" x14ac:dyDescent="0.25">
      <c r="A25" s="104"/>
      <c r="B25" s="113"/>
      <c r="C25" s="341"/>
      <c r="D25" s="172"/>
      <c r="E25" s="113"/>
      <c r="F25" s="113"/>
    </row>
    <row r="26" spans="1:8" x14ac:dyDescent="0.25">
      <c r="A26" s="107" t="s">
        <v>377</v>
      </c>
      <c r="B26" s="104"/>
      <c r="C26" s="13"/>
      <c r="D26" s="13"/>
      <c r="E26" s="239"/>
      <c r="F26" s="13" t="s">
        <v>378</v>
      </c>
      <c r="G26" s="13"/>
    </row>
    <row customHeight="1" ht="12.75" r="27" spans="1:8" x14ac:dyDescent="0.25">
      <c r="A27" s="107" t="s">
        <v>111</v>
      </c>
      <c r="B27" s="104"/>
      <c r="F27" s="13" t="s">
        <v>111</v>
      </c>
      <c r="G27" s="13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40" width="11.0" collapsed="false"/>
    <col min="2" max="2" customWidth="true" style="240" width="13.5703125" collapsed="false"/>
    <col min="3" max="3" customWidth="true" style="240" width="30.7109375" collapsed="false"/>
    <col min="4" max="4" customWidth="true" style="240" width="9.28515625" collapsed="false"/>
    <col min="5" max="5" customWidth="true" style="240" width="14.7109375" collapsed="false"/>
    <col min="6" max="6" customWidth="true" style="240" width="12.85546875" collapsed="false"/>
    <col min="7" max="7" customWidth="true" style="240" width="15.7109375" collapsed="false"/>
    <col min="8" max="8" customWidth="true" style="240" width="9.42578125" collapsed="false"/>
    <col min="9" max="257" style="240" width="9.140625" collapsed="false"/>
  </cols>
  <sheetData>
    <row r="1" spans="1:7" x14ac:dyDescent="0.25">
      <c r="A1" s="120" t="s">
        <v>0</v>
      </c>
      <c r="B1" s="580"/>
      <c r="C1" s="125">
        <f>'711'!C1</f>
        <v>51253</v>
      </c>
      <c r="D1" s="581"/>
      <c r="E1" s="582"/>
      <c r="F1" s="580"/>
      <c r="G1" s="580"/>
    </row>
    <row r="2" spans="1:7" x14ac:dyDescent="0.25">
      <c r="A2" s="120" t="s">
        <v>1</v>
      </c>
      <c r="B2" s="580"/>
      <c r="C2" s="125" t="str">
        <f>'711'!C2</f>
        <v>NEPTUNE MICROFINANCE BANK LIMITED</v>
      </c>
      <c r="D2" s="581"/>
      <c r="E2" s="582"/>
      <c r="F2" s="580"/>
      <c r="G2" s="580"/>
    </row>
    <row r="3" spans="1:7" x14ac:dyDescent="0.25">
      <c r="A3" s="120" t="s">
        <v>3</v>
      </c>
      <c r="B3" s="580"/>
      <c r="C3" s="125" t="s">
        <v>379</v>
      </c>
      <c r="D3" s="581"/>
      <c r="E3" s="582"/>
      <c r="F3" s="580"/>
      <c r="G3" s="580"/>
    </row>
    <row r="4" spans="1:7" x14ac:dyDescent="0.25">
      <c r="A4" s="120" t="s">
        <v>5</v>
      </c>
      <c r="B4" s="580"/>
      <c r="C4" s="304" t="s">
        <v>380</v>
      </c>
      <c r="D4" s="583"/>
      <c r="E4" s="584"/>
      <c r="F4" s="580"/>
      <c r="G4" s="580"/>
    </row>
    <row r="5" spans="1:7" x14ac:dyDescent="0.25">
      <c r="A5" s="120" t="s">
        <v>7</v>
      </c>
      <c r="B5" s="580"/>
      <c r="C5" s="307">
        <f>'711'!C5</f>
        <v>42855</v>
      </c>
      <c r="D5" s="581"/>
      <c r="E5" s="582"/>
      <c r="F5" s="580"/>
      <c r="G5" s="580"/>
    </row>
    <row r="6" spans="1:7" x14ac:dyDescent="0.25">
      <c r="A6" s="120" t="s">
        <v>8</v>
      </c>
      <c r="B6" s="580"/>
      <c r="C6" s="125" t="str">
        <f>'711'!C6</f>
        <v>LAGOS</v>
      </c>
      <c r="D6" s="581"/>
      <c r="E6" s="582"/>
      <c r="F6" s="580"/>
      <c r="G6" s="580"/>
    </row>
    <row r="7" spans="1:7" x14ac:dyDescent="0.25">
      <c r="A7" s="120" t="s">
        <v>10</v>
      </c>
      <c r="B7" s="580"/>
      <c r="C7" s="125">
        <f>'711'!C7</f>
        <v>20</v>
      </c>
      <c r="D7" s="581"/>
      <c r="E7" s="582"/>
      <c r="F7" s="580"/>
      <c r="G7" s="580"/>
    </row>
    <row r="8" spans="1:7" x14ac:dyDescent="0.25">
      <c r="A8" s="120" t="s">
        <v>11</v>
      </c>
      <c r="B8" s="580"/>
      <c r="C8" s="125" t="str">
        <f>'711'!C8</f>
        <v>Ikeja</v>
      </c>
      <c r="D8" s="581"/>
      <c r="E8" s="582"/>
      <c r="F8" s="580"/>
      <c r="G8" s="580"/>
    </row>
    <row r="9" spans="1:7" x14ac:dyDescent="0.25">
      <c r="A9" s="120" t="s">
        <v>13</v>
      </c>
      <c r="B9" s="580"/>
      <c r="C9" s="125">
        <f>'711'!C9</f>
        <v>0</v>
      </c>
      <c r="D9" s="581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ht="25.5" r="11" spans="1:7" x14ac:dyDescent="0.25">
      <c r="A11" s="552" t="s">
        <v>381</v>
      </c>
      <c r="B11" s="670" t="s">
        <v>376</v>
      </c>
      <c r="C11" s="670"/>
      <c r="D11" s="350" t="s">
        <v>369</v>
      </c>
      <c r="E11" s="318" t="s">
        <v>243</v>
      </c>
      <c r="F11" s="350" t="s">
        <v>371</v>
      </c>
      <c r="G11" s="553" t="s">
        <v>372</v>
      </c>
    </row>
    <row r="12" spans="1:7" x14ac:dyDescent="0.25">
      <c r="A12" s="249"/>
      <c r="B12" s="716"/>
      <c r="C12" s="716"/>
      <c r="D12" s="585"/>
      <c r="E12" s="576"/>
      <c r="F12" s="556"/>
      <c r="G12" s="557"/>
    </row>
    <row r="13" spans="1:7" x14ac:dyDescent="0.25">
      <c r="A13" s="254"/>
      <c r="B13" s="717"/>
      <c r="C13" s="717"/>
      <c r="D13" s="586"/>
      <c r="E13" s="577"/>
      <c r="F13" s="560"/>
      <c r="G13" s="561"/>
    </row>
    <row r="14" spans="1:7" x14ac:dyDescent="0.25">
      <c r="A14" s="254"/>
      <c r="B14" s="717"/>
      <c r="C14" s="717"/>
      <c r="D14" s="586"/>
      <c r="E14" s="577"/>
      <c r="F14" s="560"/>
      <c r="G14" s="561"/>
    </row>
    <row r="15" spans="1:7" x14ac:dyDescent="0.25">
      <c r="A15" s="254"/>
      <c r="B15" s="717"/>
      <c r="C15" s="717"/>
      <c r="D15" s="586"/>
      <c r="E15" s="577"/>
      <c r="F15" s="560"/>
      <c r="G15" s="561"/>
    </row>
    <row r="16" spans="1:7" x14ac:dyDescent="0.25">
      <c r="A16" s="254"/>
      <c r="B16" s="717"/>
      <c r="C16" s="717"/>
      <c r="D16" s="586"/>
      <c r="E16" s="577"/>
      <c r="F16" s="560"/>
      <c r="G16" s="561"/>
    </row>
    <row r="17" spans="1:8" x14ac:dyDescent="0.25">
      <c r="A17" s="254"/>
      <c r="B17" s="717"/>
      <c r="C17" s="717"/>
      <c r="D17" s="586"/>
      <c r="E17" s="577"/>
      <c r="F17" s="560"/>
      <c r="G17" s="561"/>
    </row>
    <row r="18" spans="1:8" x14ac:dyDescent="0.25">
      <c r="A18" s="254"/>
      <c r="B18" s="717"/>
      <c r="C18" s="717"/>
      <c r="D18" s="586"/>
      <c r="E18" s="577"/>
      <c r="F18" s="560"/>
      <c r="G18" s="561"/>
    </row>
    <row r="19" spans="1:8" x14ac:dyDescent="0.25">
      <c r="A19" s="254"/>
      <c r="B19" s="717"/>
      <c r="C19" s="717"/>
      <c r="D19" s="586"/>
      <c r="E19" s="577"/>
      <c r="F19" s="560"/>
      <c r="G19" s="561"/>
    </row>
    <row r="20" spans="1:8" x14ac:dyDescent="0.25">
      <c r="A20" s="254"/>
      <c r="B20" s="717"/>
      <c r="C20" s="717"/>
      <c r="D20" s="586"/>
      <c r="E20" s="577"/>
      <c r="F20" s="560"/>
      <c r="G20" s="561"/>
    </row>
    <row r="21" spans="1:8" x14ac:dyDescent="0.25">
      <c r="A21" s="291"/>
      <c r="B21" s="717"/>
      <c r="C21" s="717"/>
      <c r="D21" s="587"/>
      <c r="E21" s="578"/>
      <c r="F21" s="566"/>
      <c r="G21" s="567"/>
    </row>
    <row r="22" spans="1:8" x14ac:dyDescent="0.25">
      <c r="A22" s="568" t="s">
        <v>235</v>
      </c>
      <c r="B22" s="569"/>
      <c r="C22" s="569"/>
      <c r="D22" s="569"/>
      <c r="E22" s="569"/>
      <c r="F22" s="588"/>
      <c r="G22" s="571">
        <f>SUM(G12:G21)</f>
        <v>0</v>
      </c>
      <c r="H22" s="589"/>
    </row>
    <row r="23" spans="1:8" x14ac:dyDescent="0.25">
      <c r="A23" s="113"/>
      <c r="B23" s="113" t="s">
        <v>169</v>
      </c>
      <c r="C23" s="590"/>
      <c r="D23" s="172"/>
      <c r="E23" s="113"/>
      <c r="F23" s="113"/>
    </row>
    <row r="24" spans="1:8" x14ac:dyDescent="0.25">
      <c r="A24" s="113"/>
      <c r="B24" s="113"/>
      <c r="C24" s="590"/>
      <c r="D24" s="172"/>
      <c r="E24" s="113"/>
      <c r="F24" s="113"/>
    </row>
    <row r="25" spans="1:8" x14ac:dyDescent="0.25">
      <c r="A25" s="107" t="s">
        <v>151</v>
      </c>
      <c r="B25" s="104"/>
      <c r="C25" s="239"/>
      <c r="D25" s="107" t="s">
        <v>378</v>
      </c>
      <c r="F25" s="239"/>
      <c r="G25" s="239"/>
    </row>
    <row r="26" spans="1:8" x14ac:dyDescent="0.25">
      <c r="A26" s="107" t="s">
        <v>111</v>
      </c>
      <c r="B26" s="104"/>
      <c r="E26" s="239" t="s">
        <v>111</v>
      </c>
      <c r="F26" s="239"/>
    </row>
    <row r="27" spans="1:8" x14ac:dyDescent="0.25">
      <c r="A27" s="490"/>
      <c r="B27" s="490"/>
      <c r="C27" s="104"/>
      <c r="D27" s="104"/>
      <c r="E27" s="113"/>
      <c r="F27" s="113"/>
    </row>
    <row r="28" spans="1:8" x14ac:dyDescent="0.25">
      <c r="A28" s="104"/>
      <c r="B28" s="113"/>
      <c r="C28" s="590"/>
      <c r="D28" s="172"/>
      <c r="E28" s="113"/>
      <c r="F28" s="113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18" width="8.0" collapsed="false"/>
    <col min="2" max="2" customWidth="true" style="118" width="22.85546875" collapsed="false"/>
    <col min="3" max="3" customWidth="true" style="118" width="42.7109375" collapsed="false"/>
    <col min="4" max="4" customWidth="true" style="118" width="12.85546875" collapsed="false"/>
    <col min="5" max="5" customWidth="true" style="118" width="22.85546875" collapsed="false"/>
    <col min="6" max="257" style="118" width="9.140625" collapsed="false"/>
  </cols>
  <sheetData>
    <row r="1" spans="1:8" x14ac:dyDescent="0.25">
      <c r="A1" s="120" t="s">
        <v>0</v>
      </c>
      <c r="B1" s="120"/>
      <c r="C1" s="125">
        <f>'642'!C1</f>
        <v>51253</v>
      </c>
      <c r="D1" s="125"/>
      <c r="E1" s="125"/>
      <c r="F1" s="303"/>
      <c r="G1" s="303"/>
      <c r="H1" s="303"/>
    </row>
    <row r="2" spans="1:8" x14ac:dyDescent="0.25">
      <c r="A2" s="120" t="s">
        <v>1</v>
      </c>
      <c r="B2" s="120"/>
      <c r="C2" s="125" t="str">
        <f>'642'!C2</f>
        <v>NEPTUNE MICROFINANCE BANK LIMITED</v>
      </c>
      <c r="D2" s="125"/>
      <c r="E2" s="125"/>
      <c r="F2" s="303"/>
      <c r="G2" s="303"/>
      <c r="H2" s="303"/>
    </row>
    <row customHeight="1" ht="12.75" r="3" spans="1:8" x14ac:dyDescent="0.25">
      <c r="A3" s="120" t="s">
        <v>3</v>
      </c>
      <c r="B3" s="120"/>
      <c r="C3" s="125" t="s">
        <v>382</v>
      </c>
      <c r="D3" s="125"/>
      <c r="E3" s="125"/>
      <c r="F3" s="303"/>
      <c r="G3" s="303"/>
      <c r="H3" s="303"/>
    </row>
    <row r="4" spans="1:8" x14ac:dyDescent="0.25">
      <c r="A4" s="120" t="s">
        <v>5</v>
      </c>
      <c r="B4" s="120"/>
      <c r="C4" s="718" t="s">
        <v>383</v>
      </c>
      <c r="D4" s="718"/>
      <c r="E4" s="718"/>
      <c r="F4" s="303"/>
      <c r="G4" s="303"/>
      <c r="H4" s="303"/>
    </row>
    <row r="5" spans="1:8" x14ac:dyDescent="0.25">
      <c r="A5" s="120" t="s">
        <v>7</v>
      </c>
      <c r="B5" s="120"/>
      <c r="C5" s="307">
        <f>'642'!C5</f>
        <v>42855</v>
      </c>
      <c r="D5" s="303"/>
      <c r="E5" s="303"/>
      <c r="F5" s="303"/>
      <c r="G5" s="303"/>
      <c r="H5" s="303"/>
    </row>
    <row r="6" spans="1:8" x14ac:dyDescent="0.25">
      <c r="A6" s="120" t="s">
        <v>8</v>
      </c>
      <c r="B6" s="120"/>
      <c r="C6" s="122" t="str">
        <f>'642'!C6</f>
        <v>LAGOS</v>
      </c>
      <c r="D6" s="303"/>
      <c r="E6" s="303"/>
      <c r="F6" s="303"/>
      <c r="G6" s="303"/>
      <c r="H6" s="303"/>
    </row>
    <row r="7" spans="1:8" x14ac:dyDescent="0.25">
      <c r="A7" s="120" t="s">
        <v>10</v>
      </c>
      <c r="B7" s="120"/>
      <c r="C7" s="122">
        <f>'642'!C7</f>
        <v>20</v>
      </c>
      <c r="D7" s="303"/>
      <c r="E7" s="303"/>
      <c r="F7" s="303"/>
      <c r="G7" s="303"/>
      <c r="H7" s="303"/>
    </row>
    <row r="8" spans="1:8" x14ac:dyDescent="0.25">
      <c r="A8" s="120" t="s">
        <v>11</v>
      </c>
      <c r="B8" s="120"/>
      <c r="C8" s="122" t="str">
        <f>'642'!C8</f>
        <v>Ikeja</v>
      </c>
      <c r="D8" s="303"/>
      <c r="E8" s="12"/>
      <c r="F8" s="12"/>
      <c r="G8" s="12"/>
      <c r="H8" s="12"/>
    </row>
    <row r="9" spans="1:8" x14ac:dyDescent="0.25">
      <c r="A9" s="120" t="s">
        <v>13</v>
      </c>
      <c r="B9" s="120"/>
      <c r="C9" s="125">
        <f>'642'!C9</f>
        <v>0</v>
      </c>
      <c r="D9" s="303"/>
      <c r="E9" s="303"/>
      <c r="F9" s="303"/>
      <c r="G9" s="303"/>
      <c r="H9" s="303"/>
    </row>
    <row r="10" spans="1:8" x14ac:dyDescent="0.25">
      <c r="A10" s="121"/>
      <c r="B10" s="121"/>
      <c r="C10" s="121"/>
    </row>
    <row customHeight="1" ht="26.25" r="11" spans="1:8" x14ac:dyDescent="0.25">
      <c r="A11" s="285" t="s">
        <v>122</v>
      </c>
      <c r="B11" s="719" t="s">
        <v>334</v>
      </c>
      <c r="C11" s="719"/>
      <c r="D11" s="427" t="s">
        <v>384</v>
      </c>
    </row>
    <row customHeight="1" ht="12.75" r="12" spans="1:8" x14ac:dyDescent="0.25">
      <c r="A12" s="591">
        <v>20510</v>
      </c>
      <c r="B12" s="720" t="str">
        <f>IF(D12&gt;=10%*$D$26,"Accounts Payable (Provide Breakdown)","Accounts Payable")</f>
        <v>Accounts Payable (Provide Breakdown)</v>
      </c>
      <c r="C12" s="720"/>
      <c r="D12" s="514">
        <v>7532</v>
      </c>
    </row>
    <row customHeight="1" ht="12.75" r="13" spans="1:8" x14ac:dyDescent="0.25">
      <c r="A13" s="592">
        <v>20515</v>
      </c>
      <c r="B13" s="721" t="str">
        <f>IF(D13&gt;=10%*$D$26,"Unearned Income (Provide Breakdown)","Unearned Income")</f>
        <v>Unearned Income</v>
      </c>
      <c r="C13" s="721"/>
      <c r="D13" s="515"/>
    </row>
    <row customHeight="1" ht="12.75" r="14" spans="1:8" x14ac:dyDescent="0.25">
      <c r="A14" s="592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15">
        <v>2</v>
      </c>
    </row>
    <row customHeight="1" ht="12.75" r="15" spans="1:8" x14ac:dyDescent="0.25">
      <c r="A15" s="592">
        <v>20525</v>
      </c>
      <c r="B15" s="722" t="s">
        <v>385</v>
      </c>
      <c r="C15" s="722"/>
      <c r="D15" s="515"/>
    </row>
    <row customHeight="1" ht="12.75" r="16" spans="1:8" x14ac:dyDescent="0.25">
      <c r="A16" s="592">
        <v>20530</v>
      </c>
      <c r="B16" s="722" t="s">
        <v>386</v>
      </c>
      <c r="C16" s="722"/>
      <c r="D16" s="593">
        <f>IF('1000'!F39&gt;0,'1000'!F39,0)</f>
        <v>1369</v>
      </c>
    </row>
    <row customHeight="1" ht="12.75" r="17" spans="1:5" x14ac:dyDescent="0.25">
      <c r="A17" s="592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15"/>
    </row>
    <row customHeight="1" ht="12.75" r="18" spans="1:5" x14ac:dyDescent="0.25">
      <c r="A18" s="592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15"/>
    </row>
    <row customHeight="1" ht="12.75" r="19" spans="1:5" x14ac:dyDescent="0.25">
      <c r="A19" s="592">
        <v>20545</v>
      </c>
      <c r="B19" s="722" t="s">
        <v>387</v>
      </c>
      <c r="C19" s="722"/>
      <c r="D19" s="515"/>
    </row>
    <row customHeight="1" ht="12.75" r="20" spans="1:5" x14ac:dyDescent="0.25">
      <c r="A20" s="592">
        <v>20550</v>
      </c>
      <c r="B20" s="722" t="s">
        <v>388</v>
      </c>
      <c r="C20" s="722"/>
      <c r="D20" s="515"/>
    </row>
    <row customHeight="1" ht="12.75" r="21" spans="1:5" x14ac:dyDescent="0.25">
      <c r="A21" s="592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15"/>
    </row>
    <row customHeight="1" ht="12.75" r="22" spans="1:5" x14ac:dyDescent="0.25">
      <c r="A22" s="592">
        <v>20560</v>
      </c>
      <c r="B22" s="721" t="str">
        <f>IF(D22&gt;=10%*$D$26,"Dividend Payable (Provide Breakdown)","Dividend Payable")</f>
        <v>Dividend Payable</v>
      </c>
      <c r="C22" s="721"/>
      <c r="D22" s="515"/>
    </row>
    <row customHeight="1" ht="12.75" r="23" spans="1:5" x14ac:dyDescent="0.25">
      <c r="A23" s="592">
        <v>20565</v>
      </c>
      <c r="B23" s="721" t="str">
        <f>IF(D23&gt;=10%*$D$26,"Suspense Account (Provide Breakdown)","Suspense Account")</f>
        <v>Suspense Account</v>
      </c>
      <c r="C23" s="721"/>
      <c r="D23" s="594"/>
    </row>
    <row customHeight="1" ht="12.75" r="24" spans="1:5" x14ac:dyDescent="0.25">
      <c r="A24" s="592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15">
        <v>25190</v>
      </c>
    </row>
    <row customHeight="1" ht="12.75" r="25" spans="1:5" x14ac:dyDescent="0.25">
      <c r="A25" s="595">
        <v>20575</v>
      </c>
      <c r="B25" s="596" t="str">
        <f>IF(D25&gt;=10%*$D$26,"Miscellaneous (Provide Breakdown)","Miscellaneous (Specify)")</f>
        <v>Miscellaneous (Specify)</v>
      </c>
      <c r="C25" s="597"/>
      <c r="D25" s="516"/>
    </row>
    <row customHeight="1" ht="13.5" r="26" spans="1:5" x14ac:dyDescent="0.25">
      <c r="A26" s="598"/>
      <c r="B26" s="719" t="s">
        <v>235</v>
      </c>
      <c r="C26" s="719"/>
      <c r="D26" s="599">
        <f>SUM(D12:D25)</f>
        <v>34093</v>
      </c>
    </row>
    <row r="27" spans="1:5" x14ac:dyDescent="0.25">
      <c r="A27" s="443"/>
      <c r="B27" s="443"/>
      <c r="C27" s="600"/>
      <c r="D27" s="600"/>
    </row>
    <row r="28" spans="1:5" x14ac:dyDescent="0.25">
      <c r="A28" s="443"/>
      <c r="B28" s="443"/>
      <c r="C28" s="600"/>
      <c r="D28" s="600"/>
    </row>
    <row r="29" spans="1:5" x14ac:dyDescent="0.25">
      <c r="A29" s="490" t="s">
        <v>389</v>
      </c>
      <c r="B29" s="104"/>
      <c r="C29" s="104"/>
      <c r="D29" s="104"/>
    </row>
    <row r="30" spans="1:5" x14ac:dyDescent="0.25">
      <c r="A30" s="104"/>
      <c r="B30" s="104"/>
      <c r="C30" s="104"/>
      <c r="D30" s="104"/>
      <c r="E30" s="601"/>
    </row>
    <row r="31" spans="1:5" x14ac:dyDescent="0.25">
      <c r="A31" s="107" t="s">
        <v>390</v>
      </c>
      <c r="B31" s="104"/>
      <c r="C31" s="13" t="s">
        <v>221</v>
      </c>
      <c r="D31" s="13"/>
      <c r="E31" s="601"/>
    </row>
    <row r="32" spans="1:5" x14ac:dyDescent="0.25">
      <c r="A32" s="107" t="s">
        <v>111</v>
      </c>
      <c r="B32" s="104"/>
      <c r="C32" s="13" t="s">
        <v>111</v>
      </c>
      <c r="D32" s="13"/>
      <c r="E32" s="104"/>
    </row>
    <row r="33" spans="1:5" x14ac:dyDescent="0.25">
      <c r="A33" s="490"/>
      <c r="B33" s="490"/>
      <c r="C33" s="104"/>
      <c r="D33" s="104"/>
      <c r="E33" s="104"/>
    </row>
    <row r="34" spans="1:5" x14ac:dyDescent="0.25">
      <c r="E34" s="104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40" width="6.42578125" collapsed="false"/>
    <col min="2" max="3" customWidth="true" style="240" width="17.7109375" collapsed="false"/>
    <col min="4" max="4" customWidth="true" style="240" width="18.0" collapsed="false"/>
    <col min="5" max="5" customWidth="true" style="240" width="12.140625" collapsed="false"/>
    <col min="6" max="6" customWidth="true" style="240" width="12.42578125" collapsed="false"/>
    <col min="7" max="7" customWidth="true" style="240" width="8.7109375" collapsed="false"/>
    <col min="8" max="8" customWidth="true" style="240" width="16.28515625" collapsed="false"/>
    <col min="9" max="9" customWidth="true" style="240" width="10.7109375" collapsed="false"/>
    <col min="10" max="257" style="240" width="9.140625" collapsed="false"/>
  </cols>
  <sheetData>
    <row r="1" spans="1:8" x14ac:dyDescent="0.25">
      <c r="A1" s="120" t="s">
        <v>0</v>
      </c>
      <c r="B1" s="580"/>
      <c r="C1" s="125">
        <f>'761'!C1</f>
        <v>51253</v>
      </c>
      <c r="D1" s="582"/>
      <c r="E1" s="582"/>
      <c r="F1" s="582"/>
      <c r="G1" s="580"/>
      <c r="H1" s="580"/>
    </row>
    <row r="2" spans="1:8" x14ac:dyDescent="0.25">
      <c r="A2" s="120" t="s">
        <v>1</v>
      </c>
      <c r="B2" s="580"/>
      <c r="C2" s="125" t="str">
        <f>'761'!C2</f>
        <v>NEPTUNE MICROFINANCE BANK LIMITED</v>
      </c>
      <c r="D2" s="582"/>
      <c r="E2" s="582"/>
      <c r="F2" s="582"/>
      <c r="G2" s="580"/>
      <c r="H2" s="580"/>
    </row>
    <row r="3" spans="1:8" x14ac:dyDescent="0.25">
      <c r="A3" s="120" t="s">
        <v>3</v>
      </c>
      <c r="B3" s="580"/>
      <c r="C3" s="125" t="s">
        <v>391</v>
      </c>
      <c r="D3" s="582"/>
      <c r="E3" s="582"/>
      <c r="F3" s="582"/>
      <c r="G3" s="580"/>
      <c r="H3" s="580"/>
    </row>
    <row r="4" spans="1:8" x14ac:dyDescent="0.25">
      <c r="A4" s="120" t="s">
        <v>5</v>
      </c>
      <c r="B4" s="580"/>
      <c r="C4" s="304" t="s">
        <v>392</v>
      </c>
      <c r="D4" s="584"/>
      <c r="E4" s="584"/>
      <c r="F4" s="584"/>
      <c r="G4" s="580"/>
      <c r="H4" s="580"/>
    </row>
    <row r="5" spans="1:8" x14ac:dyDescent="0.25">
      <c r="A5" s="120" t="s">
        <v>7</v>
      </c>
      <c r="B5" s="580"/>
      <c r="C5" s="307">
        <f>'761'!C5</f>
        <v>42855</v>
      </c>
      <c r="D5" s="582"/>
      <c r="E5" s="582"/>
      <c r="F5" s="582"/>
      <c r="G5" s="580"/>
      <c r="H5" s="580"/>
    </row>
    <row r="6" spans="1:8" x14ac:dyDescent="0.25">
      <c r="A6" s="120" t="s">
        <v>8</v>
      </c>
      <c r="B6" s="580"/>
      <c r="C6" s="125" t="str">
        <f>'761'!C6</f>
        <v>LAGOS</v>
      </c>
      <c r="D6" s="582"/>
      <c r="E6" s="582"/>
      <c r="F6" s="582"/>
      <c r="G6" s="580"/>
      <c r="H6" s="580"/>
    </row>
    <row r="7" spans="1:8" x14ac:dyDescent="0.25">
      <c r="A7" s="120" t="s">
        <v>10</v>
      </c>
      <c r="B7" s="580"/>
      <c r="C7" s="125">
        <f>'761'!C7</f>
        <v>20</v>
      </c>
      <c r="D7" s="582"/>
      <c r="E7" s="582"/>
      <c r="F7" s="582"/>
      <c r="G7" s="580"/>
      <c r="H7" s="580"/>
    </row>
    <row r="8" spans="1:8" x14ac:dyDescent="0.25">
      <c r="A8" s="120" t="s">
        <v>11</v>
      </c>
      <c r="B8" s="580"/>
      <c r="C8" s="125" t="str">
        <f>'761'!C8</f>
        <v>Ikeja</v>
      </c>
      <c r="D8" s="582"/>
      <c r="E8" s="582"/>
      <c r="F8" s="582"/>
      <c r="G8" s="580"/>
      <c r="H8" s="580"/>
    </row>
    <row r="9" spans="1:8" x14ac:dyDescent="0.25">
      <c r="A9" s="120" t="s">
        <v>13</v>
      </c>
      <c r="B9" s="580"/>
      <c r="C9" s="125">
        <f>'761'!C9</f>
        <v>0</v>
      </c>
      <c r="D9" s="582"/>
      <c r="E9" s="582"/>
      <c r="F9" s="582"/>
      <c r="G9" s="580"/>
      <c r="H9" s="580"/>
    </row>
    <row r="10" spans="1:8" x14ac:dyDescent="0.25">
      <c r="A10" s="171"/>
      <c r="B10" s="580"/>
      <c r="C10" s="580"/>
      <c r="D10" s="580"/>
      <c r="E10" s="580"/>
      <c r="F10" s="580"/>
      <c r="G10" s="580"/>
      <c r="H10" s="580"/>
    </row>
    <row customFormat="1" ht="12.75" r="11" s="603" spans="1:8" x14ac:dyDescent="0.2">
      <c r="A11" s="715"/>
      <c r="B11" s="715"/>
      <c r="C11" s="602"/>
      <c r="D11" s="171"/>
      <c r="E11" s="171"/>
      <c r="F11" s="551"/>
      <c r="G11" s="171"/>
      <c r="H11" s="602"/>
    </row>
    <row ht="38.25" r="12" spans="1:8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50" t="s">
        <v>370</v>
      </c>
      <c r="G12" s="318" t="s">
        <v>243</v>
      </c>
      <c r="H12" s="553" t="s">
        <v>395</v>
      </c>
    </row>
    <row r="13" spans="1:8" x14ac:dyDescent="0.25">
      <c r="A13" s="249"/>
      <c r="B13" s="716"/>
      <c r="C13" s="716"/>
      <c r="D13" s="604"/>
      <c r="E13" s="556"/>
      <c r="F13" s="556"/>
      <c r="G13" s="576"/>
      <c r="H13" s="557"/>
    </row>
    <row r="14" spans="1:8" x14ac:dyDescent="0.25">
      <c r="A14" s="254"/>
      <c r="B14" s="717"/>
      <c r="C14" s="717"/>
      <c r="D14" s="605"/>
      <c r="E14" s="560"/>
      <c r="F14" s="560"/>
      <c r="G14" s="577"/>
      <c r="H14" s="561"/>
    </row>
    <row r="15" spans="1:8" x14ac:dyDescent="0.25">
      <c r="A15" s="254"/>
      <c r="B15" s="717"/>
      <c r="C15" s="717"/>
      <c r="D15" s="605"/>
      <c r="E15" s="560"/>
      <c r="F15" s="560"/>
      <c r="G15" s="577"/>
      <c r="H15" s="561"/>
    </row>
    <row r="16" spans="1:8" x14ac:dyDescent="0.25">
      <c r="A16" s="254"/>
      <c r="B16" s="717"/>
      <c r="C16" s="717"/>
      <c r="D16" s="605"/>
      <c r="E16" s="560"/>
      <c r="F16" s="560"/>
      <c r="G16" s="577"/>
      <c r="H16" s="561"/>
    </row>
    <row r="17" spans="1:9" x14ac:dyDescent="0.25">
      <c r="A17" s="254"/>
      <c r="B17" s="717"/>
      <c r="C17" s="717"/>
      <c r="D17" s="605"/>
      <c r="E17" s="560"/>
      <c r="F17" s="560"/>
      <c r="G17" s="577"/>
      <c r="H17" s="561"/>
    </row>
    <row r="18" spans="1:9" x14ac:dyDescent="0.25">
      <c r="A18" s="254"/>
      <c r="B18" s="717"/>
      <c r="C18" s="717"/>
      <c r="D18" s="605"/>
      <c r="E18" s="560"/>
      <c r="F18" s="560"/>
      <c r="G18" s="577"/>
      <c r="H18" s="561"/>
    </row>
    <row r="19" spans="1:9" x14ac:dyDescent="0.25">
      <c r="A19" s="254"/>
      <c r="B19" s="717"/>
      <c r="C19" s="717"/>
      <c r="D19" s="605"/>
      <c r="E19" s="560"/>
      <c r="F19" s="560"/>
      <c r="G19" s="577"/>
      <c r="H19" s="561"/>
    </row>
    <row r="20" spans="1:9" x14ac:dyDescent="0.25">
      <c r="A20" s="254"/>
      <c r="B20" s="717"/>
      <c r="C20" s="717"/>
      <c r="D20" s="605"/>
      <c r="E20" s="560"/>
      <c r="F20" s="560"/>
      <c r="G20" s="577"/>
      <c r="H20" s="561"/>
    </row>
    <row r="21" spans="1:9" x14ac:dyDescent="0.25">
      <c r="A21" s="254"/>
      <c r="B21" s="717"/>
      <c r="C21" s="717"/>
      <c r="D21" s="605"/>
      <c r="E21" s="560"/>
      <c r="F21" s="560"/>
      <c r="G21" s="577"/>
      <c r="H21" s="561"/>
    </row>
    <row r="22" spans="1:9" x14ac:dyDescent="0.25">
      <c r="A22" s="291"/>
      <c r="B22" s="723"/>
      <c r="C22" s="723"/>
      <c r="D22" s="606"/>
      <c r="E22" s="566"/>
      <c r="F22" s="566"/>
      <c r="G22" s="578"/>
      <c r="H22" s="567"/>
    </row>
    <row r="23" spans="1:9" x14ac:dyDescent="0.25">
      <c r="A23" s="607" t="s">
        <v>235</v>
      </c>
      <c r="B23" s="608"/>
      <c r="C23" s="511"/>
      <c r="D23" s="511"/>
      <c r="E23" s="511"/>
      <c r="F23" s="511"/>
      <c r="G23" s="609"/>
      <c r="H23" s="610">
        <f>SUM(H13:H22)</f>
        <v>0</v>
      </c>
      <c r="I23" s="611" t="str">
        <f>IF(H23="Check Rules!!!",'300'!D81,"")</f>
        <v/>
      </c>
    </row>
    <row r="24" spans="1:9" x14ac:dyDescent="0.25">
      <c r="A24" s="113"/>
      <c r="B24" s="113" t="s">
        <v>169</v>
      </c>
      <c r="C24" s="590"/>
      <c r="D24" s="172"/>
      <c r="E24" s="172"/>
      <c r="F24" s="113"/>
      <c r="G24" s="113"/>
    </row>
    <row r="25" spans="1:9" x14ac:dyDescent="0.25">
      <c r="A25" s="113"/>
      <c r="B25" s="113"/>
      <c r="C25" s="590"/>
      <c r="D25" s="172"/>
      <c r="E25" s="172"/>
      <c r="F25" s="113"/>
      <c r="G25" s="113"/>
    </row>
    <row r="26" spans="1:9" x14ac:dyDescent="0.25">
      <c r="A26" s="104"/>
      <c r="B26" s="104"/>
      <c r="C26" s="104"/>
      <c r="D26" s="104"/>
      <c r="E26" s="104"/>
      <c r="F26" s="104"/>
      <c r="G26" s="104"/>
    </row>
    <row customHeight="1" ht="15" r="27" spans="1:9" x14ac:dyDescent="0.25">
      <c r="A27" s="107" t="s">
        <v>396</v>
      </c>
      <c r="B27" s="104"/>
      <c r="D27" s="239"/>
      <c r="E27" s="239"/>
      <c r="F27" s="13" t="s">
        <v>397</v>
      </c>
      <c r="G27" s="13"/>
      <c r="H27" s="13"/>
    </row>
    <row r="28" spans="1:9" x14ac:dyDescent="0.25">
      <c r="A28" s="107" t="s">
        <v>111</v>
      </c>
      <c r="B28" s="104"/>
      <c r="D28" s="239"/>
      <c r="E28" s="239"/>
      <c r="F28" s="13" t="s">
        <v>111</v>
      </c>
      <c r="G28" s="13"/>
      <c r="H28" s="13"/>
    </row>
    <row r="29" spans="1:9" x14ac:dyDescent="0.25">
      <c r="A29" s="490"/>
      <c r="B29" s="490"/>
      <c r="C29" s="104"/>
      <c r="D29" s="104"/>
      <c r="E29" s="104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40" width="5.5703125" collapsed="false"/>
    <col min="2" max="2" customWidth="true" style="240" width="21.7109375" collapsed="false"/>
    <col min="3" max="3" customWidth="true" style="240" width="24.85546875" collapsed="false"/>
    <col min="4" max="4" customWidth="true" style="240" width="19.5703125" collapsed="false"/>
    <col min="5" max="5" customWidth="true" style="240" width="12.42578125" collapsed="false"/>
    <col min="6" max="6" customWidth="true" style="240" width="9.28515625" collapsed="false"/>
    <col min="7" max="7" customWidth="true" style="240" width="14.42578125" collapsed="false"/>
    <col min="8" max="8" customWidth="true" style="240" width="11.7109375" collapsed="false"/>
    <col min="9" max="257" style="240" width="9.140625" collapsed="false"/>
  </cols>
  <sheetData>
    <row r="1" spans="1:7" x14ac:dyDescent="0.25">
      <c r="A1" s="120" t="s">
        <v>0</v>
      </c>
      <c r="B1" s="580"/>
      <c r="C1" s="581">
        <f>'761'!C1</f>
        <v>51253</v>
      </c>
      <c r="D1" s="582"/>
      <c r="E1" s="582"/>
      <c r="F1" s="580"/>
      <c r="G1" s="580"/>
    </row>
    <row r="2" spans="1:7" x14ac:dyDescent="0.25">
      <c r="A2" s="120" t="s">
        <v>1</v>
      </c>
      <c r="B2" s="580"/>
      <c r="C2" s="581" t="str">
        <f>'761'!C2</f>
        <v>NEPTUNE MICROFINANCE BANK LIMITED</v>
      </c>
      <c r="D2" s="582"/>
      <c r="E2" s="582"/>
      <c r="F2" s="580"/>
      <c r="G2" s="580"/>
    </row>
    <row r="3" spans="1:7" x14ac:dyDescent="0.25">
      <c r="A3" s="120" t="s">
        <v>3</v>
      </c>
      <c r="B3" s="580"/>
      <c r="C3" s="581" t="s">
        <v>398</v>
      </c>
      <c r="D3" s="582"/>
      <c r="E3" s="582"/>
      <c r="F3" s="580"/>
      <c r="G3" s="580"/>
    </row>
    <row r="4" spans="1:7" x14ac:dyDescent="0.25">
      <c r="A4" s="120" t="s">
        <v>5</v>
      </c>
      <c r="B4" s="580"/>
      <c r="C4" s="612" t="s">
        <v>399</v>
      </c>
      <c r="D4" s="584"/>
      <c r="E4" s="584"/>
      <c r="F4" s="580"/>
      <c r="G4" s="580"/>
    </row>
    <row r="5" spans="1:7" x14ac:dyDescent="0.25">
      <c r="A5" s="120" t="s">
        <v>7</v>
      </c>
      <c r="B5" s="580"/>
      <c r="C5" s="613">
        <f>'761'!C5</f>
        <v>42855</v>
      </c>
      <c r="D5" s="582"/>
      <c r="E5" s="582"/>
      <c r="F5" s="580"/>
      <c r="G5" s="580"/>
    </row>
    <row r="6" spans="1:7" x14ac:dyDescent="0.25">
      <c r="A6" s="120" t="s">
        <v>8</v>
      </c>
      <c r="B6" s="580"/>
      <c r="C6" s="581" t="str">
        <f>'761'!C6</f>
        <v>LAGOS</v>
      </c>
      <c r="D6" s="582"/>
      <c r="E6" s="582"/>
      <c r="F6" s="580"/>
      <c r="G6" s="580"/>
    </row>
    <row r="7" spans="1:7" x14ac:dyDescent="0.25">
      <c r="A7" s="120" t="s">
        <v>10</v>
      </c>
      <c r="B7" s="580"/>
      <c r="C7" s="581">
        <f>'761'!C7</f>
        <v>20</v>
      </c>
      <c r="D7" s="582"/>
      <c r="E7" s="582"/>
      <c r="F7" s="580"/>
      <c r="G7" s="580"/>
    </row>
    <row r="8" spans="1:7" x14ac:dyDescent="0.25">
      <c r="A8" s="120" t="s">
        <v>11</v>
      </c>
      <c r="B8" s="580"/>
      <c r="C8" s="581" t="str">
        <f>'761'!C8</f>
        <v>Ikeja</v>
      </c>
      <c r="D8" s="582"/>
      <c r="E8" s="582"/>
      <c r="F8" s="580"/>
      <c r="G8" s="580"/>
    </row>
    <row r="9" spans="1:7" x14ac:dyDescent="0.25">
      <c r="A9" s="120" t="s">
        <v>13</v>
      </c>
      <c r="B9" s="580"/>
      <c r="C9" s="581">
        <f>'761'!C9</f>
        <v>0</v>
      </c>
      <c r="D9" s="582"/>
      <c r="E9" s="582"/>
      <c r="F9" s="580"/>
      <c r="G9" s="580"/>
    </row>
    <row r="10" spans="1:7" x14ac:dyDescent="0.25">
      <c r="A10" s="171"/>
      <c r="B10" s="580"/>
      <c r="C10" s="580"/>
      <c r="D10" s="580"/>
      <c r="E10" s="580"/>
      <c r="F10" s="580"/>
      <c r="G10" s="580"/>
    </row>
    <row customFormat="1" ht="12.75" r="11" s="603" spans="1:7" x14ac:dyDescent="0.2">
      <c r="A11" s="715"/>
      <c r="B11" s="715"/>
      <c r="C11" s="602"/>
      <c r="D11" s="171"/>
      <c r="E11" s="551"/>
      <c r="F11" s="171"/>
      <c r="G11" s="602"/>
    </row>
    <row customHeight="1" ht="42.75" r="12" spans="1:7" x14ac:dyDescent="0.25">
      <c r="A12" s="552" t="s">
        <v>217</v>
      </c>
      <c r="B12" s="670" t="s">
        <v>393</v>
      </c>
      <c r="C12" s="670"/>
      <c r="D12" s="350" t="s">
        <v>394</v>
      </c>
      <c r="E12" s="350" t="s">
        <v>242</v>
      </c>
      <c r="F12" s="318" t="s">
        <v>243</v>
      </c>
      <c r="G12" s="553" t="s">
        <v>400</v>
      </c>
    </row>
    <row r="13" spans="1:7" x14ac:dyDescent="0.25">
      <c r="A13" s="249"/>
      <c r="B13" s="352"/>
      <c r="C13" s="352"/>
      <c r="D13" s="604"/>
      <c r="E13" s="556"/>
      <c r="F13" s="614"/>
      <c r="G13" s="557"/>
    </row>
    <row r="14" spans="1:7" x14ac:dyDescent="0.25">
      <c r="A14" s="254"/>
      <c r="B14" s="357"/>
      <c r="C14" s="357"/>
      <c r="D14" s="605"/>
      <c r="E14" s="560"/>
      <c r="F14" s="615"/>
      <c r="G14" s="561"/>
    </row>
    <row r="15" spans="1:7" x14ac:dyDescent="0.25">
      <c r="A15" s="254"/>
      <c r="B15" s="357"/>
      <c r="C15" s="357"/>
      <c r="D15" s="605"/>
      <c r="E15" s="560"/>
      <c r="F15" s="615"/>
      <c r="G15" s="561"/>
    </row>
    <row r="16" spans="1:7" x14ac:dyDescent="0.25">
      <c r="A16" s="254"/>
      <c r="B16" s="357"/>
      <c r="C16" s="357"/>
      <c r="D16" s="605"/>
      <c r="E16" s="560"/>
      <c r="F16" s="615"/>
      <c r="G16" s="561"/>
    </row>
    <row r="17" spans="1:8" x14ac:dyDescent="0.25">
      <c r="A17" s="254"/>
      <c r="B17" s="357"/>
      <c r="C17" s="357"/>
      <c r="D17" s="605"/>
      <c r="E17" s="560"/>
      <c r="F17" s="615"/>
      <c r="G17" s="561"/>
    </row>
    <row r="18" spans="1:8" x14ac:dyDescent="0.25">
      <c r="A18" s="254"/>
      <c r="B18" s="357"/>
      <c r="C18" s="357"/>
      <c r="D18" s="605"/>
      <c r="E18" s="560"/>
      <c r="F18" s="615"/>
      <c r="G18" s="561"/>
    </row>
    <row r="19" spans="1:8" x14ac:dyDescent="0.25">
      <c r="A19" s="254"/>
      <c r="B19" s="357"/>
      <c r="C19" s="357"/>
      <c r="D19" s="605"/>
      <c r="E19" s="560"/>
      <c r="F19" s="615"/>
      <c r="G19" s="561"/>
    </row>
    <row r="20" spans="1:8" x14ac:dyDescent="0.25">
      <c r="A20" s="254"/>
      <c r="B20" s="357"/>
      <c r="C20" s="357"/>
      <c r="D20" s="605"/>
      <c r="E20" s="560"/>
      <c r="F20" s="615"/>
      <c r="G20" s="561"/>
    </row>
    <row r="21" spans="1:8" x14ac:dyDescent="0.25">
      <c r="A21" s="254"/>
      <c r="B21" s="357"/>
      <c r="C21" s="357"/>
      <c r="D21" s="605"/>
      <c r="E21" s="560"/>
      <c r="F21" s="615"/>
      <c r="G21" s="561"/>
    </row>
    <row r="22" spans="1:8" x14ac:dyDescent="0.25">
      <c r="A22" s="291"/>
      <c r="B22" s="362"/>
      <c r="C22" s="362"/>
      <c r="D22" s="606"/>
      <c r="E22" s="566"/>
      <c r="F22" s="616"/>
      <c r="G22" s="567"/>
    </row>
    <row r="23" spans="1:8" x14ac:dyDescent="0.25">
      <c r="A23" s="568" t="s">
        <v>235</v>
      </c>
      <c r="B23" s="569"/>
      <c r="C23" s="569"/>
      <c r="D23" s="569"/>
      <c r="E23" s="569"/>
      <c r="F23" s="588"/>
      <c r="G23" s="571">
        <f>SUM(G13:G22)</f>
        <v>0</v>
      </c>
      <c r="H23" s="611" t="str">
        <f>IF(G23="Check Rules!!!",'300'!D82,"")</f>
        <v/>
      </c>
    </row>
    <row r="24" spans="1:8" x14ac:dyDescent="0.25">
      <c r="A24" s="113"/>
      <c r="B24" s="113" t="s">
        <v>169</v>
      </c>
      <c r="C24" s="590"/>
      <c r="D24" s="172"/>
      <c r="E24" s="113"/>
      <c r="F24" s="113"/>
    </row>
    <row r="25" spans="1:8" x14ac:dyDescent="0.25">
      <c r="A25" s="113"/>
      <c r="B25" s="113"/>
      <c r="C25" s="590"/>
      <c r="D25" s="172"/>
      <c r="E25" s="113"/>
      <c r="F25" s="113"/>
    </row>
    <row r="26" spans="1:8" x14ac:dyDescent="0.25">
      <c r="A26" s="104"/>
      <c r="B26" s="104"/>
      <c r="C26" s="104"/>
      <c r="D26" s="104"/>
      <c r="E26" s="104"/>
      <c r="F26" s="104"/>
    </row>
    <row r="27" spans="1:8" x14ac:dyDescent="0.25">
      <c r="A27" s="107" t="s">
        <v>213</v>
      </c>
      <c r="B27" s="104"/>
      <c r="D27" s="239"/>
      <c r="E27" s="239" t="s">
        <v>214</v>
      </c>
      <c r="F27" s="617"/>
      <c r="G27" s="617"/>
    </row>
    <row r="28" spans="1:8" x14ac:dyDescent="0.25">
      <c r="A28" s="107" t="s">
        <v>111</v>
      </c>
      <c r="B28" s="104"/>
      <c r="D28" s="239"/>
      <c r="E28" s="239" t="s">
        <v>111</v>
      </c>
      <c r="F28" s="617"/>
      <c r="G28" s="617"/>
    </row>
    <row r="29" spans="1:8" x14ac:dyDescent="0.25">
      <c r="A29" s="490"/>
      <c r="B29" s="490"/>
      <c r="C29" s="104"/>
      <c r="D29" s="104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18" width="10.140625" collapsed="false"/>
    <col min="2" max="2" customWidth="true" style="118" width="17.5703125" collapsed="false"/>
    <col min="3" max="3" customWidth="true" style="118" width="26.85546875" collapsed="false"/>
    <col min="4" max="4" customWidth="true" style="118" width="12.5703125" collapsed="false"/>
    <col min="5" max="5" customWidth="true" style="118" width="13.5703125" collapsed="false"/>
    <col min="6" max="6" customWidth="true" style="118" width="16.28515625" collapsed="false"/>
    <col min="7" max="7" customWidth="true" style="118" width="20.5703125" collapsed="false"/>
    <col min="8" max="8" customWidth="true" style="118" width="14.140625" collapsed="false"/>
    <col min="9" max="257" style="118" width="9.140625" collapsed="false"/>
  </cols>
  <sheetData>
    <row r="1" spans="1:8" x14ac:dyDescent="0.25">
      <c r="A1" s="120" t="s">
        <v>0</v>
      </c>
      <c r="B1" s="121"/>
      <c r="C1" s="125">
        <f>'762'!B1</f>
        <v>51253</v>
      </c>
      <c r="D1" s="303"/>
      <c r="E1" s="303"/>
    </row>
    <row r="2" spans="1:8" x14ac:dyDescent="0.25">
      <c r="A2" s="120" t="s">
        <v>1</v>
      </c>
      <c r="B2" s="121"/>
      <c r="C2" s="125" t="str">
        <f>'762'!B2</f>
        <v>NEPTUNE MICROFINANCE BANK LIMITED</v>
      </c>
      <c r="D2" s="303"/>
      <c r="E2" s="303"/>
    </row>
    <row r="3" spans="1:8" x14ac:dyDescent="0.25">
      <c r="A3" s="120" t="s">
        <v>3</v>
      </c>
      <c r="B3" s="121"/>
      <c r="C3" s="125" t="s">
        <v>401</v>
      </c>
      <c r="D3" s="303"/>
      <c r="E3" s="303"/>
    </row>
    <row r="4" spans="1:8" x14ac:dyDescent="0.25">
      <c r="A4" s="120" t="s">
        <v>5</v>
      </c>
      <c r="B4" s="121"/>
      <c r="C4" s="304" t="s">
        <v>402</v>
      </c>
      <c r="D4" s="306"/>
      <c r="E4" s="306"/>
    </row>
    <row r="5" spans="1:8" x14ac:dyDescent="0.25">
      <c r="A5" s="120" t="s">
        <v>7</v>
      </c>
      <c r="B5" s="121"/>
      <c r="C5" s="307">
        <f>'762'!B5</f>
        <v>42855</v>
      </c>
      <c r="D5" s="303"/>
      <c r="E5" s="303"/>
    </row>
    <row r="6" spans="1:8" x14ac:dyDescent="0.25">
      <c r="A6" s="120" t="s">
        <v>8</v>
      </c>
      <c r="B6" s="121"/>
      <c r="C6" s="125" t="str">
        <f>'762'!B6</f>
        <v>LAGOS</v>
      </c>
      <c r="D6" s="303"/>
      <c r="E6" s="303"/>
    </row>
    <row r="7" spans="1:8" x14ac:dyDescent="0.25">
      <c r="A7" s="120" t="s">
        <v>10</v>
      </c>
      <c r="B7" s="121"/>
      <c r="C7" s="125">
        <f>'762'!B7</f>
        <v>20</v>
      </c>
      <c r="D7" s="303"/>
      <c r="E7" s="303"/>
    </row>
    <row r="8" spans="1:8" x14ac:dyDescent="0.25">
      <c r="A8" s="120" t="s">
        <v>11</v>
      </c>
      <c r="B8" s="121"/>
      <c r="C8" s="125" t="str">
        <f>'762'!B8</f>
        <v>Ikeja</v>
      </c>
      <c r="D8" s="303"/>
      <c r="E8" s="303"/>
    </row>
    <row r="9" spans="1:8" x14ac:dyDescent="0.25">
      <c r="A9" s="120" t="s">
        <v>13</v>
      </c>
      <c r="B9" s="121"/>
      <c r="C9" s="125">
        <f>'762'!B9</f>
        <v>0</v>
      </c>
      <c r="D9" s="303"/>
      <c r="E9" s="303"/>
    </row>
    <row r="10" spans="1:8" x14ac:dyDescent="0.25">
      <c r="A10" s="171"/>
      <c r="B10" s="491"/>
      <c r="C10" s="121"/>
    </row>
    <row customFormat="1" ht="12.75" r="11" s="527" spans="1:8" x14ac:dyDescent="0.2">
      <c r="A11" s="724"/>
      <c r="B11" s="724"/>
      <c r="D11" s="113"/>
      <c r="E11" s="171"/>
      <c r="F11" s="113"/>
      <c r="G11" s="113"/>
    </row>
    <row customHeight="1" ht="69" r="12" spans="1:8" x14ac:dyDescent="0.25">
      <c r="A12" s="618" t="s">
        <v>217</v>
      </c>
      <c r="B12" s="725" t="s">
        <v>376</v>
      </c>
      <c r="C12" s="725"/>
      <c r="D12" s="619" t="s">
        <v>394</v>
      </c>
      <c r="E12" s="619" t="s">
        <v>403</v>
      </c>
      <c r="F12" s="619" t="s">
        <v>404</v>
      </c>
      <c r="G12" s="619" t="s">
        <v>405</v>
      </c>
      <c r="H12" s="620" t="s">
        <v>406</v>
      </c>
    </row>
    <row r="13" spans="1:8" x14ac:dyDescent="0.25">
      <c r="A13" s="249"/>
      <c r="B13" s="716"/>
      <c r="C13" s="716"/>
      <c r="D13" s="621"/>
      <c r="E13" s="621"/>
      <c r="F13" s="324"/>
      <c r="G13" s="355"/>
      <c r="H13" s="557"/>
    </row>
    <row r="14" spans="1:8" x14ac:dyDescent="0.25">
      <c r="A14" s="254"/>
      <c r="B14" s="717"/>
      <c r="C14" s="717"/>
      <c r="D14" s="622"/>
      <c r="E14" s="622"/>
      <c r="F14" s="87"/>
      <c r="G14" s="360"/>
      <c r="H14" s="561"/>
    </row>
    <row r="15" spans="1:8" x14ac:dyDescent="0.25">
      <c r="A15" s="254"/>
      <c r="B15" s="717"/>
      <c r="C15" s="717"/>
      <c r="D15" s="622"/>
      <c r="E15" s="622"/>
      <c r="F15" s="87"/>
      <c r="G15" s="360"/>
      <c r="H15" s="561"/>
    </row>
    <row r="16" spans="1:8" x14ac:dyDescent="0.25">
      <c r="A16" s="254"/>
      <c r="B16" s="717"/>
      <c r="C16" s="717"/>
      <c r="D16" s="622"/>
      <c r="E16" s="622"/>
      <c r="F16" s="87"/>
      <c r="G16" s="360"/>
      <c r="H16" s="561"/>
    </row>
    <row r="17" spans="1:9" x14ac:dyDescent="0.25">
      <c r="A17" s="254"/>
      <c r="B17" s="717"/>
      <c r="C17" s="717"/>
      <c r="D17" s="622"/>
      <c r="E17" s="622"/>
      <c r="F17" s="87"/>
      <c r="G17" s="360"/>
      <c r="H17" s="561"/>
    </row>
    <row r="18" spans="1:9" x14ac:dyDescent="0.25">
      <c r="A18" s="254"/>
      <c r="B18" s="717"/>
      <c r="C18" s="717"/>
      <c r="D18" s="622"/>
      <c r="E18" s="622"/>
      <c r="F18" s="87"/>
      <c r="G18" s="360"/>
      <c r="H18" s="561"/>
    </row>
    <row r="19" spans="1:9" x14ac:dyDescent="0.25">
      <c r="A19" s="254"/>
      <c r="B19" s="717"/>
      <c r="C19" s="717"/>
      <c r="D19" s="622"/>
      <c r="E19" s="622"/>
      <c r="F19" s="87"/>
      <c r="G19" s="360"/>
      <c r="H19" s="561"/>
    </row>
    <row r="20" spans="1:9" x14ac:dyDescent="0.25">
      <c r="A20" s="254"/>
      <c r="B20" s="717"/>
      <c r="C20" s="717"/>
      <c r="D20" s="622"/>
      <c r="E20" s="622"/>
      <c r="F20" s="87"/>
      <c r="G20" s="360"/>
      <c r="H20" s="561"/>
    </row>
    <row r="21" spans="1:9" x14ac:dyDescent="0.25">
      <c r="A21" s="291"/>
      <c r="B21" s="717"/>
      <c r="C21" s="717"/>
      <c r="D21" s="623"/>
      <c r="E21" s="623"/>
      <c r="F21" s="334"/>
      <c r="G21" s="365"/>
      <c r="H21" s="567"/>
    </row>
    <row r="22" spans="1:9" x14ac:dyDescent="0.25">
      <c r="A22" s="568"/>
      <c r="B22" s="726" t="s">
        <v>235</v>
      </c>
      <c r="C22" s="726"/>
      <c r="D22" s="726"/>
      <c r="E22" s="624"/>
      <c r="F22" s="625">
        <f>SUM(F13:F21)</f>
        <v>0</v>
      </c>
      <c r="G22" s="625">
        <f>SUM(G13:G21)</f>
        <v>0</v>
      </c>
      <c r="H22" s="571">
        <f>SUM(H13:H21)</f>
        <v>0</v>
      </c>
      <c r="I22" s="626"/>
    </row>
    <row r="23" spans="1:9" x14ac:dyDescent="0.25">
      <c r="A23" s="104"/>
      <c r="B23" s="104"/>
      <c r="C23" s="104"/>
      <c r="D23" s="104"/>
      <c r="E23" s="104"/>
      <c r="F23" s="627" t="str">
        <f>IF(F22="Check Rules!!!",'300'!D98,"")</f>
        <v/>
      </c>
      <c r="G23" s="104"/>
    </row>
    <row customFormat="1" r="24" s="527" spans="1:9" x14ac:dyDescent="0.25">
      <c r="A24" s="113"/>
      <c r="B24" s="113"/>
      <c r="C24" s="113"/>
      <c r="D24" s="113"/>
      <c r="E24" s="113"/>
      <c r="F24" s="628"/>
      <c r="G24" s="113"/>
    </row>
    <row r="25" spans="1:9" x14ac:dyDescent="0.25">
      <c r="A25" s="104"/>
      <c r="B25" s="104"/>
      <c r="C25" s="104"/>
      <c r="D25" s="104"/>
      <c r="E25" s="104"/>
      <c r="F25" s="104"/>
      <c r="G25" s="104"/>
    </row>
    <row r="26" spans="1:9" x14ac:dyDescent="0.25">
      <c r="A26" s="107" t="s">
        <v>236</v>
      </c>
      <c r="B26" s="104"/>
      <c r="C26" s="342"/>
      <c r="D26" s="342"/>
      <c r="E26" s="13" t="s">
        <v>407</v>
      </c>
      <c r="F26" s="13"/>
      <c r="G26" s="104"/>
    </row>
    <row customHeight="1" ht="12.75" r="27" spans="1:9" x14ac:dyDescent="0.25">
      <c r="A27" s="107" t="s">
        <v>111</v>
      </c>
      <c r="B27" s="104"/>
      <c r="C27" s="342"/>
      <c r="D27" s="342"/>
      <c r="E27" s="13" t="s">
        <v>111</v>
      </c>
      <c r="F27" s="13"/>
      <c r="G27" s="104"/>
    </row>
    <row r="28" spans="1:9" x14ac:dyDescent="0.25">
      <c r="A28" s="490"/>
      <c r="B28" s="490"/>
      <c r="C28" s="104"/>
      <c r="D28" s="104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18" width="6.85546875" collapsed="false"/>
    <col min="2" max="2" customWidth="true" style="118" width="24.85546875" collapsed="false"/>
    <col min="3" max="3" customWidth="true" style="118" width="42.85546875" collapsed="false"/>
    <col min="4" max="4" customWidth="true" style="118" width="14.7109375" collapsed="false"/>
    <col min="5" max="5" customWidth="true" style="118" width="11.0" collapsed="false"/>
    <col min="6" max="257" style="118" width="9.140625" collapsed="false"/>
  </cols>
  <sheetData>
    <row r="1" spans="1:4" x14ac:dyDescent="0.25">
      <c r="A1" s="120" t="s">
        <v>0</v>
      </c>
      <c r="B1" s="121"/>
      <c r="C1" s="122">
        <f>'642'!C1</f>
        <v>51253</v>
      </c>
      <c r="D1" s="121"/>
    </row>
    <row r="2" spans="1:4" x14ac:dyDescent="0.25">
      <c r="A2" s="120" t="s">
        <v>1</v>
      </c>
      <c r="B2" s="121"/>
      <c r="C2" s="122" t="str">
        <f>'642'!C2</f>
        <v>NEPTUNE MICROFINANCE BANK LIMITED</v>
      </c>
      <c r="D2" s="121"/>
    </row>
    <row r="3" spans="1:4" x14ac:dyDescent="0.25">
      <c r="A3" s="120" t="s">
        <v>3</v>
      </c>
      <c r="B3" s="121"/>
      <c r="C3" s="122" t="s">
        <v>408</v>
      </c>
      <c r="D3" s="121"/>
    </row>
    <row r="4" spans="1:4" x14ac:dyDescent="0.25">
      <c r="A4" s="120" t="s">
        <v>5</v>
      </c>
      <c r="B4" s="121"/>
      <c r="C4" s="122" t="s">
        <v>409</v>
      </c>
      <c r="D4" s="121"/>
    </row>
    <row r="5" spans="1:4" x14ac:dyDescent="0.25">
      <c r="A5" s="120" t="s">
        <v>7</v>
      </c>
      <c r="B5" s="121"/>
      <c r="C5" s="281">
        <f>'642'!C5</f>
        <v>42855</v>
      </c>
      <c r="D5" s="121"/>
    </row>
    <row r="6" spans="1:4" x14ac:dyDescent="0.25">
      <c r="A6" s="120" t="s">
        <v>8</v>
      </c>
      <c r="B6" s="121"/>
      <c r="C6" s="122" t="str">
        <f>'642'!C6</f>
        <v>LAGOS</v>
      </c>
      <c r="D6" s="121"/>
    </row>
    <row r="7" spans="1:4" x14ac:dyDescent="0.25">
      <c r="A7" s="120" t="s">
        <v>10</v>
      </c>
      <c r="B7" s="121"/>
      <c r="C7" s="122">
        <f>'642'!C7</f>
        <v>20</v>
      </c>
      <c r="D7" s="121"/>
    </row>
    <row r="8" spans="1:4" x14ac:dyDescent="0.25">
      <c r="A8" s="120" t="s">
        <v>11</v>
      </c>
      <c r="B8" s="121"/>
      <c r="C8" s="122" t="str">
        <f>'642'!C8</f>
        <v>Ikeja</v>
      </c>
      <c r="D8" s="121"/>
    </row>
    <row r="9" spans="1:4" x14ac:dyDescent="0.25">
      <c r="A9" s="120" t="s">
        <v>13</v>
      </c>
      <c r="B9" s="121"/>
      <c r="C9" s="122">
        <f>'642'!C9</f>
        <v>0</v>
      </c>
      <c r="D9" s="121"/>
    </row>
    <row r="10" spans="1:4" x14ac:dyDescent="0.25">
      <c r="A10" s="121"/>
      <c r="B10" s="121"/>
      <c r="C10" s="121"/>
      <c r="D10" s="121"/>
    </row>
    <row customFormat="1" ht="12.75" r="11" s="527" spans="1:4" x14ac:dyDescent="0.2">
      <c r="A11" s="727"/>
      <c r="B11" s="727"/>
      <c r="C11" s="171"/>
      <c r="D11" s="171"/>
    </row>
    <row customHeight="1" ht="26.25" r="12" spans="1:4" x14ac:dyDescent="0.25">
      <c r="A12" s="285" t="s">
        <v>217</v>
      </c>
      <c r="B12" s="6" t="s">
        <v>334</v>
      </c>
      <c r="C12" s="6"/>
      <c r="D12" s="287" t="s">
        <v>212</v>
      </c>
    </row>
    <row r="13" spans="1:4" x14ac:dyDescent="0.25">
      <c r="A13" s="249"/>
      <c r="B13" s="663"/>
      <c r="C13" s="663"/>
      <c r="D13" s="514"/>
    </row>
    <row r="14" spans="1:4" x14ac:dyDescent="0.25">
      <c r="A14" s="254"/>
      <c r="B14" s="4"/>
      <c r="C14" s="4"/>
      <c r="D14" s="515"/>
    </row>
    <row r="15" spans="1:4" x14ac:dyDescent="0.25">
      <c r="A15" s="254"/>
      <c r="B15" s="4"/>
      <c r="C15" s="4"/>
      <c r="D15" s="515"/>
    </row>
    <row r="16" spans="1:4" x14ac:dyDescent="0.25">
      <c r="A16" s="254"/>
      <c r="B16" s="4"/>
      <c r="C16" s="4"/>
      <c r="D16" s="515"/>
    </row>
    <row r="17" spans="1:5" x14ac:dyDescent="0.25">
      <c r="A17" s="254"/>
      <c r="B17" s="4"/>
      <c r="C17" s="4"/>
      <c r="D17" s="515"/>
    </row>
    <row r="18" spans="1:5" x14ac:dyDescent="0.25">
      <c r="A18" s="254"/>
      <c r="B18" s="4"/>
      <c r="C18" s="4"/>
      <c r="D18" s="515"/>
    </row>
    <row r="19" spans="1:5" x14ac:dyDescent="0.25">
      <c r="A19" s="254"/>
      <c r="B19" s="4"/>
      <c r="C19" s="4"/>
      <c r="D19" s="515"/>
    </row>
    <row r="20" spans="1:5" x14ac:dyDescent="0.25">
      <c r="A20" s="254"/>
      <c r="B20" s="4"/>
      <c r="C20" s="4"/>
      <c r="D20" s="515"/>
    </row>
    <row r="21" spans="1:5" x14ac:dyDescent="0.25">
      <c r="A21" s="254"/>
      <c r="B21" s="4"/>
      <c r="C21" s="4"/>
      <c r="D21" s="515"/>
    </row>
    <row r="22" spans="1:5" x14ac:dyDescent="0.25">
      <c r="A22" s="254"/>
      <c r="B22" s="4"/>
      <c r="C22" s="4"/>
      <c r="D22" s="515"/>
    </row>
    <row r="23" spans="1:5" x14ac:dyDescent="0.25">
      <c r="A23" s="291"/>
      <c r="B23" s="664"/>
      <c r="C23" s="664"/>
      <c r="D23" s="516"/>
    </row>
    <row customHeight="1" ht="13.5" r="24" spans="1:5" x14ac:dyDescent="0.25">
      <c r="A24" s="517"/>
      <c r="B24" s="703" t="s">
        <v>196</v>
      </c>
      <c r="C24" s="703"/>
      <c r="D24" s="509">
        <f>SUM(D13:D23)</f>
        <v>0</v>
      </c>
      <c r="E24" s="611"/>
    </row>
    <row r="25" spans="1:5" x14ac:dyDescent="0.25">
      <c r="A25" s="510"/>
      <c r="B25" s="104"/>
      <c r="C25" s="104"/>
      <c r="D25" s="104"/>
    </row>
    <row r="26" spans="1:5" x14ac:dyDescent="0.25">
      <c r="A26" s="104"/>
      <c r="B26" s="104"/>
      <c r="C26" s="104"/>
      <c r="D26" s="104"/>
    </row>
    <row r="27" spans="1:5" x14ac:dyDescent="0.25">
      <c r="A27" s="104"/>
      <c r="B27" s="104"/>
      <c r="C27" s="104"/>
      <c r="D27" s="104"/>
    </row>
    <row r="28" spans="1:5" x14ac:dyDescent="0.25">
      <c r="A28" s="107" t="s">
        <v>410</v>
      </c>
      <c r="B28" s="104"/>
      <c r="C28" s="13" t="s">
        <v>239</v>
      </c>
      <c r="D28" s="13"/>
    </row>
    <row r="29" spans="1:5" x14ac:dyDescent="0.25">
      <c r="A29" s="107" t="s">
        <v>111</v>
      </c>
      <c r="B29" s="104"/>
      <c r="C29" s="13" t="s">
        <v>111</v>
      </c>
      <c r="D29" s="13"/>
    </row>
    <row r="30" spans="1:5" x14ac:dyDescent="0.25">
      <c r="A30" s="490"/>
      <c r="B30" s="490"/>
      <c r="C30" s="104"/>
      <c r="D30" s="104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18" width="9.5703125" collapsed="false"/>
    <col min="2" max="2" customWidth="true" style="118" width="17.7109375" collapsed="false"/>
    <col min="3" max="3" customWidth="true" style="118" width="34.5703125" collapsed="false"/>
    <col min="4" max="4" customWidth="true" style="118" width="15.7109375" collapsed="false"/>
    <col min="5" max="257" style="118" width="9.140625" collapsed="false"/>
  </cols>
  <sheetData>
    <row r="1" spans="1:4" x14ac:dyDescent="0.25">
      <c r="A1" s="120" t="s">
        <v>0</v>
      </c>
      <c r="B1" s="121"/>
      <c r="C1" s="125">
        <f>'651'!C1</f>
        <v>51253</v>
      </c>
      <c r="D1" s="121"/>
    </row>
    <row r="2" spans="1:4" x14ac:dyDescent="0.25">
      <c r="A2" s="120" t="s">
        <v>1</v>
      </c>
      <c r="B2" s="121"/>
      <c r="C2" s="125" t="str">
        <f>'651'!C2</f>
        <v>NEPTUNE MICROFINANCE BANK LIMITED</v>
      </c>
      <c r="D2" s="121"/>
    </row>
    <row r="3" spans="1:4" x14ac:dyDescent="0.25">
      <c r="A3" s="120" t="s">
        <v>3</v>
      </c>
      <c r="B3" s="121"/>
      <c r="C3" s="125" t="s">
        <v>411</v>
      </c>
      <c r="D3" s="121"/>
    </row>
    <row r="4" spans="1:4" x14ac:dyDescent="0.25">
      <c r="A4" s="120" t="s">
        <v>5</v>
      </c>
      <c r="B4" s="121"/>
      <c r="C4" s="304" t="s">
        <v>412</v>
      </c>
      <c r="D4" s="121"/>
    </row>
    <row r="5" spans="1:4" x14ac:dyDescent="0.25">
      <c r="A5" s="120" t="s">
        <v>7</v>
      </c>
      <c r="B5" s="121"/>
      <c r="C5" s="307">
        <f>'651'!C5</f>
        <v>42855</v>
      </c>
      <c r="D5" s="121"/>
    </row>
    <row r="6" spans="1:4" x14ac:dyDescent="0.25">
      <c r="A6" s="120" t="s">
        <v>8</v>
      </c>
      <c r="B6" s="121"/>
      <c r="C6" s="125" t="str">
        <f>'651'!C6</f>
        <v>LAGOS</v>
      </c>
      <c r="D6" s="121"/>
    </row>
    <row r="7" spans="1:4" x14ac:dyDescent="0.25">
      <c r="A7" s="120" t="s">
        <v>10</v>
      </c>
      <c r="B7" s="121"/>
      <c r="C7" s="125">
        <f>'651'!C7</f>
        <v>20</v>
      </c>
      <c r="D7" s="121"/>
    </row>
    <row r="8" spans="1:4" x14ac:dyDescent="0.25">
      <c r="A8" s="120" t="s">
        <v>11</v>
      </c>
      <c r="B8" s="121"/>
      <c r="C8" s="125" t="str">
        <f>'651'!C8</f>
        <v>Ikeja</v>
      </c>
      <c r="D8" s="121"/>
    </row>
    <row r="9" spans="1:4" x14ac:dyDescent="0.25">
      <c r="A9" s="120" t="s">
        <v>13</v>
      </c>
      <c r="B9" s="121"/>
      <c r="C9" s="125">
        <f>'651'!C9</f>
        <v>0</v>
      </c>
      <c r="D9" s="121"/>
    </row>
    <row r="10" spans="1:4" x14ac:dyDescent="0.25">
      <c r="A10" s="121"/>
      <c r="B10" s="121"/>
      <c r="C10" s="121"/>
      <c r="D10" s="121"/>
    </row>
    <row customHeight="1" ht="26.25" r="11" spans="1:4" x14ac:dyDescent="0.25">
      <c r="A11" s="512" t="s">
        <v>217</v>
      </c>
      <c r="B11" s="702" t="s">
        <v>413</v>
      </c>
      <c r="C11" s="702"/>
      <c r="D11" s="513" t="s">
        <v>414</v>
      </c>
    </row>
    <row r="12" spans="1:4" x14ac:dyDescent="0.25">
      <c r="A12" s="629"/>
      <c r="B12" s="663"/>
      <c r="C12" s="663"/>
      <c r="D12" s="514"/>
    </row>
    <row r="13" spans="1:4" x14ac:dyDescent="0.25">
      <c r="A13" s="630"/>
      <c r="B13" s="4"/>
      <c r="C13" s="4"/>
      <c r="D13" s="515"/>
    </row>
    <row r="14" spans="1:4" x14ac:dyDescent="0.25">
      <c r="A14" s="630"/>
      <c r="B14" s="4"/>
      <c r="C14" s="4"/>
      <c r="D14" s="515"/>
    </row>
    <row r="15" spans="1:4" x14ac:dyDescent="0.25">
      <c r="A15" s="630"/>
      <c r="B15" s="4"/>
      <c r="C15" s="4"/>
      <c r="D15" s="515"/>
    </row>
    <row r="16" spans="1:4" x14ac:dyDescent="0.25">
      <c r="A16" s="630"/>
      <c r="B16" s="4"/>
      <c r="C16" s="4"/>
      <c r="D16" s="515"/>
    </row>
    <row r="17" spans="1:4" x14ac:dyDescent="0.25">
      <c r="A17" s="630"/>
      <c r="B17" s="4"/>
      <c r="C17" s="4"/>
      <c r="D17" s="515"/>
    </row>
    <row r="18" spans="1:4" x14ac:dyDescent="0.25">
      <c r="A18" s="630"/>
      <c r="B18" s="4"/>
      <c r="C18" s="4"/>
      <c r="D18" s="515"/>
    </row>
    <row r="19" spans="1:4" x14ac:dyDescent="0.25">
      <c r="A19" s="630"/>
      <c r="B19" s="4"/>
      <c r="C19" s="4"/>
      <c r="D19" s="515"/>
    </row>
    <row r="20" spans="1:4" x14ac:dyDescent="0.25">
      <c r="A20" s="630"/>
      <c r="B20" s="4"/>
      <c r="C20" s="4"/>
      <c r="D20" s="515"/>
    </row>
    <row r="21" spans="1:4" x14ac:dyDescent="0.25">
      <c r="A21" s="630"/>
      <c r="B21" s="4"/>
      <c r="C21" s="4"/>
      <c r="D21" s="515"/>
    </row>
    <row r="22" spans="1:4" x14ac:dyDescent="0.25">
      <c r="A22" s="631"/>
      <c r="B22" s="664"/>
      <c r="C22" s="664"/>
      <c r="D22" s="516"/>
    </row>
    <row customHeight="1" ht="15" r="23" spans="1:4" x14ac:dyDescent="0.25">
      <c r="A23" s="517"/>
      <c r="B23" s="728" t="s">
        <v>196</v>
      </c>
      <c r="C23" s="728"/>
      <c r="D23" s="509">
        <f>SUM(D12:D22)</f>
        <v>0</v>
      </c>
    </row>
    <row r="24" spans="1:4" x14ac:dyDescent="0.25">
      <c r="A24" s="510"/>
      <c r="B24" s="104"/>
      <c r="C24" s="104"/>
      <c r="D24" s="104"/>
    </row>
    <row r="25" spans="1:4" x14ac:dyDescent="0.25">
      <c r="A25" s="490"/>
      <c r="B25" s="104"/>
      <c r="C25" s="104"/>
      <c r="D25" s="104"/>
    </row>
    <row r="26" spans="1:4" x14ac:dyDescent="0.25">
      <c r="A26" s="113"/>
      <c r="B26" s="113"/>
      <c r="C26" s="172"/>
      <c r="D26" s="113"/>
    </row>
    <row r="27" spans="1:4" x14ac:dyDescent="0.25">
      <c r="A27" s="113"/>
      <c r="B27" s="113"/>
      <c r="C27" s="172"/>
      <c r="D27" s="113"/>
    </row>
    <row r="28" spans="1:4" x14ac:dyDescent="0.25">
      <c r="A28" s="107" t="s">
        <v>150</v>
      </c>
      <c r="B28" s="104"/>
      <c r="C28" s="13" t="s">
        <v>151</v>
      </c>
      <c r="D28" s="13"/>
    </row>
    <row r="29" spans="1:4" x14ac:dyDescent="0.25">
      <c r="A29" s="107" t="s">
        <v>111</v>
      </c>
      <c r="B29" s="104"/>
      <c r="C29" s="13" t="s">
        <v>111</v>
      </c>
      <c r="D29" s="13"/>
    </row>
    <row r="30" spans="1:4" x14ac:dyDescent="0.25">
      <c r="A30" s="490"/>
      <c r="B30" s="490"/>
      <c r="C30" s="104"/>
      <c r="D30" s="104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40" width="24.85546875" collapsed="false"/>
    <col min="2" max="3" customWidth="true" style="240" width="12.42578125" collapsed="false"/>
    <col min="4" max="4" customWidth="true" style="240" width="12.0" collapsed="false"/>
    <col min="5" max="5" customWidth="true" style="240" width="12.28515625" collapsed="false"/>
    <col min="6" max="6" customWidth="true" style="240" width="12.7109375" collapsed="false"/>
    <col min="7" max="7" customWidth="true" style="240" width="12.42578125" collapsed="false"/>
    <col min="8" max="8" customWidth="true" style="240" width="10.7109375" collapsed="false"/>
    <col min="9" max="9" customWidth="true" style="240" width="14.42578125" collapsed="false"/>
    <col min="10" max="257" style="240" width="9.140625" collapsed="false"/>
  </cols>
  <sheetData>
    <row r="1" spans="1:9" x14ac:dyDescent="0.25">
      <c r="A1" s="17" t="s">
        <v>0</v>
      </c>
      <c r="B1" s="632">
        <f>'651'!C1</f>
        <v>51253</v>
      </c>
      <c r="C1" s="633"/>
      <c r="D1" s="303"/>
    </row>
    <row r="2" spans="1:9" x14ac:dyDescent="0.25">
      <c r="A2" s="17" t="s">
        <v>1</v>
      </c>
      <c r="B2" s="632" t="str">
        <f>'651'!C2</f>
        <v>NEPTUNE MICROFINANCE BANK LIMITED</v>
      </c>
      <c r="C2" s="633"/>
      <c r="D2" s="303"/>
    </row>
    <row r="3" spans="1:9" x14ac:dyDescent="0.25">
      <c r="A3" s="17" t="s">
        <v>3</v>
      </c>
      <c r="B3" s="632" t="s">
        <v>415</v>
      </c>
      <c r="C3" s="633"/>
      <c r="D3" s="303"/>
    </row>
    <row r="4" spans="1:9" x14ac:dyDescent="0.25">
      <c r="A4" s="17" t="s">
        <v>5</v>
      </c>
      <c r="B4" s="12" t="s">
        <v>416</v>
      </c>
      <c r="C4" s="12"/>
      <c r="D4" s="12"/>
    </row>
    <row r="5" spans="1:9" x14ac:dyDescent="0.25">
      <c r="A5" s="17" t="s">
        <v>7</v>
      </c>
      <c r="B5" s="634">
        <f>'933'!C5</f>
        <v>42855</v>
      </c>
      <c r="C5" s="633"/>
      <c r="D5" s="303"/>
    </row>
    <row r="6" spans="1:9" x14ac:dyDescent="0.25">
      <c r="A6" s="17" t="s">
        <v>8</v>
      </c>
      <c r="B6" s="632" t="str">
        <f>'651'!C6</f>
        <v>LAGOS</v>
      </c>
      <c r="C6" s="633"/>
      <c r="D6" s="303"/>
    </row>
    <row r="7" spans="1:9" x14ac:dyDescent="0.25">
      <c r="A7" s="17" t="s">
        <v>10</v>
      </c>
      <c r="B7" s="632">
        <f>'651'!C7</f>
        <v>20</v>
      </c>
      <c r="C7" s="633"/>
      <c r="D7" s="303"/>
    </row>
    <row r="8" spans="1:9" x14ac:dyDescent="0.25">
      <c r="A8" s="17" t="s">
        <v>11</v>
      </c>
      <c r="B8" s="632" t="str">
        <f>'651'!C8</f>
        <v>Ikeja</v>
      </c>
      <c r="C8" s="633"/>
      <c r="D8" s="303"/>
    </row>
    <row r="9" spans="1:9" x14ac:dyDescent="0.25">
      <c r="A9" s="17" t="s">
        <v>13</v>
      </c>
      <c r="B9" s="632">
        <f>'651'!C9</f>
        <v>0</v>
      </c>
      <c r="C9" s="633"/>
      <c r="D9" s="303"/>
    </row>
    <row r="10" spans="1:9" x14ac:dyDescent="0.25">
      <c r="A10" s="113"/>
      <c r="B10" s="635"/>
      <c r="C10" s="635"/>
      <c r="D10" s="113"/>
    </row>
    <row r="11" spans="1:9" x14ac:dyDescent="0.25">
      <c r="A11" s="724"/>
      <c r="B11" s="724"/>
      <c r="D11" s="104"/>
      <c r="E11" s="104"/>
      <c r="F11" s="113"/>
      <c r="G11" s="635"/>
      <c r="H11" s="635"/>
      <c r="I11" s="171"/>
    </row>
    <row customHeight="1" ht="39" r="12" spans="1:9" x14ac:dyDescent="0.25">
      <c r="A12" s="729" t="s">
        <v>417</v>
      </c>
      <c r="B12" s="729"/>
      <c r="C12" s="636" t="s">
        <v>418</v>
      </c>
      <c r="D12" s="636" t="s">
        <v>419</v>
      </c>
      <c r="E12" s="636" t="s">
        <v>420</v>
      </c>
      <c r="F12" s="636" t="s">
        <v>421</v>
      </c>
      <c r="G12" s="636" t="s">
        <v>422</v>
      </c>
      <c r="H12" s="636" t="s">
        <v>423</v>
      </c>
      <c r="I12" s="637" t="s">
        <v>424</v>
      </c>
    </row>
    <row r="13" spans="1:9" x14ac:dyDescent="0.25">
      <c r="A13" s="730" t="s">
        <v>425</v>
      </c>
      <c r="B13" s="730"/>
      <c r="C13" s="638"/>
      <c r="D13" s="355">
        <v>240</v>
      </c>
      <c r="E13" s="355">
        <v>473</v>
      </c>
      <c r="F13" s="355">
        <v>2904</v>
      </c>
      <c r="G13" s="639">
        <v>9663</v>
      </c>
      <c r="H13" s="640"/>
      <c r="I13" s="641">
        <f>SUM(C13:H13)</f>
        <v>13280</v>
      </c>
    </row>
    <row r="14" spans="1:9" x14ac:dyDescent="0.25">
      <c r="A14" s="731" t="s">
        <v>426</v>
      </c>
      <c r="B14" s="731"/>
      <c r="C14" s="642"/>
      <c r="D14" s="360"/>
      <c r="E14" s="360"/>
      <c r="F14" s="360"/>
      <c r="G14" s="643"/>
      <c r="H14" s="644"/>
      <c r="I14" s="645">
        <f>SUM(C14:H14)</f>
        <v>0</v>
      </c>
    </row>
    <row r="15" spans="1:9" x14ac:dyDescent="0.25">
      <c r="A15" s="732" t="s">
        <v>427</v>
      </c>
      <c r="B15" s="732"/>
      <c r="C15" s="642"/>
      <c r="D15" s="646"/>
      <c r="E15" s="646"/>
      <c r="F15" s="646"/>
      <c r="G15" s="643"/>
      <c r="H15" s="644">
        <v>47222</v>
      </c>
      <c r="I15" s="645">
        <f>SUM(C15:H15)</f>
        <v>47222</v>
      </c>
    </row>
    <row r="16" spans="1:9" x14ac:dyDescent="0.25">
      <c r="A16" s="732" t="s">
        <v>428</v>
      </c>
      <c r="B16" s="732"/>
      <c r="C16" s="648">
        <f ref="C16:I16" si="0" t="shared">SUM(C13:C15)</f>
        <v>0</v>
      </c>
      <c r="D16" s="648">
        <f si="0" t="shared"/>
        <v>240</v>
      </c>
      <c r="E16" s="648">
        <f si="0" t="shared"/>
        <v>473</v>
      </c>
      <c r="F16" s="648">
        <f si="0" t="shared"/>
        <v>2904</v>
      </c>
      <c r="G16" s="648">
        <f si="0" t="shared"/>
        <v>9663</v>
      </c>
      <c r="H16" s="648">
        <f si="0" t="shared"/>
        <v>47222</v>
      </c>
      <c r="I16" s="649">
        <f si="0" t="shared"/>
        <v>60502</v>
      </c>
    </row>
    <row r="17" spans="1:9" x14ac:dyDescent="0.25">
      <c r="A17" s="732" t="s">
        <v>429</v>
      </c>
      <c r="B17" s="732"/>
      <c r="C17" s="642">
        <v>6409</v>
      </c>
      <c r="D17" s="646"/>
      <c r="E17" s="646"/>
      <c r="F17" s="646"/>
      <c r="G17" s="643"/>
      <c r="H17" s="644"/>
      <c r="I17" s="645">
        <f>SUM(C17:H17)</f>
        <v>6409</v>
      </c>
    </row>
    <row r="18" spans="1:9" x14ac:dyDescent="0.25">
      <c r="A18" s="647" t="s">
        <v>430</v>
      </c>
      <c r="B18" s="650"/>
      <c r="C18" s="643"/>
      <c r="D18" s="643"/>
      <c r="E18" s="643"/>
      <c r="F18" s="643"/>
      <c r="G18" s="643">
        <v>25190</v>
      </c>
      <c r="H18" s="644">
        <v>7534</v>
      </c>
      <c r="I18" s="645">
        <f>SUM(C18:H18)</f>
        <v>32724</v>
      </c>
    </row>
    <row r="19" spans="1:9" x14ac:dyDescent="0.25">
      <c r="A19" s="732" t="s">
        <v>431</v>
      </c>
      <c r="B19" s="732"/>
      <c r="C19" s="648">
        <f ref="C19:I19" si="1" t="shared">SUM(C17:C18)</f>
        <v>6409</v>
      </c>
      <c r="D19" s="648">
        <f si="1" t="shared"/>
        <v>0</v>
      </c>
      <c r="E19" s="648">
        <f si="1" t="shared"/>
        <v>0</v>
      </c>
      <c r="F19" s="648">
        <f si="1" t="shared"/>
        <v>0</v>
      </c>
      <c r="G19" s="648">
        <f si="1" t="shared"/>
        <v>25190</v>
      </c>
      <c r="H19" s="648">
        <f si="1" t="shared"/>
        <v>7534</v>
      </c>
      <c r="I19" s="649">
        <f si="1" t="shared"/>
        <v>39133</v>
      </c>
    </row>
    <row r="20" spans="1:9" x14ac:dyDescent="0.25">
      <c r="A20" s="732" t="s">
        <v>432</v>
      </c>
      <c r="B20" s="732"/>
      <c r="C20" s="642">
        <v>20000</v>
      </c>
      <c r="D20" s="646"/>
      <c r="E20" s="646"/>
      <c r="F20" s="646"/>
      <c r="G20" s="643"/>
      <c r="H20" s="644"/>
      <c r="I20" s="645">
        <f>SUM(C20:H20)</f>
        <v>20000</v>
      </c>
    </row>
    <row r="21" spans="1:9" x14ac:dyDescent="0.25">
      <c r="A21" s="732" t="s">
        <v>433</v>
      </c>
      <c r="B21" s="732"/>
      <c r="C21" s="648">
        <f ref="C21:H21" si="2" t="shared">C16-C19-C20</f>
        <v>-26409</v>
      </c>
      <c r="D21" s="648">
        <f si="2" t="shared"/>
        <v>240</v>
      </c>
      <c r="E21" s="648">
        <f si="2" t="shared"/>
        <v>473</v>
      </c>
      <c r="F21" s="648">
        <f si="2" t="shared"/>
        <v>2904</v>
      </c>
      <c r="G21" s="648">
        <f si="2" t="shared"/>
        <v>-15527</v>
      </c>
      <c r="H21" s="648">
        <f si="2" t="shared"/>
        <v>39688</v>
      </c>
      <c r="I21" s="645">
        <f>SUM(C21:H21)</f>
        <v>1369</v>
      </c>
    </row>
    <row r="22" spans="1:9" x14ac:dyDescent="0.25">
      <c r="A22" s="733" t="s">
        <v>434</v>
      </c>
      <c r="B22" s="733"/>
      <c r="C22" s="651">
        <f>C21</f>
        <v>-26409</v>
      </c>
      <c r="D22" s="652">
        <f>C21+D21</f>
        <v>-26169</v>
      </c>
      <c r="E22" s="652">
        <f>D22+E21</f>
        <v>-25696</v>
      </c>
      <c r="F22" s="652">
        <f>E22+F21</f>
        <v>-22792</v>
      </c>
      <c r="G22" s="652">
        <f>F22+G21</f>
        <v>-38319</v>
      </c>
      <c r="H22" s="653">
        <f>H21+G22</f>
        <v>1369</v>
      </c>
      <c r="I22" s="654">
        <f>H22</f>
        <v>1369</v>
      </c>
    </row>
    <row r="23" spans="1:9" x14ac:dyDescent="0.25">
      <c r="A23" s="104"/>
      <c r="B23" s="655" t="s">
        <v>169</v>
      </c>
      <c r="C23" s="655"/>
      <c r="D23" s="655"/>
      <c r="E23" s="655"/>
      <c r="F23" s="656"/>
      <c r="G23" s="657"/>
      <c r="H23" s="657"/>
      <c r="I23" s="657"/>
    </row>
    <row r="24" spans="1:9" x14ac:dyDescent="0.25">
      <c r="A24" s="104" t="s">
        <v>435</v>
      </c>
      <c r="B24" s="655"/>
      <c r="C24" s="655"/>
      <c r="D24" s="655"/>
      <c r="E24" s="655"/>
      <c r="F24" s="655"/>
      <c r="G24" s="657"/>
      <c r="H24" s="657"/>
      <c r="I24" s="657"/>
    </row>
    <row r="25" spans="1:9" x14ac:dyDescent="0.25">
      <c r="A25" s="104" t="s">
        <v>436</v>
      </c>
      <c r="D25" s="655"/>
      <c r="E25" s="655"/>
      <c r="F25" s="655"/>
      <c r="G25" s="657"/>
      <c r="H25" s="657"/>
      <c r="I25" s="657"/>
    </row>
    <row r="26" spans="1:9" x14ac:dyDescent="0.25">
      <c r="A26" s="107" t="s">
        <v>437</v>
      </c>
      <c r="B26" s="655"/>
      <c r="D26" s="655"/>
      <c r="E26" s="655"/>
      <c r="F26" s="655"/>
      <c r="G26" s="657"/>
      <c r="H26" s="657"/>
      <c r="I26" s="657"/>
    </row>
    <row r="27" spans="1:9" x14ac:dyDescent="0.25">
      <c r="A27" s="107" t="s">
        <v>438</v>
      </c>
      <c r="B27" s="655"/>
      <c r="D27" s="655"/>
      <c r="E27" s="655"/>
      <c r="F27" s="655"/>
      <c r="G27" s="657"/>
      <c r="H27" s="657"/>
      <c r="I27" s="657"/>
    </row>
    <row r="28" spans="1:9" x14ac:dyDescent="0.25">
      <c r="A28" s="107" t="s">
        <v>439</v>
      </c>
      <c r="B28" s="655"/>
      <c r="D28" s="655"/>
      <c r="E28" s="655"/>
      <c r="F28" s="655"/>
      <c r="G28" s="657"/>
      <c r="H28" s="657"/>
      <c r="I28" s="657"/>
    </row>
    <row r="29" spans="1:9" x14ac:dyDescent="0.25">
      <c r="A29" s="107" t="s">
        <v>440</v>
      </c>
      <c r="B29" s="655"/>
      <c r="D29" s="655"/>
      <c r="E29" s="655"/>
      <c r="F29" s="655"/>
      <c r="G29" s="657"/>
      <c r="H29" s="657"/>
      <c r="I29" s="657"/>
    </row>
    <row r="30" spans="1:9" x14ac:dyDescent="0.25">
      <c r="A30" s="657"/>
      <c r="B30" s="657"/>
      <c r="C30" s="657"/>
      <c r="D30" s="657"/>
      <c r="E30" s="657"/>
      <c r="F30" s="657"/>
      <c r="G30" s="657"/>
      <c r="H30" s="657"/>
      <c r="I30" s="657"/>
    </row>
    <row r="31" spans="1:9" x14ac:dyDescent="0.25">
      <c r="A31" s="657"/>
      <c r="B31" s="657"/>
      <c r="C31" s="657"/>
      <c r="D31" s="657"/>
      <c r="E31" s="657"/>
      <c r="F31" s="657"/>
      <c r="G31" s="657"/>
      <c r="H31" s="657"/>
      <c r="I31" s="657"/>
    </row>
    <row r="32" spans="1:9" x14ac:dyDescent="0.25">
      <c r="A32" s="107" t="s">
        <v>150</v>
      </c>
      <c r="B32" s="104"/>
      <c r="C32" s="13" t="s">
        <v>151</v>
      </c>
      <c r="D32" s="13"/>
      <c r="E32" s="104"/>
      <c r="F32" s="657"/>
      <c r="G32" s="657"/>
      <c r="H32" s="657"/>
      <c r="I32" s="657"/>
    </row>
    <row r="33" spans="1:4" x14ac:dyDescent="0.25">
      <c r="A33" s="107" t="s">
        <v>111</v>
      </c>
      <c r="B33" s="104"/>
      <c r="C33" s="13" t="s">
        <v>111</v>
      </c>
      <c r="D33" s="13"/>
    </row>
    <row r="34" spans="1:4" x14ac:dyDescent="0.25">
      <c r="A34" s="490"/>
      <c r="B34" s="490"/>
      <c r="C34" s="104"/>
      <c r="D34" s="104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40" width="22.7109375" collapsed="false"/>
    <col min="2" max="2" customWidth="true" style="240" width="27.85546875" collapsed="false"/>
    <col min="3" max="3" customWidth="true" style="240" width="6.85546875" collapsed="false"/>
    <col min="4" max="4" customWidth="true" style="240" width="13.7109375" collapsed="false"/>
    <col min="5" max="5" customWidth="true" style="240" width="13.85546875" collapsed="false"/>
    <col min="6" max="257" style="240" width="9.140625" collapsed="false"/>
  </cols>
  <sheetData>
    <row r="1" spans="1:29" x14ac:dyDescent="0.25">
      <c r="A1" s="120" t="s">
        <v>0</v>
      </c>
      <c r="B1" s="581">
        <f>'951'!C1</f>
        <v>51253</v>
      </c>
      <c r="C1" s="581"/>
      <c r="D1" s="581"/>
      <c r="E1" s="581"/>
    </row>
    <row r="2" spans="1:29" x14ac:dyDescent="0.25">
      <c r="A2" s="120" t="s">
        <v>1</v>
      </c>
      <c r="B2" s="581" t="str">
        <f>'951'!C2</f>
        <v>NEPTUNE MICROFINANCE BANK LIMITED</v>
      </c>
      <c r="C2" s="581"/>
      <c r="D2" s="581"/>
      <c r="E2" s="581"/>
    </row>
    <row r="3" spans="1:29" x14ac:dyDescent="0.25">
      <c r="A3" s="120" t="s">
        <v>5</v>
      </c>
      <c r="B3" s="734" t="s">
        <v>441</v>
      </c>
      <c r="C3" s="734"/>
      <c r="D3" s="734"/>
      <c r="E3" s="734"/>
      <c r="AC3" s="118"/>
    </row>
    <row r="4" spans="1:29" x14ac:dyDescent="0.25">
      <c r="A4" s="120" t="s">
        <v>3</v>
      </c>
      <c r="B4" s="581"/>
      <c r="C4" s="581"/>
      <c r="D4" s="581"/>
      <c r="E4" s="581"/>
    </row>
    <row r="5" spans="1:29" x14ac:dyDescent="0.25">
      <c r="A5" s="120" t="s">
        <v>7</v>
      </c>
      <c r="B5" s="613">
        <f>'933'!C5</f>
        <v>42855</v>
      </c>
      <c r="C5" s="581"/>
      <c r="D5" s="581"/>
      <c r="E5" s="581"/>
    </row>
    <row r="6" spans="1:29" x14ac:dyDescent="0.25">
      <c r="A6" s="120" t="s">
        <v>8</v>
      </c>
      <c r="B6" s="581" t="str">
        <f>'951'!C6</f>
        <v>LAGOS</v>
      </c>
      <c r="C6" s="581"/>
      <c r="D6" s="581"/>
      <c r="E6" s="581"/>
    </row>
    <row r="7" spans="1:29" x14ac:dyDescent="0.25">
      <c r="A7" s="120" t="s">
        <v>10</v>
      </c>
      <c r="B7" s="581">
        <f>'951'!C7</f>
        <v>20</v>
      </c>
      <c r="C7" s="581"/>
      <c r="D7" s="581"/>
      <c r="E7" s="581"/>
    </row>
    <row r="8" spans="1:29" x14ac:dyDescent="0.25">
      <c r="A8" s="120" t="s">
        <v>11</v>
      </c>
      <c r="B8" s="581" t="str">
        <f>'951'!C8</f>
        <v>Ikeja</v>
      </c>
      <c r="C8" s="581"/>
      <c r="D8" s="581"/>
      <c r="E8" s="581"/>
    </row>
    <row r="9" spans="1:29" x14ac:dyDescent="0.25">
      <c r="A9" s="120" t="s">
        <v>13</v>
      </c>
      <c r="B9" s="581">
        <f>'951'!C9</f>
        <v>0</v>
      </c>
      <c r="C9" s="581"/>
      <c r="D9" s="581"/>
      <c r="E9" s="581"/>
    </row>
    <row r="10" spans="1:29" x14ac:dyDescent="0.25">
      <c r="A10" s="657"/>
    </row>
    <row r="11" spans="1:29" x14ac:dyDescent="0.25">
      <c r="A11" s="735"/>
      <c r="B11" s="735"/>
      <c r="C11" s="735"/>
      <c r="D11" s="735"/>
      <c r="E11" s="658" t="s">
        <v>442</v>
      </c>
      <c r="F11" s="659" t="s">
        <v>443</v>
      </c>
    </row>
    <row customHeight="1" ht="13.5" r="12" spans="1:29" x14ac:dyDescent="0.25">
      <c r="A12" s="736" t="s">
        <v>444</v>
      </c>
      <c r="B12" s="736"/>
      <c r="C12" s="736"/>
      <c r="D12" s="736"/>
      <c r="E12" s="660"/>
      <c r="F12" s="660"/>
    </row>
    <row r="13" spans="1:29" x14ac:dyDescent="0.25">
      <c r="A13" s="510"/>
      <c r="B13" s="104"/>
      <c r="C13" s="104"/>
      <c r="D13" s="104"/>
      <c r="E13" s="104"/>
      <c r="F13" s="657"/>
    </row>
    <row r="14" spans="1:29" x14ac:dyDescent="0.25">
      <c r="A14" s="490"/>
      <c r="B14" s="104"/>
      <c r="C14" s="104"/>
      <c r="D14" s="104"/>
      <c r="E14" s="104"/>
      <c r="F14" s="657"/>
    </row>
    <row customHeight="1" ht="12.75" r="15" spans="1:29" x14ac:dyDescent="0.25">
      <c r="A15" s="12" t="s">
        <v>150</v>
      </c>
      <c r="B15" s="12"/>
      <c r="C15" s="657"/>
      <c r="D15" s="13" t="s">
        <v>151</v>
      </c>
      <c r="E15" s="13"/>
      <c r="F15" s="657"/>
    </row>
    <row customHeight="1" ht="12.75" r="16" spans="1:29" x14ac:dyDescent="0.25">
      <c r="A16" s="107" t="s">
        <v>111</v>
      </c>
      <c r="B16" s="104"/>
      <c r="C16" s="657"/>
      <c r="D16" s="13" t="s">
        <v>111</v>
      </c>
      <c r="E16" s="13"/>
      <c r="F16" s="657"/>
    </row>
    <row r="17" spans="1:6" x14ac:dyDescent="0.25">
      <c r="A17" s="12" t="s">
        <v>445</v>
      </c>
      <c r="B17" s="12"/>
      <c r="C17" s="12"/>
      <c r="D17" s="12"/>
      <c r="E17" s="12"/>
      <c r="F17" s="657"/>
    </row>
    <row r="18" spans="1:6" x14ac:dyDescent="0.25">
      <c r="A18" s="107"/>
      <c r="B18" s="107"/>
      <c r="C18" s="107"/>
      <c r="D18" s="107"/>
      <c r="E18" s="104"/>
      <c r="F18" s="657"/>
    </row>
    <row r="19" spans="1:6" x14ac:dyDescent="0.25">
      <c r="A19" s="104" t="s">
        <v>152</v>
      </c>
      <c r="B19" s="737"/>
      <c r="C19" s="737"/>
      <c r="D19" s="661" t="s">
        <v>154</v>
      </c>
      <c r="E19" s="662"/>
      <c r="F19" s="657"/>
    </row>
    <row r="20" spans="1:6" x14ac:dyDescent="0.25">
      <c r="A20" s="657"/>
      <c r="B20" s="657"/>
      <c r="C20" s="657"/>
      <c r="D20" s="657"/>
      <c r="E20" s="657"/>
      <c r="F20" s="657"/>
    </row>
    <row r="23" spans="1:6" x14ac:dyDescent="0.25">
      <c r="B23" s="240" t="s">
        <v>169</v>
      </c>
    </row>
    <row hidden="1" ht="12.75" r="38" spans="2:2" x14ac:dyDescent="0.25"/>
    <row hidden="1" ht="12.75" r="39" spans="2:2" x14ac:dyDescent="0.25">
      <c r="B39" s="118" t="s">
        <v>446</v>
      </c>
    </row>
    <row hidden="1" ht="12.75" r="40" spans="2:2" x14ac:dyDescent="0.25">
      <c r="B40" s="240" t="s">
        <v>447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18" width="8.0" collapsed="false"/>
    <col min="2" max="2" customWidth="true" style="118" width="43.140625" collapsed="false"/>
    <col min="3" max="3" customWidth="true" style="118" width="14.28515625" collapsed="false"/>
    <col min="4" max="5" customWidth="true" style="118" width="14.140625" collapsed="false"/>
    <col min="6" max="6" customWidth="true" style="118" width="14.7109375" collapsed="false"/>
    <col min="7" max="7" customWidth="true" style="118" width="15.140625" collapsed="false"/>
    <col min="8" max="257" style="118" width="9.140625" collapsed="false"/>
  </cols>
  <sheetData>
    <row customHeight="1" ht="12.75" r="1" spans="1:7" x14ac:dyDescent="0.25">
      <c r="A1" s="120" t="s">
        <v>0</v>
      </c>
      <c r="B1" s="120"/>
      <c r="C1" s="174">
        <f>'300'!C1</f>
        <v>51253</v>
      </c>
      <c r="E1" s="17"/>
      <c r="F1" s="175"/>
    </row>
    <row r="2" spans="1:7" x14ac:dyDescent="0.25">
      <c r="A2" s="120" t="s">
        <v>1</v>
      </c>
      <c r="B2" s="120"/>
      <c r="C2" s="174" t="str">
        <f>'300'!C2</f>
        <v>NEPTUNE MICROFINANCE BANK LIMITED</v>
      </c>
      <c r="E2" s="17"/>
      <c r="F2" s="17"/>
    </row>
    <row r="3" spans="1:7" x14ac:dyDescent="0.25">
      <c r="A3" s="120" t="s">
        <v>3</v>
      </c>
      <c r="B3" s="120"/>
      <c r="C3" s="174" t="s">
        <v>156</v>
      </c>
      <c r="E3" s="17"/>
      <c r="F3" s="17"/>
    </row>
    <row r="4" spans="1:7" x14ac:dyDescent="0.25">
      <c r="A4" s="120" t="s">
        <v>5</v>
      </c>
      <c r="B4" s="120"/>
      <c r="C4" s="174" t="s">
        <v>157</v>
      </c>
      <c r="E4" s="17"/>
      <c r="F4" s="25"/>
    </row>
    <row r="5" spans="1:7" x14ac:dyDescent="0.25">
      <c r="A5" s="120" t="s">
        <v>7</v>
      </c>
      <c r="B5" s="120"/>
      <c r="C5" s="25">
        <f>'300'!C5</f>
        <v>42855</v>
      </c>
      <c r="E5" s="17"/>
    </row>
    <row r="6" spans="1:7" x14ac:dyDescent="0.25">
      <c r="A6" s="120" t="s">
        <v>8</v>
      </c>
      <c r="B6" s="120"/>
      <c r="C6" s="174" t="str">
        <f>'300'!C6</f>
        <v>LAGOS</v>
      </c>
      <c r="E6" s="17"/>
    </row>
    <row r="7" spans="1:7" x14ac:dyDescent="0.25">
      <c r="A7" s="120" t="s">
        <v>10</v>
      </c>
      <c r="B7" s="120"/>
      <c r="C7" s="174">
        <f>'300'!C7</f>
        <v>20</v>
      </c>
      <c r="E7" s="17"/>
    </row>
    <row r="8" spans="1:7" x14ac:dyDescent="0.25">
      <c r="A8" s="120" t="s">
        <v>11</v>
      </c>
      <c r="B8" s="120"/>
      <c r="C8" s="174" t="str">
        <f>'300'!C8</f>
        <v>Ikeja</v>
      </c>
      <c r="E8" s="17"/>
    </row>
    <row r="9" spans="1:7" x14ac:dyDescent="0.25">
      <c r="A9" s="120" t="s">
        <v>13</v>
      </c>
      <c r="B9" s="120"/>
      <c r="C9" s="174">
        <f>'300'!C9</f>
        <v>0</v>
      </c>
      <c r="E9" s="17"/>
    </row>
    <row r="10" spans="1:7" x14ac:dyDescent="0.25">
      <c r="A10" s="120"/>
      <c r="B10" s="120"/>
      <c r="C10" s="17"/>
      <c r="D10" s="17"/>
      <c r="E10" s="17"/>
    </row>
    <row r="11" spans="1:7" x14ac:dyDescent="0.25">
      <c r="A11" s="176" t="s">
        <v>158</v>
      </c>
      <c r="B11" s="177"/>
      <c r="C11" s="10" t="s">
        <v>159</v>
      </c>
      <c r="D11" s="10"/>
      <c r="E11" s="9" t="s">
        <v>160</v>
      </c>
      <c r="F11" s="9"/>
      <c r="G11" s="104"/>
    </row>
    <row r="12" spans="1:7" x14ac:dyDescent="0.25">
      <c r="A12" s="178"/>
      <c r="B12" s="179"/>
      <c r="C12" s="180" t="s">
        <v>161</v>
      </c>
      <c r="D12" s="180" t="s">
        <v>162</v>
      </c>
      <c r="E12" s="180" t="s">
        <v>161</v>
      </c>
      <c r="F12" s="181" t="s">
        <v>162</v>
      </c>
      <c r="G12" s="104"/>
    </row>
    <row r="13" spans="1:7" x14ac:dyDescent="0.25">
      <c r="A13" s="182">
        <v>21100</v>
      </c>
      <c r="B13" s="183" t="s">
        <v>163</v>
      </c>
      <c r="C13" s="184"/>
      <c r="D13" s="184"/>
      <c r="E13" s="184"/>
      <c r="F13" s="185"/>
      <c r="G13" s="104"/>
    </row>
    <row r="14" spans="1:7" x14ac:dyDescent="0.25">
      <c r="A14" s="186">
        <v>21110</v>
      </c>
      <c r="B14" s="187" t="s">
        <v>164</v>
      </c>
      <c r="C14" s="188">
        <f>C15+C16</f>
        <v>42</v>
      </c>
      <c r="D14" s="188">
        <f>D15+D16</f>
        <v>12340</v>
      </c>
      <c r="E14" s="188">
        <f>E15+E16</f>
        <v>58</v>
      </c>
      <c r="F14" s="189">
        <f>F15+F16</f>
        <v>13280</v>
      </c>
      <c r="G14" s="104"/>
    </row>
    <row r="15" spans="1:7" x14ac:dyDescent="0.25">
      <c r="A15" s="186">
        <v>21111</v>
      </c>
      <c r="B15" s="190" t="s">
        <v>165</v>
      </c>
      <c r="C15" s="191">
        <v>33</v>
      </c>
      <c r="D15" s="191">
        <v>8920</v>
      </c>
      <c r="E15" s="191">
        <v>48</v>
      </c>
      <c r="F15" s="192">
        <v>9860</v>
      </c>
      <c r="G15" s="104"/>
    </row>
    <row r="16" spans="1:7" x14ac:dyDescent="0.25">
      <c r="A16" s="186">
        <v>21112</v>
      </c>
      <c r="B16" s="190" t="s">
        <v>166</v>
      </c>
      <c r="C16" s="191">
        <v>9</v>
      </c>
      <c r="D16" s="191">
        <v>3420</v>
      </c>
      <c r="E16" s="191">
        <v>10</v>
      </c>
      <c r="F16" s="192">
        <v>3420</v>
      </c>
      <c r="G16" s="104"/>
    </row>
    <row r="17" spans="1:7" x14ac:dyDescent="0.25">
      <c r="A17" s="186">
        <v>21120</v>
      </c>
      <c r="B17" s="187" t="s">
        <v>167</v>
      </c>
      <c r="C17" s="188">
        <f>C18+C19</f>
        <v>0</v>
      </c>
      <c r="D17" s="188">
        <f>D18+D19</f>
        <v>0</v>
      </c>
      <c r="E17" s="188">
        <f>E18+E19</f>
        <v>0</v>
      </c>
      <c r="F17" s="189">
        <f>F18+F19</f>
        <v>0</v>
      </c>
      <c r="G17" s="104"/>
    </row>
    <row r="18" spans="1:7" x14ac:dyDescent="0.25">
      <c r="A18" s="186">
        <v>21121</v>
      </c>
      <c r="B18" s="190" t="s">
        <v>165</v>
      </c>
      <c r="C18" s="191"/>
      <c r="D18" s="191"/>
      <c r="E18" s="191"/>
      <c r="F18" s="192"/>
      <c r="G18" s="104"/>
    </row>
    <row r="19" spans="1:7" x14ac:dyDescent="0.25">
      <c r="A19" s="186">
        <v>21122</v>
      </c>
      <c r="B19" s="190" t="s">
        <v>166</v>
      </c>
      <c r="C19" s="191"/>
      <c r="D19" s="191"/>
      <c r="E19" s="191"/>
      <c r="F19" s="192"/>
      <c r="G19" s="104"/>
    </row>
    <row r="20" spans="1:7" x14ac:dyDescent="0.25">
      <c r="A20" s="186">
        <v>21130</v>
      </c>
      <c r="B20" s="187" t="s">
        <v>168</v>
      </c>
      <c r="C20" s="188">
        <f>C21+C22</f>
        <v>278</v>
      </c>
      <c r="D20" s="188">
        <f>D21+D22</f>
        <v>10690</v>
      </c>
      <c r="E20" s="188">
        <f>E21+E22</f>
        <v>423</v>
      </c>
      <c r="F20" s="189">
        <f>F21+F22</f>
        <v>26432</v>
      </c>
      <c r="G20" s="104"/>
    </row>
    <row r="21" spans="1:7" x14ac:dyDescent="0.25">
      <c r="A21" s="186">
        <v>21131</v>
      </c>
      <c r="B21" s="190" t="s">
        <v>165</v>
      </c>
      <c r="C21" s="191">
        <v>147</v>
      </c>
      <c r="D21" s="191">
        <v>7629</v>
      </c>
      <c r="E21" s="191">
        <v>203</v>
      </c>
      <c r="F21" s="192">
        <v>6154</v>
      </c>
      <c r="G21" s="104"/>
    </row>
    <row r="22" spans="1:7" x14ac:dyDescent="0.25">
      <c r="A22" s="186">
        <v>21132</v>
      </c>
      <c r="B22" s="190" t="s">
        <v>166</v>
      </c>
      <c r="C22" s="191">
        <v>131</v>
      </c>
      <c r="D22" s="191">
        <v>3061</v>
      </c>
      <c r="E22" s="191">
        <v>220</v>
      </c>
      <c r="F22" s="192">
        <v>20278</v>
      </c>
      <c r="G22" s="104"/>
    </row>
    <row r="23" spans="1:7" x14ac:dyDescent="0.25">
      <c r="A23" s="186">
        <v>21140</v>
      </c>
      <c r="B23" s="187" t="s">
        <v>169</v>
      </c>
      <c r="C23" s="193" t="s">
        <v>170</v>
      </c>
      <c r="D23" s="193" t="s">
        <v>171</v>
      </c>
      <c r="E23" s="193" t="s">
        <v>170</v>
      </c>
      <c r="F23" s="194" t="s">
        <v>171</v>
      </c>
      <c r="G23" s="104"/>
    </row>
    <row r="24" spans="1:7" x14ac:dyDescent="0.25">
      <c r="A24" s="186">
        <v>21141</v>
      </c>
      <c r="B24" s="190" t="s">
        <v>172</v>
      </c>
      <c r="C24" s="191">
        <v>6</v>
      </c>
      <c r="D24" s="191">
        <v>0</v>
      </c>
      <c r="E24" s="191"/>
      <c r="F24" s="192"/>
      <c r="G24" s="104"/>
    </row>
    <row r="25" spans="1:7" x14ac:dyDescent="0.25">
      <c r="A25" s="186">
        <v>21142</v>
      </c>
      <c r="B25" s="190" t="s">
        <v>173</v>
      </c>
      <c r="C25" s="191">
        <v>1</v>
      </c>
      <c r="D25" s="191">
        <v>7</v>
      </c>
      <c r="E25" s="191"/>
      <c r="F25" s="192"/>
      <c r="G25" s="104"/>
    </row>
    <row r="26" spans="1:7" x14ac:dyDescent="0.25">
      <c r="A26" s="186">
        <v>21145</v>
      </c>
      <c r="B26" s="187" t="s">
        <v>174</v>
      </c>
      <c r="C26" s="188">
        <f>SUM(C24:C25)</f>
        <v>7</v>
      </c>
      <c r="D26" s="188">
        <f>SUM(D24:D25)</f>
        <v>7</v>
      </c>
      <c r="E26" s="188">
        <f>SUM(E24:E25)</f>
        <v>0</v>
      </c>
      <c r="F26" s="189">
        <f>SUM(F24:F25)</f>
        <v>0</v>
      </c>
      <c r="G26" s="104"/>
    </row>
    <row r="27" spans="1:7" x14ac:dyDescent="0.25">
      <c r="A27" s="186"/>
      <c r="B27" s="195" t="s">
        <v>175</v>
      </c>
      <c r="C27" s="191">
        <v>10</v>
      </c>
      <c r="D27" s="196"/>
      <c r="E27" s="196"/>
      <c r="F27" s="197"/>
      <c r="G27" s="104"/>
    </row>
    <row ht="25.5" r="28" spans="1:7" x14ac:dyDescent="0.25">
      <c r="A28" s="186">
        <v>21146</v>
      </c>
      <c r="B28" s="195" t="s">
        <v>176</v>
      </c>
      <c r="C28" s="191"/>
      <c r="D28" s="191"/>
      <c r="E28" s="191"/>
      <c r="F28" s="192"/>
      <c r="G28" s="104"/>
    </row>
    <row r="29" spans="1:7" x14ac:dyDescent="0.25">
      <c r="A29" s="186">
        <v>21147</v>
      </c>
      <c r="B29" s="195" t="s">
        <v>177</v>
      </c>
      <c r="C29" s="191"/>
      <c r="D29" s="191"/>
      <c r="E29" s="191"/>
      <c r="F29" s="192"/>
      <c r="G29" s="104"/>
    </row>
    <row r="30" spans="1:7" x14ac:dyDescent="0.25">
      <c r="A30" s="186">
        <v>21150</v>
      </c>
      <c r="B30" s="195" t="s">
        <v>178</v>
      </c>
      <c r="C30" s="198"/>
      <c r="D30" s="199"/>
      <c r="E30" s="199"/>
      <c r="F30" s="200"/>
      <c r="G30" s="104"/>
    </row>
    <row r="31" spans="1:7" x14ac:dyDescent="0.25">
      <c r="A31" s="186">
        <v>21151</v>
      </c>
      <c r="B31" s="195" t="s">
        <v>179</v>
      </c>
      <c r="C31" s="191"/>
      <c r="D31" s="199"/>
      <c r="E31" s="199"/>
      <c r="F31" s="200"/>
      <c r="G31" s="104"/>
    </row>
    <row r="32" spans="1:7" x14ac:dyDescent="0.25">
      <c r="A32" s="186">
        <v>21160</v>
      </c>
      <c r="B32" s="195" t="s">
        <v>180</v>
      </c>
      <c r="C32" s="201" t="s">
        <v>181</v>
      </c>
      <c r="D32" s="199"/>
      <c r="E32" s="199"/>
      <c r="F32" s="200"/>
      <c r="G32" s="104"/>
    </row>
    <row r="33" spans="1:8" x14ac:dyDescent="0.25">
      <c r="A33" s="186">
        <v>21170</v>
      </c>
      <c r="B33" s="195" t="s">
        <v>182</v>
      </c>
      <c r="C33" s="199"/>
      <c r="D33" s="199"/>
      <c r="E33" s="199"/>
      <c r="F33" s="200"/>
      <c r="G33" s="104"/>
    </row>
    <row r="34" spans="1:8" x14ac:dyDescent="0.25">
      <c r="A34" s="186">
        <v>21171</v>
      </c>
      <c r="B34" s="195" t="s">
        <v>183</v>
      </c>
      <c r="C34" s="191"/>
      <c r="D34" s="199"/>
      <c r="E34" s="199"/>
      <c r="F34" s="200"/>
      <c r="G34" s="104"/>
    </row>
    <row r="35" spans="1:8" x14ac:dyDescent="0.25">
      <c r="A35" s="186">
        <v>21172</v>
      </c>
      <c r="B35" s="195" t="s">
        <v>184</v>
      </c>
      <c r="C35" s="191"/>
      <c r="D35" s="199"/>
      <c r="E35" s="199"/>
      <c r="F35" s="200"/>
      <c r="G35" s="104"/>
    </row>
    <row r="36" spans="1:8" x14ac:dyDescent="0.25">
      <c r="A36" s="186">
        <v>21173</v>
      </c>
      <c r="B36" s="195" t="s">
        <v>185</v>
      </c>
      <c r="C36" s="191"/>
      <c r="D36" s="199"/>
      <c r="E36" s="199"/>
      <c r="F36" s="200"/>
      <c r="G36" s="104"/>
    </row>
    <row r="37" spans="1:8" x14ac:dyDescent="0.25">
      <c r="A37" s="202">
        <v>21174</v>
      </c>
      <c r="B37" s="203" t="s">
        <v>186</v>
      </c>
      <c r="C37" s="204"/>
      <c r="D37" s="205"/>
      <c r="E37" s="205"/>
      <c r="F37" s="206"/>
      <c r="G37" s="104"/>
    </row>
    <row r="38" spans="1:8" x14ac:dyDescent="0.25">
      <c r="A38" s="207">
        <v>21175</v>
      </c>
      <c r="B38" s="208" t="s">
        <v>187</v>
      </c>
      <c r="C38" s="209"/>
      <c r="D38" s="210"/>
      <c r="E38" s="210"/>
      <c r="F38" s="211"/>
      <c r="G38" s="104"/>
    </row>
    <row r="39" spans="1:8" x14ac:dyDescent="0.25">
      <c r="A39" s="212"/>
      <c r="B39" s="212"/>
      <c r="C39" s="130"/>
      <c r="D39" s="130"/>
      <c r="E39" s="130"/>
      <c r="F39" s="130"/>
      <c r="G39" s="130"/>
      <c r="H39" s="104"/>
    </row>
    <row r="40" spans="1:8" x14ac:dyDescent="0.25">
      <c r="A40" s="212"/>
      <c r="B40" s="212"/>
      <c r="C40" s="130"/>
      <c r="D40" s="130"/>
      <c r="E40" s="130"/>
      <c r="F40" s="130"/>
      <c r="G40" s="130"/>
      <c r="H40" s="104"/>
    </row>
    <row r="41" spans="1:8" x14ac:dyDescent="0.25">
      <c r="A41" s="213" t="s">
        <v>150</v>
      </c>
      <c r="B41" s="212"/>
      <c r="D41" s="130"/>
      <c r="E41" s="8" t="s">
        <v>151</v>
      </c>
      <c r="F41" s="8"/>
      <c r="G41" s="130"/>
      <c r="H41" s="104"/>
    </row>
    <row customHeight="1" ht="12.75" r="42" spans="1:8" x14ac:dyDescent="0.25">
      <c r="A42" s="213" t="s">
        <v>111</v>
      </c>
      <c r="B42" s="212"/>
      <c r="D42" s="130"/>
      <c r="E42" s="8" t="s">
        <v>111</v>
      </c>
      <c r="F42" s="8"/>
      <c r="G42" s="130"/>
      <c r="H42" s="104"/>
    </row>
    <row r="43" spans="1:8" x14ac:dyDescent="0.25">
      <c r="A43" s="212"/>
      <c r="B43" s="212"/>
      <c r="C43" s="213"/>
      <c r="D43" s="213"/>
      <c r="E43" s="213"/>
      <c r="F43" s="213"/>
      <c r="G43" s="130"/>
      <c r="H43" s="104"/>
    </row>
    <row r="44" spans="1:8" x14ac:dyDescent="0.25">
      <c r="A44" s="212"/>
      <c r="B44" s="212"/>
      <c r="C44" s="213"/>
      <c r="D44" s="213"/>
      <c r="E44" s="213"/>
      <c r="F44" s="213"/>
      <c r="G44" s="130"/>
      <c r="H44" s="104"/>
    </row>
    <row r="45" spans="1:8" x14ac:dyDescent="0.25">
      <c r="A45" s="212"/>
      <c r="B45" s="212"/>
      <c r="C45" s="130"/>
      <c r="D45" s="130"/>
      <c r="E45" s="130"/>
      <c r="F45" s="130"/>
      <c r="G45" s="130"/>
      <c r="H45" s="104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abSelected="1" workbookViewId="0" zoomScaleNormal="100">
      <selection activeCell="C4" sqref="C4"/>
    </sheetView>
  </sheetViews>
  <sheetFormatPr defaultColWidth="9.140625" defaultRowHeight="15" x14ac:dyDescent="0.25"/>
  <cols>
    <col min="1" max="1" customWidth="true" style="118" width="11.5703125" collapsed="false"/>
    <col min="2" max="2" customWidth="true" style="118" width="13.7109375" collapsed="false"/>
    <col min="3" max="3" customWidth="true" style="118" width="41.42578125" collapsed="false"/>
    <col min="4" max="4" customWidth="true" style="118" width="17.42578125" collapsed="false"/>
    <col min="5" max="5" customWidth="true" style="118" width="13.140625" collapsed="false"/>
    <col min="6" max="257" style="118" width="9.140625" collapsed="false"/>
  </cols>
  <sheetData>
    <row r="1" spans="1:5" x14ac:dyDescent="0.25">
      <c r="A1" s="120" t="s">
        <v>0</v>
      </c>
      <c r="B1" s="121"/>
      <c r="C1" s="122">
        <f>'300'!C1</f>
        <v>51253</v>
      </c>
      <c r="D1" s="214"/>
    </row>
    <row r="2" spans="1:5" x14ac:dyDescent="0.25">
      <c r="A2" s="120" t="s">
        <v>1</v>
      </c>
      <c r="B2" s="121"/>
      <c r="C2" s="120" t="str">
        <f>'300'!C2</f>
        <v>NEPTUNE MICROFINANCE BANK LIMITED</v>
      </c>
      <c r="D2" s="214"/>
    </row>
    <row customHeight="1" ht="15" r="3" spans="1:5" x14ac:dyDescent="0.25">
      <c r="A3" s="120" t="s">
        <v>3</v>
      </c>
      <c r="B3" s="121"/>
      <c r="C3" s="120" t="s">
        <v>188</v>
      </c>
      <c r="D3" s="214"/>
    </row>
    <row r="4" spans="1:5" x14ac:dyDescent="0.25">
      <c r="A4" s="120" t="s">
        <v>5</v>
      </c>
      <c r="B4" s="121"/>
      <c r="C4" s="120" t="s">
        <v>189</v>
      </c>
      <c r="D4" s="215"/>
    </row>
    <row r="5" spans="1:5" x14ac:dyDescent="0.25">
      <c r="A5" s="120" t="s">
        <v>7</v>
      </c>
      <c r="B5" s="121"/>
      <c r="C5" s="124">
        <f>'300'!C5</f>
        <v>42855</v>
      </c>
      <c r="D5" s="214"/>
    </row>
    <row r="6" spans="1:5" x14ac:dyDescent="0.25">
      <c r="A6" s="120" t="s">
        <v>8</v>
      </c>
      <c r="B6" s="121"/>
      <c r="C6" s="216" t="str">
        <f>'300'!C6</f>
        <v>LAGOS</v>
      </c>
      <c r="D6" s="214"/>
    </row>
    <row r="7" spans="1:5" x14ac:dyDescent="0.25">
      <c r="A7" s="120" t="s">
        <v>10</v>
      </c>
      <c r="B7" s="121"/>
      <c r="C7" s="216">
        <f>'300'!C7</f>
        <v>20</v>
      </c>
      <c r="D7" s="214"/>
    </row>
    <row r="8" spans="1:5" x14ac:dyDescent="0.25">
      <c r="A8" s="120" t="s">
        <v>11</v>
      </c>
      <c r="B8" s="121"/>
      <c r="C8" s="216" t="str">
        <f>'300'!C8</f>
        <v>Ikeja</v>
      </c>
      <c r="D8" s="214"/>
    </row>
    <row r="9" spans="1:5" x14ac:dyDescent="0.25">
      <c r="A9" s="120" t="s">
        <v>13</v>
      </c>
      <c r="B9" s="121"/>
      <c r="C9" s="216">
        <f>'300'!C9</f>
        <v>0</v>
      </c>
      <c r="D9" s="214"/>
      <c r="E9" s="217"/>
    </row>
    <row r="10" spans="1:5" x14ac:dyDescent="0.25">
      <c r="A10" s="218"/>
      <c r="B10" s="219"/>
      <c r="C10" s="220"/>
      <c r="D10" s="221"/>
      <c r="E10" s="104"/>
    </row>
    <row r="11" spans="1:5" x14ac:dyDescent="0.25">
      <c r="A11" s="222"/>
      <c r="B11" s="7"/>
      <c r="C11" s="7"/>
      <c r="D11" s="223"/>
      <c r="E11" s="104"/>
    </row>
    <row customHeight="1" ht="26.25" r="12" spans="1:5" x14ac:dyDescent="0.25">
      <c r="A12" s="224" t="s">
        <v>190</v>
      </c>
      <c r="B12" s="6" t="s">
        <v>191</v>
      </c>
      <c r="C12" s="6"/>
      <c r="D12" s="226" t="s">
        <v>192</v>
      </c>
      <c r="E12" s="104"/>
    </row>
    <row customHeight="1" ht="12.75" r="13" spans="1:5" x14ac:dyDescent="0.25">
      <c r="A13" s="227" t="s">
        <v>449</v>
      </c>
      <c r="B13" s="5" t="s">
        <v>448</v>
      </c>
      <c r="C13" s="5"/>
      <c r="D13" s="228" t="n">
        <v>27000.0</v>
      </c>
      <c r="E13" s="104"/>
    </row>
    <row customHeight="1" ht="12.75" r="14" spans="1:5" x14ac:dyDescent="0.25">
      <c r="A14" s="229"/>
      <c r="B14" s="4" t="s">
        <v>194</v>
      </c>
      <c r="C14" s="4"/>
      <c r="D14" s="230">
        <v>4066</v>
      </c>
      <c r="E14" s="104"/>
    </row>
    <row customHeight="1" ht="12.75" r="15" spans="1:5" x14ac:dyDescent="0.25">
      <c r="A15" s="229"/>
      <c r="B15" s="4" t="s">
        <v>195</v>
      </c>
      <c r="C15" s="4"/>
      <c r="D15" s="230">
        <v>20466</v>
      </c>
      <c r="E15" s="104"/>
    </row>
    <row r="16" spans="1:5" x14ac:dyDescent="0.25">
      <c r="A16" s="229"/>
      <c r="B16" s="4"/>
      <c r="C16" s="4"/>
      <c r="D16" s="230"/>
      <c r="E16" s="104"/>
    </row>
    <row r="17" spans="1:5" x14ac:dyDescent="0.25">
      <c r="A17" s="229"/>
      <c r="B17" s="4"/>
      <c r="C17" s="4"/>
      <c r="D17" s="230"/>
      <c r="E17" s="104"/>
    </row>
    <row r="18" spans="1:5" x14ac:dyDescent="0.25">
      <c r="A18" s="229"/>
      <c r="B18" s="4"/>
      <c r="C18" s="4"/>
      <c r="D18" s="230"/>
      <c r="E18" s="104"/>
    </row>
    <row r="19" spans="1:5" x14ac:dyDescent="0.25">
      <c r="A19" s="229"/>
      <c r="B19" s="4"/>
      <c r="C19" s="4"/>
      <c r="D19" s="230"/>
      <c r="E19" s="104"/>
    </row>
    <row r="20" spans="1:5" x14ac:dyDescent="0.25">
      <c r="A20" s="229"/>
      <c r="B20" s="4"/>
      <c r="C20" s="4"/>
      <c r="D20" s="230"/>
      <c r="E20" s="104"/>
    </row>
    <row r="21" spans="1:5" x14ac:dyDescent="0.25">
      <c r="A21" s="229"/>
      <c r="B21" s="4"/>
      <c r="C21" s="4"/>
      <c r="D21" s="230"/>
      <c r="E21" s="104"/>
    </row>
    <row r="22" spans="1:5" x14ac:dyDescent="0.25">
      <c r="A22" s="229"/>
      <c r="B22" s="4"/>
      <c r="C22" s="4"/>
      <c r="D22" s="230"/>
      <c r="E22" s="104"/>
    </row>
    <row r="23" spans="1:5" x14ac:dyDescent="0.25">
      <c r="A23" s="229"/>
      <c r="B23" s="4"/>
      <c r="C23" s="4"/>
      <c r="D23" s="230"/>
      <c r="E23" s="104"/>
    </row>
    <row r="24" spans="1:5" x14ac:dyDescent="0.25">
      <c r="A24" s="229"/>
      <c r="B24" s="4"/>
      <c r="C24" s="4"/>
      <c r="D24" s="230"/>
      <c r="E24" s="104"/>
    </row>
    <row r="25" spans="1:5" x14ac:dyDescent="0.25">
      <c r="A25" s="229"/>
      <c r="B25" s="4"/>
      <c r="C25" s="4"/>
      <c r="D25" s="230"/>
      <c r="E25" s="104"/>
    </row>
    <row r="26" spans="1:5" x14ac:dyDescent="0.25">
      <c r="A26" s="229"/>
      <c r="B26" s="4"/>
      <c r="C26" s="4"/>
      <c r="D26" s="230"/>
      <c r="E26" s="104"/>
    </row>
    <row r="27" spans="1:5" x14ac:dyDescent="0.25">
      <c r="A27" s="229"/>
      <c r="B27" s="4"/>
      <c r="C27" s="4"/>
      <c r="D27" s="230"/>
      <c r="E27" s="104"/>
    </row>
    <row r="28" spans="1:5" x14ac:dyDescent="0.25">
      <c r="A28" s="229"/>
      <c r="B28" s="4"/>
      <c r="C28" s="4"/>
      <c r="D28" s="230"/>
      <c r="E28" s="104"/>
    </row>
    <row r="29" spans="1:5" x14ac:dyDescent="0.25">
      <c r="A29" s="229"/>
      <c r="B29" s="4"/>
      <c r="C29" s="4"/>
      <c r="D29" s="230"/>
      <c r="E29" s="104"/>
    </row>
    <row r="30" spans="1:5" x14ac:dyDescent="0.25">
      <c r="A30" s="229"/>
      <c r="B30" s="4"/>
      <c r="C30" s="4"/>
      <c r="D30" s="230"/>
      <c r="E30" s="104"/>
    </row>
    <row r="31" spans="1:5" x14ac:dyDescent="0.25">
      <c r="A31" s="229"/>
      <c r="B31" s="4"/>
      <c r="C31" s="4"/>
      <c r="D31" s="230"/>
      <c r="E31" s="104"/>
    </row>
    <row r="32" spans="1:5" x14ac:dyDescent="0.25">
      <c r="A32" s="229"/>
      <c r="B32" s="4"/>
      <c r="C32" s="4"/>
      <c r="D32" s="230"/>
      <c r="E32" s="231"/>
    </row>
    <row r="33" spans="1:5" x14ac:dyDescent="0.25">
      <c r="A33" s="229"/>
      <c r="B33" s="4"/>
      <c r="C33" s="4"/>
      <c r="D33" s="230"/>
      <c r="E33" s="104"/>
    </row>
    <row r="34" spans="1:5" x14ac:dyDescent="0.25">
      <c r="A34" s="229"/>
      <c r="B34" s="4"/>
      <c r="C34" s="4"/>
      <c r="D34" s="230"/>
      <c r="E34" s="104"/>
    </row>
    <row r="35" spans="1:5" x14ac:dyDescent="0.25">
      <c r="A35" s="229"/>
      <c r="B35" s="4"/>
      <c r="C35" s="4"/>
      <c r="D35" s="230"/>
      <c r="E35" s="104"/>
    </row>
    <row r="36" spans="1:5" x14ac:dyDescent="0.25">
      <c r="A36" s="229"/>
      <c r="B36" s="4"/>
      <c r="C36" s="4"/>
      <c r="D36" s="230"/>
      <c r="E36" s="104"/>
    </row>
    <row r="37" spans="1:5" x14ac:dyDescent="0.25">
      <c r="A37" s="229"/>
      <c r="B37" s="4"/>
      <c r="C37" s="4"/>
      <c r="D37" s="230"/>
      <c r="E37" s="104"/>
    </row>
    <row r="38" spans="1:5" x14ac:dyDescent="0.25">
      <c r="A38" s="229"/>
      <c r="B38" s="4"/>
      <c r="C38" s="4"/>
      <c r="D38" s="230"/>
      <c r="E38" s="104"/>
    </row>
    <row r="39" spans="1:5" x14ac:dyDescent="0.25">
      <c r="A39" s="229"/>
      <c r="B39" s="4"/>
      <c r="C39" s="4"/>
      <c r="D39" s="230"/>
      <c r="E39" s="104"/>
    </row>
    <row r="40" spans="1:5" x14ac:dyDescent="0.25">
      <c r="A40" s="229"/>
      <c r="B40" s="4"/>
      <c r="C40" s="4"/>
      <c r="D40" s="230"/>
      <c r="E40" s="104"/>
    </row>
    <row r="41" spans="1:5" x14ac:dyDescent="0.25">
      <c r="A41" s="229"/>
      <c r="B41" s="4"/>
      <c r="C41" s="4"/>
      <c r="D41" s="230"/>
      <c r="E41" s="104"/>
    </row>
    <row r="42" spans="1:5" x14ac:dyDescent="0.25">
      <c r="A42" s="229"/>
      <c r="B42" s="4"/>
      <c r="C42" s="4"/>
      <c r="D42" s="230"/>
      <c r="E42" s="104"/>
    </row>
    <row r="43" spans="1:5" x14ac:dyDescent="0.25">
      <c r="A43" s="229"/>
      <c r="B43" s="4"/>
      <c r="C43" s="4"/>
      <c r="D43" s="230"/>
      <c r="E43" s="104"/>
    </row>
    <row r="44" spans="1:5" x14ac:dyDescent="0.25">
      <c r="A44" s="229"/>
      <c r="B44" s="4"/>
      <c r="C44" s="4"/>
      <c r="D44" s="230"/>
      <c r="E44" s="104"/>
    </row>
    <row r="45" spans="1:5" x14ac:dyDescent="0.25">
      <c r="A45" s="229"/>
      <c r="B45" s="4"/>
      <c r="C45" s="4"/>
      <c r="D45" s="230"/>
      <c r="E45" s="104"/>
    </row>
    <row r="46" spans="1:5" x14ac:dyDescent="0.25">
      <c r="A46" s="229"/>
      <c r="B46" s="4"/>
      <c r="C46" s="4"/>
      <c r="D46" s="230"/>
      <c r="E46" s="104"/>
    </row>
    <row r="47" spans="1:5" x14ac:dyDescent="0.25">
      <c r="A47" s="232"/>
      <c r="B47" s="3"/>
      <c r="C47" s="3"/>
      <c r="D47" s="233"/>
      <c r="E47" s="104"/>
    </row>
    <row r="48" spans="1:5" x14ac:dyDescent="0.25">
      <c r="A48" s="234" t="s">
        <v>196</v>
      </c>
      <c r="B48" s="2"/>
      <c r="C48" s="2"/>
      <c r="D48" s="235">
        <f>SUM(D13:D47)</f>
        <v>24631</v>
      </c>
      <c r="E48" s="236"/>
    </row>
    <row r="49" spans="1:5" x14ac:dyDescent="0.25">
      <c r="A49" s="1"/>
      <c r="B49" s="1"/>
      <c r="C49" s="104"/>
      <c r="D49" s="237"/>
      <c r="E49" s="104"/>
    </row>
    <row r="50" spans="1:5" x14ac:dyDescent="0.25">
      <c r="A50" s="238"/>
      <c r="B50" s="104"/>
      <c r="C50" s="104"/>
      <c r="D50" s="104"/>
      <c r="E50" s="104"/>
    </row>
    <row r="51" spans="1:5" x14ac:dyDescent="0.25">
      <c r="A51" s="107" t="s">
        <v>197</v>
      </c>
      <c r="B51" s="104"/>
      <c r="C51" s="107" t="s">
        <v>198</v>
      </c>
      <c r="D51" s="113"/>
      <c r="E51" s="113"/>
    </row>
    <row r="52" spans="1:5" x14ac:dyDescent="0.25">
      <c r="A52" s="107" t="s">
        <v>111</v>
      </c>
      <c r="B52" s="104"/>
      <c r="C52" s="239" t="s">
        <v>199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workbookViewId="0" zoomScaleNormal="100">
      <selection activeCell="E21" sqref="E21"/>
    </sheetView>
  </sheetViews>
  <sheetFormatPr defaultColWidth="9.140625" defaultRowHeight="15" x14ac:dyDescent="0.25"/>
  <cols>
    <col min="1" max="1" customWidth="true" style="240" width="11.5703125" collapsed="false"/>
    <col min="2" max="2" customWidth="true" style="240" width="12.42578125" collapsed="false"/>
    <col min="3" max="3" customWidth="true" style="240" width="31.0" collapsed="false"/>
    <col min="4" max="4" customWidth="true" style="241" width="14.7109375" collapsed="false"/>
    <col min="5" max="5" customWidth="true" style="242" width="15.5703125" collapsed="false"/>
    <col min="6" max="6" customWidth="true" style="240" width="17.0" collapsed="false"/>
    <col min="7" max="7" customWidth="true" style="240" width="17.42578125" collapsed="false"/>
    <col min="8" max="257" style="240" width="9.140625" collapsed="false"/>
  </cols>
  <sheetData>
    <row r="1" spans="1:7" x14ac:dyDescent="0.25">
      <c r="A1" s="120" t="s">
        <v>0</v>
      </c>
      <c r="B1" s="121"/>
      <c r="C1" s="122">
        <f>'221'!C1</f>
        <v>51253</v>
      </c>
      <c r="D1" s="243"/>
      <c r="E1" s="244"/>
      <c r="F1" s="121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43"/>
      <c r="E2" s="244"/>
      <c r="F2" s="121"/>
    </row>
    <row r="3" spans="1:7" x14ac:dyDescent="0.25">
      <c r="A3" s="120" t="s">
        <v>3</v>
      </c>
      <c r="B3" s="121"/>
      <c r="C3" s="122" t="s">
        <v>200</v>
      </c>
      <c r="D3" s="243"/>
      <c r="E3" s="244"/>
      <c r="F3" s="121"/>
    </row>
    <row r="4" spans="1:7" x14ac:dyDescent="0.25">
      <c r="A4" s="120" t="s">
        <v>5</v>
      </c>
      <c r="B4" s="121"/>
      <c r="C4" s="122" t="s">
        <v>201</v>
      </c>
      <c r="D4" s="243"/>
      <c r="E4" s="244"/>
      <c r="F4" s="121"/>
    </row>
    <row r="5" spans="1:7" x14ac:dyDescent="0.25">
      <c r="A5" s="120" t="s">
        <v>7</v>
      </c>
      <c r="B5" s="121"/>
      <c r="C5" s="245">
        <f>'001'!C5</f>
        <v>42855</v>
      </c>
      <c r="D5" s="243"/>
      <c r="E5" s="244"/>
      <c r="F5" s="121"/>
    </row>
    <row r="6" spans="1:7" x14ac:dyDescent="0.25">
      <c r="A6" s="120" t="s">
        <v>8</v>
      </c>
      <c r="B6" s="121"/>
      <c r="C6" s="122" t="str">
        <f>'001'!C6</f>
        <v>LAGOS</v>
      </c>
      <c r="D6" s="243"/>
      <c r="E6" s="244"/>
      <c r="F6" s="121"/>
    </row>
    <row r="7" spans="1:7" x14ac:dyDescent="0.25">
      <c r="A7" s="120" t="s">
        <v>10</v>
      </c>
      <c r="B7" s="121"/>
      <c r="C7" s="122">
        <f>'300'!C7</f>
        <v>20</v>
      </c>
      <c r="D7" s="243"/>
      <c r="E7" s="244"/>
      <c r="F7" s="121"/>
    </row>
    <row r="8" spans="1:7" x14ac:dyDescent="0.25">
      <c r="A8" s="120" t="s">
        <v>11</v>
      </c>
      <c r="B8" s="121"/>
      <c r="C8" s="122" t="str">
        <f>'001'!C8</f>
        <v>Ikeja</v>
      </c>
      <c r="D8" s="243"/>
      <c r="E8" s="244"/>
      <c r="F8" s="121"/>
    </row>
    <row r="9" spans="1:7" x14ac:dyDescent="0.25">
      <c r="A9" s="120" t="s">
        <v>13</v>
      </c>
      <c r="B9" s="121"/>
      <c r="C9" s="122">
        <f>'001'!C9</f>
        <v>0</v>
      </c>
      <c r="D9" s="243"/>
      <c r="E9" s="244"/>
      <c r="F9" s="121"/>
    </row>
    <row r="10" spans="1:7" x14ac:dyDescent="0.25">
      <c r="A10" s="120"/>
      <c r="B10" s="122"/>
      <c r="C10" s="120"/>
      <c r="D10" s="243"/>
      <c r="E10" s="244"/>
      <c r="F10" s="121"/>
    </row>
    <row r="11" spans="1:7" x14ac:dyDescent="0.25">
      <c r="A11" s="121"/>
      <c r="B11" s="121"/>
      <c r="C11" s="121"/>
      <c r="D11" s="243"/>
      <c r="E11" s="244"/>
      <c r="F11" s="121"/>
    </row>
    <row customHeight="1" ht="30" r="12" spans="1:7" x14ac:dyDescent="0.25">
      <c r="A12" s="246" t="s">
        <v>202</v>
      </c>
      <c r="B12" s="6" t="s">
        <v>191</v>
      </c>
      <c r="C12" s="6"/>
      <c r="D12" s="225" t="s">
        <v>203</v>
      </c>
      <c r="E12" s="247" t="s">
        <v>204</v>
      </c>
      <c r="F12" s="248" t="s">
        <v>205</v>
      </c>
    </row>
    <row r="13" spans="1:7" x14ac:dyDescent="0.25">
      <c r="A13" s="249"/>
      <c r="B13" s="663"/>
      <c r="C13" s="663"/>
      <c r="D13" s="250"/>
      <c r="E13" s="251"/>
      <c r="F13" s="252"/>
      <c r="G13" s="253"/>
    </row>
    <row r="14" spans="1:7" x14ac:dyDescent="0.25">
      <c r="A14" s="254"/>
      <c r="B14" s="4"/>
      <c r="C14" s="4"/>
      <c r="D14" s="255"/>
      <c r="E14" s="256"/>
      <c r="F14" s="257"/>
      <c r="G14" s="253"/>
    </row>
    <row r="15" spans="1:7" x14ac:dyDescent="0.25">
      <c r="A15" s="254"/>
      <c r="B15" s="4"/>
      <c r="C15" s="4"/>
      <c r="D15" s="255"/>
      <c r="E15" s="256"/>
      <c r="F15" s="257"/>
      <c r="G15" s="253"/>
    </row>
    <row r="16" spans="1:7" x14ac:dyDescent="0.25">
      <c r="A16" s="258"/>
      <c r="B16" s="4"/>
      <c r="C16" s="4"/>
      <c r="D16" s="259"/>
      <c r="E16" s="260"/>
      <c r="F16" s="261"/>
      <c r="G16" s="253"/>
    </row>
    <row r="17" spans="1:7" x14ac:dyDescent="0.25">
      <c r="A17" s="258"/>
      <c r="B17" s="4"/>
      <c r="C17" s="4"/>
      <c r="D17" s="259"/>
      <c r="E17" s="260"/>
      <c r="F17" s="261"/>
      <c r="G17" s="253"/>
    </row>
    <row r="18" spans="1:7" x14ac:dyDescent="0.25">
      <c r="A18" s="258"/>
      <c r="B18" s="4"/>
      <c r="C18" s="4"/>
      <c r="D18" s="259"/>
      <c r="E18" s="260"/>
      <c r="F18" s="261"/>
      <c r="G18" s="253"/>
    </row>
    <row r="19" spans="1:7" x14ac:dyDescent="0.25">
      <c r="A19" s="262"/>
      <c r="B19" s="4"/>
      <c r="C19" s="4"/>
      <c r="D19" s="263"/>
      <c r="E19" s="264"/>
      <c r="F19" s="265"/>
      <c r="G19" s="253"/>
    </row>
    <row r="20" spans="1:7" x14ac:dyDescent="0.25">
      <c r="A20" s="262"/>
      <c r="B20" s="4"/>
      <c r="C20" s="4"/>
      <c r="D20" s="263"/>
      <c r="E20" s="264"/>
      <c r="F20" s="265"/>
      <c r="G20" s="253"/>
    </row>
    <row r="21" spans="1:7" x14ac:dyDescent="0.25">
      <c r="A21" s="262"/>
      <c r="B21" s="4"/>
      <c r="C21" s="4"/>
      <c r="D21" s="263"/>
      <c r="E21" s="264"/>
      <c r="F21" s="265"/>
      <c r="G21" s="253"/>
    </row>
    <row r="22" spans="1:7" x14ac:dyDescent="0.25">
      <c r="A22" s="262"/>
      <c r="B22" s="4"/>
      <c r="C22" s="4"/>
      <c r="D22" s="263"/>
      <c r="E22" s="264"/>
      <c r="F22" s="265"/>
      <c r="G22" s="253"/>
    </row>
    <row r="23" spans="1:7" x14ac:dyDescent="0.25">
      <c r="A23" s="262"/>
      <c r="B23" s="4"/>
      <c r="C23" s="4"/>
      <c r="D23" s="263"/>
      <c r="E23" s="264"/>
      <c r="F23" s="265"/>
      <c r="G23" s="253"/>
    </row>
    <row r="24" spans="1:7" x14ac:dyDescent="0.25">
      <c r="A24" s="262"/>
      <c r="B24" s="4"/>
      <c r="C24" s="4"/>
      <c r="D24" s="263"/>
      <c r="E24" s="264"/>
      <c r="F24" s="265"/>
      <c r="G24" s="253"/>
    </row>
    <row r="25" spans="1:7" x14ac:dyDescent="0.25">
      <c r="A25" s="262"/>
      <c r="B25" s="4"/>
      <c r="C25" s="4"/>
      <c r="D25" s="263"/>
      <c r="E25" s="264"/>
      <c r="F25" s="265"/>
      <c r="G25" s="253"/>
    </row>
    <row r="26" spans="1:7" x14ac:dyDescent="0.25">
      <c r="A26" s="262"/>
      <c r="B26" s="4"/>
      <c r="C26" s="4"/>
      <c r="D26" s="263"/>
      <c r="E26" s="264"/>
      <c r="F26" s="265"/>
      <c r="G26" s="253"/>
    </row>
    <row r="27" spans="1:7" x14ac:dyDescent="0.25">
      <c r="A27" s="262"/>
      <c r="B27" s="4"/>
      <c r="C27" s="4"/>
      <c r="D27" s="263"/>
      <c r="E27" s="264"/>
      <c r="F27" s="265"/>
      <c r="G27" s="253"/>
    </row>
    <row r="28" spans="1:7" x14ac:dyDescent="0.25">
      <c r="A28" s="262"/>
      <c r="B28" s="4"/>
      <c r="C28" s="4"/>
      <c r="D28" s="263"/>
      <c r="E28" s="264"/>
      <c r="F28" s="265"/>
      <c r="G28" s="253"/>
    </row>
    <row r="29" spans="1:7" x14ac:dyDescent="0.25">
      <c r="A29" s="262"/>
      <c r="B29" s="4"/>
      <c r="C29" s="4"/>
      <c r="D29" s="263"/>
      <c r="E29" s="264"/>
      <c r="F29" s="265"/>
      <c r="G29" s="253"/>
    </row>
    <row r="30" spans="1:7" x14ac:dyDescent="0.25">
      <c r="A30" s="262"/>
      <c r="B30" s="4"/>
      <c r="C30" s="4"/>
      <c r="D30" s="263"/>
      <c r="E30" s="264"/>
      <c r="F30" s="265"/>
      <c r="G30" s="253"/>
    </row>
    <row r="31" spans="1:7" x14ac:dyDescent="0.25">
      <c r="A31" s="262"/>
      <c r="B31" s="4"/>
      <c r="C31" s="4"/>
      <c r="D31" s="263"/>
      <c r="E31" s="264"/>
      <c r="F31" s="265"/>
      <c r="G31" s="253"/>
    </row>
    <row r="32" spans="1:7" x14ac:dyDescent="0.25">
      <c r="A32" s="262"/>
      <c r="B32" s="4"/>
      <c r="C32" s="4"/>
      <c r="D32" s="263"/>
      <c r="E32" s="264"/>
      <c r="F32" s="265"/>
      <c r="G32" s="266"/>
    </row>
    <row r="33" spans="1:7" x14ac:dyDescent="0.25">
      <c r="A33" s="262"/>
      <c r="B33" s="4"/>
      <c r="C33" s="4"/>
      <c r="D33" s="263"/>
      <c r="E33" s="264"/>
      <c r="F33" s="265"/>
      <c r="G33" s="253"/>
    </row>
    <row r="34" spans="1:7" x14ac:dyDescent="0.25">
      <c r="A34" s="262"/>
      <c r="B34" s="4"/>
      <c r="C34" s="4"/>
      <c r="D34" s="263"/>
      <c r="E34" s="264"/>
      <c r="F34" s="265"/>
      <c r="G34" s="253"/>
    </row>
    <row r="35" spans="1:7" x14ac:dyDescent="0.25">
      <c r="A35" s="262"/>
      <c r="B35" s="4"/>
      <c r="C35" s="4"/>
      <c r="D35" s="263"/>
      <c r="E35" s="264"/>
      <c r="F35" s="265"/>
      <c r="G35" s="253"/>
    </row>
    <row r="36" spans="1:7" x14ac:dyDescent="0.25">
      <c r="A36" s="262"/>
      <c r="B36" s="4"/>
      <c r="C36" s="4"/>
      <c r="D36" s="263"/>
      <c r="E36" s="264"/>
      <c r="F36" s="265"/>
      <c r="G36" s="253"/>
    </row>
    <row r="37" spans="1:7" x14ac:dyDescent="0.25">
      <c r="A37" s="262"/>
      <c r="B37" s="4"/>
      <c r="C37" s="4"/>
      <c r="D37" s="263"/>
      <c r="E37" s="264"/>
      <c r="F37" s="265"/>
      <c r="G37" s="253"/>
    </row>
    <row ht="13.5" r="38" spans="1:7" x14ac:dyDescent="0.25">
      <c r="A38" s="267"/>
      <c r="B38" s="664"/>
      <c r="C38" s="664"/>
      <c r="D38" s="268"/>
      <c r="E38" s="269"/>
      <c r="F38" s="270"/>
      <c r="G38" s="253"/>
    </row>
    <row ht="15.75" r="39" spans="1:7" x14ac:dyDescent="0.25">
      <c r="A39" s="665" t="s">
        <v>206</v>
      </c>
      <c r="B39" s="665"/>
      <c r="C39" s="665"/>
      <c r="D39" s="271"/>
      <c r="E39" s="272"/>
      <c r="F39" s="273">
        <f>SUM(F13:F38)</f>
        <v>0</v>
      </c>
      <c r="G39" s="274"/>
    </row>
    <row r="40" spans="1:7" x14ac:dyDescent="0.25">
      <c r="A40" s="118"/>
      <c r="B40" s="118"/>
      <c r="C40" s="118"/>
      <c r="D40" s="275"/>
      <c r="E40" s="276"/>
      <c r="F40" s="277"/>
    </row>
    <row r="41" spans="1:7" x14ac:dyDescent="0.25">
      <c r="A41" s="118"/>
      <c r="B41" s="118"/>
      <c r="C41" s="118"/>
      <c r="D41" s="275"/>
      <c r="E41" s="276"/>
      <c r="F41" s="277"/>
    </row>
    <row customHeight="1" ht="12.75" r="42" spans="1:7" x14ac:dyDescent="0.25">
      <c r="A42" s="107" t="s">
        <v>207</v>
      </c>
      <c r="B42" s="104"/>
      <c r="C42" s="118"/>
      <c r="D42" s="275"/>
      <c r="E42" s="13" t="s">
        <v>208</v>
      </c>
      <c r="F42" s="13"/>
    </row>
    <row r="43" spans="1:7" x14ac:dyDescent="0.25">
      <c r="A43" s="107" t="s">
        <v>111</v>
      </c>
      <c r="B43" s="104"/>
      <c r="C43" s="118"/>
      <c r="D43" s="275"/>
      <c r="E43" s="13" t="s">
        <v>111</v>
      </c>
      <c r="F43" s="13"/>
    </row>
    <row r="44" spans="1:7" x14ac:dyDescent="0.25">
      <c r="A44" s="118"/>
      <c r="B44" s="118"/>
      <c r="C44" s="118"/>
      <c r="D44" s="275"/>
      <c r="E44" s="276"/>
      <c r="F44" s="277"/>
    </row>
    <row r="45" spans="1:7" x14ac:dyDescent="0.25">
      <c r="A45" s="118"/>
      <c r="B45" s="118"/>
      <c r="C45" s="118"/>
      <c r="D45" s="275"/>
      <c r="E45" s="276"/>
      <c r="F45" s="118"/>
    </row>
    <row r="46" spans="1:7" x14ac:dyDescent="0.25">
      <c r="A46" s="118"/>
      <c r="B46" s="118"/>
      <c r="C46" s="118"/>
      <c r="D46" s="275"/>
      <c r="E46" s="276"/>
      <c r="F46" s="118"/>
    </row>
    <row r="47" spans="1:7" x14ac:dyDescent="0.25">
      <c r="A47" s="118"/>
      <c r="B47" s="118"/>
      <c r="C47" s="118"/>
      <c r="D47" s="275"/>
      <c r="E47" s="276"/>
      <c r="F47" s="118"/>
    </row>
    <row r="48" spans="1:7" x14ac:dyDescent="0.25">
      <c r="A48" s="118"/>
      <c r="B48" s="118"/>
      <c r="C48" s="118"/>
      <c r="D48" s="275"/>
      <c r="E48" s="276"/>
      <c r="F48" s="118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18" width="11.85546875" collapsed="false"/>
    <col min="2" max="2" customWidth="true" style="118" width="13.42578125" collapsed="false"/>
    <col min="3" max="3" customWidth="true" style="118" width="28.7109375" collapsed="false"/>
    <col min="4" max="4" customWidth="true" style="275" width="14.5703125" collapsed="false"/>
    <col min="5" max="5" customWidth="true" style="278" width="12.85546875" collapsed="false"/>
    <col min="6" max="6" customWidth="true" style="118" width="17.28515625" collapsed="false"/>
    <col min="7" max="7" customWidth="true" style="118" width="12.85546875" collapsed="false"/>
    <col min="8" max="8" style="118" width="9.140625" collapsed="false"/>
    <col min="9" max="9" customWidth="true" style="118" width="10.42578125" collapsed="false"/>
    <col min="10" max="257" style="118" width="9.140625" collapsed="false"/>
  </cols>
  <sheetData>
    <row r="1" spans="1:7" x14ac:dyDescent="0.25">
      <c r="A1" s="120" t="s">
        <v>0</v>
      </c>
      <c r="B1" s="121"/>
      <c r="C1" s="122">
        <f>'300'!C1</f>
        <v>51253</v>
      </c>
      <c r="D1" s="279"/>
      <c r="E1" s="280"/>
      <c r="F1" s="120"/>
      <c r="G1" s="17"/>
    </row>
    <row r="2" spans="1:7" x14ac:dyDescent="0.25">
      <c r="A2" s="120" t="s">
        <v>1</v>
      </c>
      <c r="B2" s="121"/>
      <c r="C2" s="122" t="str">
        <f>'300'!C2</f>
        <v>NEPTUNE MICROFINANCE BANK LIMITED</v>
      </c>
      <c r="D2" s="279"/>
      <c r="E2" s="280"/>
      <c r="F2" s="120"/>
      <c r="G2" s="17"/>
    </row>
    <row r="3" spans="1:7" x14ac:dyDescent="0.25">
      <c r="A3" s="120" t="s">
        <v>3</v>
      </c>
      <c r="B3" s="121"/>
      <c r="C3" s="122" t="s">
        <v>209</v>
      </c>
      <c r="D3" s="279"/>
      <c r="E3" s="280"/>
      <c r="F3" s="120"/>
      <c r="G3" s="17"/>
    </row>
    <row customHeight="1" ht="12.75" r="4" spans="1:7" x14ac:dyDescent="0.25">
      <c r="A4" s="120" t="s">
        <v>5</v>
      </c>
      <c r="B4" s="121"/>
      <c r="C4" s="125" t="s">
        <v>210</v>
      </c>
      <c r="D4" s="279"/>
      <c r="E4" s="280"/>
      <c r="F4" s="120"/>
      <c r="G4" s="17"/>
    </row>
    <row customHeight="1" ht="12.75" r="5" spans="1:7" x14ac:dyDescent="0.25">
      <c r="A5" s="120" t="s">
        <v>7</v>
      </c>
      <c r="B5" s="121"/>
      <c r="C5" s="281">
        <f>'300'!C5</f>
        <v>42855</v>
      </c>
      <c r="D5" s="279"/>
      <c r="E5" s="280"/>
      <c r="F5" s="120"/>
      <c r="G5" s="17"/>
    </row>
    <row r="6" spans="1:7" x14ac:dyDescent="0.25">
      <c r="A6" s="120" t="s">
        <v>8</v>
      </c>
      <c r="B6" s="121"/>
      <c r="C6" s="122" t="str">
        <f>'300'!C6</f>
        <v>LAGOS</v>
      </c>
      <c r="D6" s="279"/>
      <c r="E6" s="280"/>
      <c r="F6" s="120"/>
      <c r="G6" s="17"/>
    </row>
    <row customHeight="1" ht="12.75" r="7" spans="1:7" x14ac:dyDescent="0.25">
      <c r="A7" s="120" t="s">
        <v>10</v>
      </c>
      <c r="B7" s="121"/>
      <c r="C7" s="122">
        <f>'300'!C7</f>
        <v>20</v>
      </c>
      <c r="D7" s="279"/>
      <c r="E7" s="280"/>
      <c r="F7" s="120"/>
      <c r="G7" s="17"/>
    </row>
    <row r="8" spans="1:7" x14ac:dyDescent="0.25">
      <c r="A8" s="120" t="s">
        <v>11</v>
      </c>
      <c r="B8" s="121"/>
      <c r="C8" s="122" t="str">
        <f>'300'!C8</f>
        <v>Ikeja</v>
      </c>
      <c r="D8" s="279"/>
      <c r="E8" s="280"/>
      <c r="F8" s="120"/>
      <c r="G8" s="17"/>
    </row>
    <row r="9" spans="1:7" x14ac:dyDescent="0.25">
      <c r="A9" s="120" t="s">
        <v>13</v>
      </c>
      <c r="B9" s="121"/>
      <c r="C9" s="122">
        <f>'300'!C9</f>
        <v>0</v>
      </c>
      <c r="D9" s="279"/>
      <c r="E9" s="280"/>
      <c r="F9" s="120"/>
      <c r="G9" s="17"/>
    </row>
    <row r="10" spans="1:7" x14ac:dyDescent="0.25">
      <c r="A10" s="282"/>
      <c r="B10" s="282"/>
      <c r="C10" s="282"/>
      <c r="D10" s="283"/>
      <c r="E10" s="284"/>
      <c r="F10" s="121"/>
    </row>
    <row customHeight="1" ht="26.25" r="11" spans="1:7" x14ac:dyDescent="0.25">
      <c r="A11" s="285" t="s">
        <v>211</v>
      </c>
      <c r="B11" s="6" t="s">
        <v>191</v>
      </c>
      <c r="C11" s="6"/>
      <c r="D11" s="225" t="s">
        <v>203</v>
      </c>
      <c r="E11" s="286" t="s">
        <v>204</v>
      </c>
      <c r="F11" s="287" t="s">
        <v>212</v>
      </c>
    </row>
    <row r="12" spans="1:7" x14ac:dyDescent="0.25">
      <c r="A12" s="249"/>
      <c r="B12" s="666"/>
      <c r="C12" s="666"/>
      <c r="D12" s="250"/>
      <c r="E12" s="251"/>
      <c r="F12" s="288"/>
      <c r="G12" s="289"/>
    </row>
    <row r="13" spans="1:7" x14ac:dyDescent="0.25">
      <c r="A13" s="254"/>
      <c r="B13" s="667"/>
      <c r="C13" s="667"/>
      <c r="D13" s="255"/>
      <c r="E13" s="256"/>
      <c r="F13" s="290"/>
      <c r="G13" s="289"/>
    </row>
    <row r="14" spans="1:7" x14ac:dyDescent="0.25">
      <c r="A14" s="254"/>
      <c r="B14" s="667"/>
      <c r="C14" s="667"/>
      <c r="D14" s="255"/>
      <c r="E14" s="256"/>
      <c r="F14" s="290"/>
      <c r="G14" s="289"/>
    </row>
    <row r="15" spans="1:7" x14ac:dyDescent="0.25">
      <c r="A15" s="254"/>
      <c r="B15" s="667"/>
      <c r="C15" s="667"/>
      <c r="D15" s="255"/>
      <c r="E15" s="256"/>
      <c r="F15" s="290"/>
      <c r="G15" s="289"/>
    </row>
    <row r="16" spans="1:7" x14ac:dyDescent="0.25">
      <c r="A16" s="254"/>
      <c r="B16" s="667"/>
      <c r="C16" s="667"/>
      <c r="D16" s="255"/>
      <c r="E16" s="256"/>
      <c r="F16" s="290"/>
      <c r="G16" s="289"/>
    </row>
    <row r="17" spans="1:7" x14ac:dyDescent="0.25">
      <c r="A17" s="254"/>
      <c r="B17" s="667"/>
      <c r="C17" s="667"/>
      <c r="D17" s="255"/>
      <c r="E17" s="256"/>
      <c r="F17" s="290"/>
      <c r="G17" s="289"/>
    </row>
    <row r="18" spans="1:7" x14ac:dyDescent="0.25">
      <c r="A18" s="254"/>
      <c r="B18" s="667"/>
      <c r="C18" s="667"/>
      <c r="D18" s="255"/>
      <c r="E18" s="256"/>
      <c r="F18" s="290"/>
      <c r="G18" s="289"/>
    </row>
    <row r="19" spans="1:7" x14ac:dyDescent="0.25">
      <c r="A19" s="254"/>
      <c r="B19" s="667"/>
      <c r="C19" s="667"/>
      <c r="D19" s="255"/>
      <c r="E19" s="256"/>
      <c r="F19" s="290"/>
      <c r="G19" s="289"/>
    </row>
    <row r="20" spans="1:7" x14ac:dyDescent="0.25">
      <c r="A20" s="254"/>
      <c r="B20" s="667"/>
      <c r="C20" s="667"/>
      <c r="D20" s="255"/>
      <c r="E20" s="256"/>
      <c r="F20" s="290"/>
      <c r="G20" s="289"/>
    </row>
    <row r="21" spans="1:7" x14ac:dyDescent="0.25">
      <c r="A21" s="254"/>
      <c r="B21" s="667"/>
      <c r="C21" s="667"/>
      <c r="D21" s="255"/>
      <c r="E21" s="256"/>
      <c r="F21" s="290"/>
      <c r="G21" s="289"/>
    </row>
    <row r="22" spans="1:7" x14ac:dyDescent="0.25">
      <c r="A22" s="254"/>
      <c r="B22" s="667"/>
      <c r="C22" s="667"/>
      <c r="D22" s="255"/>
      <c r="E22" s="256"/>
      <c r="F22" s="290"/>
      <c r="G22" s="289"/>
    </row>
    <row r="23" spans="1:7" x14ac:dyDescent="0.25">
      <c r="A23" s="254"/>
      <c r="B23" s="667"/>
      <c r="C23" s="667"/>
      <c r="D23" s="255"/>
      <c r="E23" s="256"/>
      <c r="F23" s="290"/>
      <c r="G23" s="289"/>
    </row>
    <row r="24" spans="1:7" x14ac:dyDescent="0.25">
      <c r="A24" s="254"/>
      <c r="B24" s="667"/>
      <c r="C24" s="667"/>
      <c r="D24" s="255"/>
      <c r="E24" s="256"/>
      <c r="F24" s="290"/>
      <c r="G24" s="289"/>
    </row>
    <row r="25" spans="1:7" x14ac:dyDescent="0.25">
      <c r="A25" s="254"/>
      <c r="B25" s="667"/>
      <c r="C25" s="667"/>
      <c r="D25" s="255"/>
      <c r="E25" s="256"/>
      <c r="F25" s="290"/>
      <c r="G25" s="289"/>
    </row>
    <row r="26" spans="1:7" x14ac:dyDescent="0.25">
      <c r="A26" s="254"/>
      <c r="B26" s="667"/>
      <c r="C26" s="667"/>
      <c r="D26" s="255"/>
      <c r="E26" s="256"/>
      <c r="F26" s="290"/>
      <c r="G26" s="289"/>
    </row>
    <row r="27" spans="1:7" x14ac:dyDescent="0.25">
      <c r="A27" s="254"/>
      <c r="B27" s="667"/>
      <c r="C27" s="667"/>
      <c r="D27" s="255"/>
      <c r="E27" s="256"/>
      <c r="F27" s="290"/>
      <c r="G27" s="289"/>
    </row>
    <row r="28" spans="1:7" x14ac:dyDescent="0.25">
      <c r="A28" s="254"/>
      <c r="B28" s="667"/>
      <c r="C28" s="667"/>
      <c r="D28" s="255"/>
      <c r="E28" s="256"/>
      <c r="F28" s="290"/>
      <c r="G28" s="289"/>
    </row>
    <row r="29" spans="1:7" x14ac:dyDescent="0.25">
      <c r="A29" s="254"/>
      <c r="B29" s="667"/>
      <c r="C29" s="667"/>
      <c r="D29" s="255"/>
      <c r="E29" s="256"/>
      <c r="F29" s="290"/>
      <c r="G29" s="289"/>
    </row>
    <row r="30" spans="1:7" x14ac:dyDescent="0.25">
      <c r="A30" s="254"/>
      <c r="B30" s="667"/>
      <c r="C30" s="667"/>
      <c r="D30" s="255"/>
      <c r="E30" s="256"/>
      <c r="F30" s="290"/>
      <c r="G30" s="289"/>
    </row>
    <row ht="15.75" r="31" spans="1:7" x14ac:dyDescent="0.25">
      <c r="A31" s="291"/>
      <c r="B31" s="668"/>
      <c r="C31" s="668"/>
      <c r="D31" s="292"/>
      <c r="E31" s="293"/>
      <c r="F31" s="294"/>
      <c r="G31" s="289"/>
    </row>
    <row ht="13.5" r="32" spans="1:7" x14ac:dyDescent="0.25">
      <c r="A32" s="295" t="s">
        <v>196</v>
      </c>
      <c r="B32" s="296"/>
      <c r="C32" s="297"/>
      <c r="D32" s="298"/>
      <c r="E32" s="299"/>
      <c r="F32" s="235">
        <f>SUM(F12:F31)</f>
        <v>0</v>
      </c>
      <c r="G32" s="300"/>
    </row>
    <row r="33" spans="1:5" x14ac:dyDescent="0.25">
      <c r="A33" s="238"/>
      <c r="B33" s="104"/>
      <c r="C33" s="104"/>
      <c r="D33" s="239"/>
      <c r="E33" s="301"/>
    </row>
    <row r="34" spans="1:5" x14ac:dyDescent="0.25">
      <c r="A34" s="238"/>
      <c r="B34" s="104"/>
      <c r="C34" s="104"/>
      <c r="D34" s="239"/>
      <c r="E34" s="301"/>
    </row>
    <row r="35" spans="1:5" x14ac:dyDescent="0.25">
      <c r="A35" s="107" t="s">
        <v>213</v>
      </c>
      <c r="B35" s="104"/>
      <c r="D35" s="239" t="s">
        <v>214</v>
      </c>
    </row>
    <row r="36" spans="1:5" x14ac:dyDescent="0.25">
      <c r="A36" s="107" t="s">
        <v>111</v>
      </c>
      <c r="B36" s="104"/>
      <c r="D36" s="239" t="s">
        <v>111</v>
      </c>
      <c r="E36" s="302"/>
    </row>
    <row r="37" spans="1:5" x14ac:dyDescent="0.25">
      <c r="B37" s="118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18" width="11.85546875" collapsed="false"/>
    <col min="2" max="2" customWidth="true" style="118" width="17.5703125" collapsed="false"/>
    <col min="3" max="3" customWidth="true" style="118" width="20.42578125" collapsed="false"/>
    <col min="4" max="4" customWidth="true" style="118" width="21.28515625" collapsed="false"/>
    <col min="5" max="5" customWidth="true" style="118" width="15.0" collapsed="false"/>
    <col min="6" max="257" style="118" width="9.140625" collapsed="false"/>
  </cols>
  <sheetData>
    <row r="1" spans="1:6" x14ac:dyDescent="0.25">
      <c r="A1" s="120" t="s">
        <v>0</v>
      </c>
      <c r="B1" s="121"/>
      <c r="C1" s="125">
        <f>'300'!C1</f>
        <v>51253</v>
      </c>
      <c r="D1" s="125"/>
      <c r="E1" s="303"/>
      <c r="F1" s="303"/>
    </row>
    <row r="2" spans="1:6" x14ac:dyDescent="0.25">
      <c r="A2" s="120" t="s">
        <v>1</v>
      </c>
      <c r="B2" s="121"/>
      <c r="C2" s="125" t="str">
        <f>'001'!C2</f>
        <v>NEPTUNE MICROFINANCE BANK LIMITED</v>
      </c>
      <c r="D2" s="125"/>
      <c r="E2" s="303"/>
      <c r="F2" s="303"/>
    </row>
    <row r="3" spans="1:6" x14ac:dyDescent="0.25">
      <c r="A3" s="120" t="s">
        <v>3</v>
      </c>
      <c r="B3" s="121"/>
      <c r="C3" s="125" t="s">
        <v>215</v>
      </c>
      <c r="D3" s="125"/>
      <c r="E3" s="303"/>
      <c r="F3" s="303"/>
    </row>
    <row r="4" spans="1:6" x14ac:dyDescent="0.25">
      <c r="A4" s="120" t="s">
        <v>5</v>
      </c>
      <c r="B4" s="121"/>
      <c r="C4" s="304" t="s">
        <v>216</v>
      </c>
      <c r="D4" s="305"/>
      <c r="E4" s="306"/>
      <c r="F4" s="306"/>
    </row>
    <row r="5" spans="1:6" x14ac:dyDescent="0.25">
      <c r="A5" s="120" t="s">
        <v>7</v>
      </c>
      <c r="B5" s="121"/>
      <c r="C5" s="307">
        <f>'300'!C5</f>
        <v>42855</v>
      </c>
      <c r="D5" s="125"/>
      <c r="E5" s="303"/>
      <c r="F5" s="303"/>
    </row>
    <row r="6" spans="1:6" x14ac:dyDescent="0.25">
      <c r="A6" s="120" t="s">
        <v>8</v>
      </c>
      <c r="B6" s="121"/>
      <c r="C6" s="125" t="str">
        <f>'300'!C6</f>
        <v>LAGOS</v>
      </c>
      <c r="D6" s="125"/>
      <c r="E6" s="303"/>
      <c r="F6" s="303"/>
    </row>
    <row r="7" spans="1:6" x14ac:dyDescent="0.25">
      <c r="A7" s="120" t="s">
        <v>10</v>
      </c>
      <c r="B7" s="121"/>
      <c r="C7" s="125">
        <f>'300'!C7</f>
        <v>20</v>
      </c>
      <c r="D7" s="125"/>
      <c r="E7" s="303"/>
      <c r="F7" s="303"/>
    </row>
    <row r="8" spans="1:6" x14ac:dyDescent="0.25">
      <c r="A8" s="120" t="s">
        <v>11</v>
      </c>
      <c r="B8" s="121"/>
      <c r="C8" s="125" t="str">
        <f>'300'!C8</f>
        <v>Ikeja</v>
      </c>
      <c r="D8" s="125"/>
      <c r="E8" s="303"/>
      <c r="F8" s="303"/>
    </row>
    <row r="9" spans="1:6" x14ac:dyDescent="0.25">
      <c r="A9" s="120" t="s">
        <v>13</v>
      </c>
      <c r="B9" s="121"/>
      <c r="C9" s="125">
        <f>'300'!C9</f>
        <v>0</v>
      </c>
      <c r="D9" s="125"/>
      <c r="E9" s="303"/>
      <c r="F9" s="303"/>
    </row>
    <row r="10" spans="1:6" x14ac:dyDescent="0.25">
      <c r="A10" s="120"/>
      <c r="B10" s="121"/>
      <c r="C10" s="125"/>
      <c r="D10" s="121"/>
    </row>
    <row customHeight="1" ht="26.25" r="11" spans="1:6" x14ac:dyDescent="0.25">
      <c r="A11" s="285" t="s">
        <v>217</v>
      </c>
      <c r="B11" s="6" t="s">
        <v>218</v>
      </c>
      <c r="C11" s="6"/>
      <c r="D11" s="287" t="s">
        <v>219</v>
      </c>
    </row>
    <row r="12" spans="1:6" x14ac:dyDescent="0.25">
      <c r="A12" s="308"/>
      <c r="B12" s="663"/>
      <c r="C12" s="663"/>
      <c r="D12" s="40"/>
    </row>
    <row r="13" spans="1:6" x14ac:dyDescent="0.25">
      <c r="A13" s="309"/>
      <c r="B13" s="4"/>
      <c r="C13" s="4"/>
      <c r="D13" s="310"/>
    </row>
    <row r="14" spans="1:6" x14ac:dyDescent="0.25">
      <c r="A14" s="309"/>
      <c r="B14" s="4"/>
      <c r="C14" s="4"/>
      <c r="D14" s="310"/>
    </row>
    <row r="15" spans="1:6" x14ac:dyDescent="0.25">
      <c r="A15" s="309"/>
      <c r="B15" s="4"/>
      <c r="C15" s="4"/>
      <c r="D15" s="310"/>
    </row>
    <row r="16" spans="1:6" x14ac:dyDescent="0.25">
      <c r="A16" s="309"/>
      <c r="B16" s="4"/>
      <c r="C16" s="4"/>
      <c r="D16" s="310"/>
    </row>
    <row r="17" spans="1:4" x14ac:dyDescent="0.25">
      <c r="A17" s="309"/>
      <c r="B17" s="4"/>
      <c r="C17" s="4"/>
      <c r="D17" s="310"/>
    </row>
    <row r="18" spans="1:4" x14ac:dyDescent="0.25">
      <c r="A18" s="309"/>
      <c r="B18" s="4"/>
      <c r="C18" s="4"/>
      <c r="D18" s="310"/>
    </row>
    <row r="19" spans="1:4" x14ac:dyDescent="0.25">
      <c r="A19" s="309"/>
      <c r="B19" s="4"/>
      <c r="C19" s="4"/>
      <c r="D19" s="310"/>
    </row>
    <row r="20" spans="1:4" x14ac:dyDescent="0.25">
      <c r="A20" s="309"/>
      <c r="B20" s="4"/>
      <c r="C20" s="4"/>
      <c r="D20" s="310"/>
    </row>
    <row r="21" spans="1:4" x14ac:dyDescent="0.25">
      <c r="A21" s="309"/>
      <c r="B21" s="4"/>
      <c r="C21" s="4"/>
      <c r="D21" s="310"/>
    </row>
    <row r="22" spans="1:4" x14ac:dyDescent="0.25">
      <c r="A22" s="309"/>
      <c r="B22" s="4"/>
      <c r="C22" s="4"/>
      <c r="D22" s="310"/>
    </row>
    <row r="23" spans="1:4" x14ac:dyDescent="0.25">
      <c r="A23" s="309"/>
      <c r="B23" s="4"/>
      <c r="C23" s="4"/>
      <c r="D23" s="310"/>
    </row>
    <row r="24" spans="1:4" x14ac:dyDescent="0.25">
      <c r="A24" s="309"/>
      <c r="B24" s="4"/>
      <c r="C24" s="4"/>
      <c r="D24" s="310"/>
    </row>
    <row r="25" spans="1:4" x14ac:dyDescent="0.25">
      <c r="A25" s="309"/>
      <c r="B25" s="4"/>
      <c r="C25" s="4"/>
      <c r="D25" s="310"/>
    </row>
    <row r="26" spans="1:4" x14ac:dyDescent="0.25">
      <c r="A26" s="309"/>
      <c r="B26" s="4"/>
      <c r="C26" s="4"/>
      <c r="D26" s="310"/>
    </row>
    <row r="27" spans="1:4" x14ac:dyDescent="0.25">
      <c r="A27" s="309"/>
      <c r="B27" s="4"/>
      <c r="C27" s="4"/>
      <c r="D27" s="310"/>
    </row>
    <row r="28" spans="1:4" x14ac:dyDescent="0.25">
      <c r="A28" s="309"/>
      <c r="B28" s="4"/>
      <c r="C28" s="4"/>
      <c r="D28" s="310"/>
    </row>
    <row r="29" spans="1:4" x14ac:dyDescent="0.25">
      <c r="A29" s="309"/>
      <c r="B29" s="4"/>
      <c r="C29" s="4"/>
      <c r="D29" s="310"/>
    </row>
    <row r="30" spans="1:4" x14ac:dyDescent="0.25">
      <c r="A30" s="309"/>
      <c r="B30" s="4"/>
      <c r="C30" s="4"/>
      <c r="D30" s="310"/>
    </row>
    <row r="31" spans="1:4" x14ac:dyDescent="0.25">
      <c r="A31" s="309"/>
      <c r="B31" s="4"/>
      <c r="C31" s="4"/>
      <c r="D31" s="310"/>
    </row>
    <row r="32" spans="1:4" x14ac:dyDescent="0.25">
      <c r="A32" s="309"/>
      <c r="B32" s="4"/>
      <c r="C32" s="4"/>
      <c r="D32" s="310"/>
    </row>
    <row r="33" spans="1:5" x14ac:dyDescent="0.25">
      <c r="A33" s="309"/>
      <c r="B33" s="4"/>
      <c r="C33" s="4"/>
      <c r="D33" s="310"/>
    </row>
    <row r="34" spans="1:5" x14ac:dyDescent="0.25">
      <c r="A34" s="309"/>
      <c r="B34" s="4"/>
      <c r="C34" s="4"/>
      <c r="D34" s="310"/>
    </row>
    <row r="35" spans="1:5" x14ac:dyDescent="0.25">
      <c r="A35" s="309"/>
      <c r="B35" s="4"/>
      <c r="C35" s="4"/>
      <c r="D35" s="310"/>
    </row>
    <row r="36" spans="1:5" x14ac:dyDescent="0.25">
      <c r="A36" s="309"/>
      <c r="B36" s="4"/>
      <c r="C36" s="4"/>
      <c r="D36" s="310"/>
    </row>
    <row r="37" spans="1:5" x14ac:dyDescent="0.25">
      <c r="A37" s="309"/>
      <c r="B37" s="4"/>
      <c r="C37" s="4"/>
      <c r="D37" s="310"/>
    </row>
    <row r="38" spans="1:5" x14ac:dyDescent="0.25">
      <c r="A38" s="309"/>
      <c r="B38" s="4"/>
      <c r="C38" s="4"/>
      <c r="D38" s="310"/>
    </row>
    <row r="39" spans="1:5" x14ac:dyDescent="0.25">
      <c r="A39" s="309"/>
      <c r="B39" s="4"/>
      <c r="C39" s="4"/>
      <c r="D39" s="310"/>
    </row>
    <row r="40" spans="1:5" x14ac:dyDescent="0.25">
      <c r="A40" s="309"/>
      <c r="B40" s="4"/>
      <c r="C40" s="4"/>
      <c r="D40" s="310"/>
    </row>
    <row ht="13.5" r="41" spans="1:5" x14ac:dyDescent="0.25">
      <c r="A41" s="311"/>
      <c r="B41" s="664"/>
      <c r="C41" s="664"/>
      <c r="D41" s="312"/>
    </row>
    <row ht="13.5" r="42" spans="1:5" x14ac:dyDescent="0.25">
      <c r="A42" s="234" t="s">
        <v>196</v>
      </c>
      <c r="B42" s="669"/>
      <c r="C42" s="669"/>
      <c r="D42" s="313">
        <f>SUM(D12:D41)</f>
        <v>0</v>
      </c>
      <c r="E42" s="300"/>
    </row>
    <row r="43" spans="1:5" x14ac:dyDescent="0.25">
      <c r="A43" s="238"/>
      <c r="B43" s="104"/>
      <c r="C43" s="104"/>
      <c r="D43" s="104"/>
    </row>
    <row r="44" spans="1:5" x14ac:dyDescent="0.25">
      <c r="A44" s="238"/>
      <c r="B44" s="104"/>
      <c r="C44" s="104"/>
      <c r="D44" s="104"/>
    </row>
    <row r="45" spans="1:5" x14ac:dyDescent="0.25">
      <c r="A45" s="113"/>
      <c r="B45" s="113"/>
      <c r="C45" s="172"/>
      <c r="D45" s="113"/>
    </row>
    <row r="46" spans="1:5" x14ac:dyDescent="0.25">
      <c r="A46" s="107" t="s">
        <v>220</v>
      </c>
      <c r="B46" s="104"/>
      <c r="C46" s="13" t="s">
        <v>221</v>
      </c>
      <c r="D46" s="13"/>
    </row>
    <row r="47" spans="1:5" x14ac:dyDescent="0.25">
      <c r="A47" s="107" t="s">
        <v>111</v>
      </c>
      <c r="B47" s="104"/>
      <c r="C47" s="13" t="s">
        <v>111</v>
      </c>
      <c r="D47" s="13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18" width="5.42578125" collapsed="false"/>
    <col min="2" max="2" customWidth="true" style="118" width="46.5703125" collapsed="false"/>
    <col min="3" max="3" customWidth="true" style="118" width="11.85546875" collapsed="false"/>
    <col min="4" max="4" customWidth="true" style="118" width="17.28515625" collapsed="false"/>
    <col min="5" max="5" customWidth="true" style="118" width="10.7109375" collapsed="false"/>
    <col min="6" max="6" customWidth="true" style="118" width="11.140625" collapsed="false"/>
    <col min="7" max="8" style="118" width="9.140625" collapsed="false"/>
    <col min="9" max="9" customWidth="true" style="118" width="10.42578125" collapsed="false"/>
    <col min="10" max="257" style="118" width="9.140625" collapsed="false"/>
  </cols>
  <sheetData>
    <row r="1" spans="1:6" x14ac:dyDescent="0.25">
      <c r="A1" s="120" t="s">
        <v>0</v>
      </c>
      <c r="B1" s="121"/>
      <c r="C1" s="125">
        <f>'300'!C1</f>
        <v>51253</v>
      </c>
      <c r="D1" s="121"/>
      <c r="E1" s="121"/>
    </row>
    <row r="2" spans="1:6" x14ac:dyDescent="0.25">
      <c r="A2" s="120" t="s">
        <v>1</v>
      </c>
      <c r="B2" s="121"/>
      <c r="C2" s="125" t="str">
        <f>'300'!C2</f>
        <v>NEPTUNE MICROFINANCE BANK LIMITED</v>
      </c>
      <c r="D2" s="121"/>
      <c r="E2" s="121"/>
    </row>
    <row r="3" spans="1:6" x14ac:dyDescent="0.25">
      <c r="A3" s="120" t="s">
        <v>3</v>
      </c>
      <c r="B3" s="121"/>
      <c r="C3" s="125" t="s">
        <v>222</v>
      </c>
      <c r="D3" s="121"/>
      <c r="E3" s="121"/>
    </row>
    <row r="4" spans="1:6" x14ac:dyDescent="0.25">
      <c r="A4" s="120" t="s">
        <v>5</v>
      </c>
      <c r="B4" s="121"/>
      <c r="C4" s="304" t="s">
        <v>223</v>
      </c>
      <c r="D4" s="314"/>
      <c r="E4" s="314"/>
      <c r="F4" s="315"/>
    </row>
    <row r="5" spans="1:6" x14ac:dyDescent="0.25">
      <c r="A5" s="120" t="s">
        <v>7</v>
      </c>
      <c r="B5" s="121"/>
      <c r="C5" s="281">
        <f>'300'!C5</f>
        <v>42855</v>
      </c>
      <c r="D5" s="121"/>
      <c r="E5" s="121"/>
    </row>
    <row r="6" spans="1:6" x14ac:dyDescent="0.25">
      <c r="A6" s="120" t="s">
        <v>8</v>
      </c>
      <c r="B6" s="121"/>
      <c r="C6" s="281" t="str">
        <f>'300'!C6</f>
        <v>LAGOS</v>
      </c>
      <c r="D6" s="121"/>
      <c r="E6" s="121"/>
    </row>
    <row r="7" spans="1:6" x14ac:dyDescent="0.25">
      <c r="A7" s="120" t="s">
        <v>10</v>
      </c>
      <c r="B7" s="121"/>
      <c r="C7" s="316">
        <f>'300'!C7</f>
        <v>20</v>
      </c>
      <c r="D7" s="121"/>
      <c r="E7" s="121"/>
    </row>
    <row r="8" spans="1:6" x14ac:dyDescent="0.25">
      <c r="A8" s="120" t="s">
        <v>11</v>
      </c>
      <c r="B8" s="121"/>
      <c r="C8" s="281" t="str">
        <f>'300'!C8</f>
        <v>Ikeja</v>
      </c>
      <c r="D8" s="121"/>
      <c r="E8" s="121"/>
    </row>
    <row r="9" spans="1:6" x14ac:dyDescent="0.25">
      <c r="A9" s="120" t="s">
        <v>13</v>
      </c>
      <c r="B9" s="121"/>
      <c r="C9" s="316">
        <f>'300'!C9</f>
        <v>0</v>
      </c>
      <c r="D9" s="121"/>
      <c r="E9" s="121"/>
    </row>
    <row r="10" spans="1:6" x14ac:dyDescent="0.25">
      <c r="A10" s="121"/>
      <c r="B10" s="121"/>
      <c r="C10" s="121"/>
      <c r="D10" s="121"/>
      <c r="E10" s="121"/>
    </row>
    <row ht="25.5" r="11" spans="1:6" x14ac:dyDescent="0.25">
      <c r="A11" s="317" t="s">
        <v>217</v>
      </c>
      <c r="B11" s="318" t="s">
        <v>224</v>
      </c>
      <c r="C11" s="319" t="s">
        <v>225</v>
      </c>
      <c r="D11" s="225" t="s">
        <v>219</v>
      </c>
      <c r="E11" s="320" t="s">
        <v>226</v>
      </c>
    </row>
    <row r="12" spans="1:6" x14ac:dyDescent="0.25">
      <c r="A12" s="321">
        <v>1</v>
      </c>
      <c r="B12" s="322" t="s">
        <v>227</v>
      </c>
      <c r="C12" s="323">
        <v>54</v>
      </c>
      <c r="D12" s="324">
        <v>7280</v>
      </c>
      <c r="E12" s="325">
        <f ref="E12:E19" si="0" t="shared">D12/$D$20</f>
        <v>1</v>
      </c>
    </row>
    <row r="13" spans="1:6" x14ac:dyDescent="0.25">
      <c r="A13" s="326">
        <v>2</v>
      </c>
      <c r="B13" s="327" t="s">
        <v>228</v>
      </c>
      <c r="C13" s="328"/>
      <c r="D13" s="87"/>
      <c r="E13" s="329">
        <f si="0" t="shared"/>
        <v>0</v>
      </c>
    </row>
    <row r="14" spans="1:6" x14ac:dyDescent="0.25">
      <c r="A14" s="326">
        <v>3</v>
      </c>
      <c r="B14" s="330" t="s">
        <v>229</v>
      </c>
      <c r="C14" s="328"/>
      <c r="D14" s="87"/>
      <c r="E14" s="329">
        <f si="0" t="shared"/>
        <v>0</v>
      </c>
    </row>
    <row r="15" spans="1:6" x14ac:dyDescent="0.25">
      <c r="A15" s="326">
        <v>4</v>
      </c>
      <c r="B15" s="327" t="s">
        <v>230</v>
      </c>
      <c r="C15" s="328"/>
      <c r="D15" s="87"/>
      <c r="E15" s="329">
        <f si="0" t="shared"/>
        <v>0</v>
      </c>
    </row>
    <row r="16" spans="1:6" x14ac:dyDescent="0.25">
      <c r="A16" s="326">
        <v>5</v>
      </c>
      <c r="B16" s="327" t="s">
        <v>231</v>
      </c>
      <c r="C16" s="328"/>
      <c r="D16" s="87"/>
      <c r="E16" s="329">
        <f si="0" t="shared"/>
        <v>0</v>
      </c>
    </row>
    <row r="17" spans="1:5" x14ac:dyDescent="0.25">
      <c r="A17" s="326">
        <v>6</v>
      </c>
      <c r="B17" s="327" t="s">
        <v>232</v>
      </c>
      <c r="C17" s="328"/>
      <c r="D17" s="87"/>
      <c r="E17" s="329">
        <f si="0" t="shared"/>
        <v>0</v>
      </c>
    </row>
    <row r="18" spans="1:5" x14ac:dyDescent="0.25">
      <c r="A18" s="326">
        <v>7</v>
      </c>
      <c r="B18" s="327" t="s">
        <v>233</v>
      </c>
      <c r="C18" s="328"/>
      <c r="D18" s="87"/>
      <c r="E18" s="329">
        <f si="0" t="shared"/>
        <v>0</v>
      </c>
    </row>
    <row r="19" spans="1:5" x14ac:dyDescent="0.25">
      <c r="A19" s="331">
        <v>8</v>
      </c>
      <c r="B19" s="332" t="s">
        <v>234</v>
      </c>
      <c r="C19" s="333"/>
      <c r="D19" s="334"/>
      <c r="E19" s="335">
        <f si="0" t="shared"/>
        <v>0</v>
      </c>
    </row>
    <row r="20" spans="1:5" x14ac:dyDescent="0.25">
      <c r="A20" s="336"/>
      <c r="B20" s="337" t="s">
        <v>235</v>
      </c>
      <c r="C20" s="338">
        <f>SUM(C12:C19)</f>
        <v>54</v>
      </c>
      <c r="D20" s="339">
        <f>SUM(D12:D19)</f>
        <v>7280</v>
      </c>
      <c r="E20" s="340">
        <f>SUM(E12:E19)</f>
        <v>1</v>
      </c>
    </row>
    <row r="21" spans="1:5" x14ac:dyDescent="0.25">
      <c r="A21" s="113"/>
      <c r="B21" s="113" t="s">
        <v>169</v>
      </c>
      <c r="C21" s="341"/>
      <c r="D21" s="172"/>
      <c r="E21" s="113"/>
    </row>
    <row r="22" spans="1:5" x14ac:dyDescent="0.25">
      <c r="A22" s="113"/>
      <c r="B22" s="113"/>
      <c r="C22" s="341"/>
      <c r="D22" s="172"/>
      <c r="E22" s="113"/>
    </row>
    <row r="23" spans="1:5" x14ac:dyDescent="0.25">
      <c r="A23" s="107" t="s">
        <v>155</v>
      </c>
      <c r="B23" s="104"/>
      <c r="D23" s="239" t="s">
        <v>236</v>
      </c>
      <c r="E23" s="113"/>
    </row>
    <row r="24" spans="1:5" x14ac:dyDescent="0.25">
      <c r="A24" s="107" t="s">
        <v>111</v>
      </c>
      <c r="B24" s="104"/>
      <c r="D24" s="239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42" width="5.85546875" collapsed="false"/>
    <col min="2" max="2" customWidth="true" style="342" width="32.7109375" collapsed="false"/>
    <col min="3" max="3" customWidth="true" style="343" width="15.28515625" collapsed="false"/>
    <col min="4" max="4" customWidth="true" style="342" width="14.28515625" collapsed="false"/>
    <col min="5" max="5" customWidth="true" style="342" width="23.0" collapsed="false"/>
    <col min="6" max="6" customWidth="true" style="342" width="21.5703125" collapsed="false"/>
    <col min="7" max="7" customWidth="true" style="342" width="16.140625" collapsed="false"/>
    <col min="8" max="8" customWidth="true" style="118" width="10.140625" collapsed="false"/>
    <col min="9" max="257" style="118" width="9.140625" collapsed="false"/>
  </cols>
  <sheetData>
    <row r="1" spans="1:7" x14ac:dyDescent="0.25">
      <c r="A1" s="120" t="s">
        <v>0</v>
      </c>
      <c r="B1" s="125"/>
      <c r="C1" s="125">
        <f>'300'!C1</f>
        <v>51253</v>
      </c>
      <c r="D1" s="125"/>
      <c r="E1" s="303"/>
      <c r="F1" s="118"/>
      <c r="G1" s="118"/>
    </row>
    <row r="2" spans="1:7" x14ac:dyDescent="0.25">
      <c r="A2" s="120" t="s">
        <v>1</v>
      </c>
      <c r="B2" s="121"/>
      <c r="C2" s="125" t="str">
        <f>'300'!C2</f>
        <v>NEPTUNE MICROFINANCE BANK LIMITED</v>
      </c>
      <c r="D2" s="125"/>
      <c r="E2" s="303"/>
      <c r="F2" s="118"/>
      <c r="G2" s="118"/>
    </row>
    <row r="3" spans="1:7" x14ac:dyDescent="0.25">
      <c r="A3" s="120" t="s">
        <v>3</v>
      </c>
      <c r="B3" s="121"/>
      <c r="C3" s="125" t="s">
        <v>237</v>
      </c>
      <c r="D3" s="125"/>
      <c r="E3" s="303"/>
      <c r="F3" s="118"/>
      <c r="G3" s="118"/>
    </row>
    <row r="4" spans="1:7" x14ac:dyDescent="0.25">
      <c r="A4" s="120" t="s">
        <v>5</v>
      </c>
      <c r="B4" s="121"/>
      <c r="C4" s="304" t="s">
        <v>238</v>
      </c>
      <c r="D4" s="305"/>
      <c r="E4" s="306"/>
      <c r="F4" s="118"/>
      <c r="G4" s="118"/>
    </row>
    <row r="5" spans="1:7" x14ac:dyDescent="0.25">
      <c r="A5" s="120" t="s">
        <v>7</v>
      </c>
      <c r="B5" s="121"/>
      <c r="C5" s="307">
        <f>'300'!C5</f>
        <v>42855</v>
      </c>
      <c r="D5" s="125"/>
      <c r="E5" s="303"/>
      <c r="F5" s="118"/>
      <c r="G5" s="118"/>
    </row>
    <row r="6" spans="1:7" x14ac:dyDescent="0.25">
      <c r="A6" s="120" t="s">
        <v>8</v>
      </c>
      <c r="B6" s="121"/>
      <c r="C6" s="125" t="str">
        <f>'300'!C6</f>
        <v>LAGOS</v>
      </c>
      <c r="D6" s="125"/>
      <c r="E6" s="303"/>
      <c r="F6" s="118"/>
      <c r="G6" s="118"/>
    </row>
    <row r="7" spans="1:7" x14ac:dyDescent="0.25">
      <c r="A7" s="120" t="s">
        <v>10</v>
      </c>
      <c r="B7" s="121"/>
      <c r="C7" s="125">
        <f>'300'!C7</f>
        <v>20</v>
      </c>
      <c r="D7" s="125"/>
      <c r="E7" s="303"/>
      <c r="F7" s="118"/>
      <c r="G7" s="118"/>
    </row>
    <row r="8" spans="1:7" x14ac:dyDescent="0.25">
      <c r="A8" s="120" t="s">
        <v>11</v>
      </c>
      <c r="B8" s="121"/>
      <c r="C8" s="125" t="str">
        <f>'300'!C8</f>
        <v>Ikeja</v>
      </c>
      <c r="D8" s="125"/>
      <c r="E8" s="303"/>
      <c r="F8" s="118"/>
      <c r="G8" s="118"/>
    </row>
    <row r="9" spans="1:7" x14ac:dyDescent="0.25">
      <c r="A9" s="120" t="s">
        <v>13</v>
      </c>
      <c r="B9" s="121"/>
      <c r="C9" s="125">
        <f>'300'!C9</f>
        <v>0</v>
      </c>
      <c r="D9" s="125"/>
      <c r="E9" s="303"/>
      <c r="F9" s="118"/>
      <c r="G9" s="118"/>
    </row>
    <row r="10" spans="1:7" x14ac:dyDescent="0.25">
      <c r="A10" s="17"/>
      <c r="B10" s="303"/>
      <c r="C10" s="303"/>
      <c r="D10" s="303"/>
      <c r="E10" s="303"/>
      <c r="F10" s="118"/>
      <c r="G10" s="118"/>
    </row>
    <row r="11" spans="1:7" x14ac:dyDescent="0.25">
      <c r="A11" s="17"/>
      <c r="B11" s="303"/>
      <c r="C11" s="303"/>
      <c r="D11" s="303"/>
      <c r="E11" s="303"/>
      <c r="F11" s="118"/>
      <c r="G11" s="118"/>
    </row>
    <row r="12" spans="1:7" x14ac:dyDescent="0.25">
      <c r="A12" s="118"/>
      <c r="B12" s="107" t="s">
        <v>207</v>
      </c>
      <c r="C12" s="104"/>
      <c r="D12" s="118"/>
      <c r="E12" s="104" t="s">
        <v>239</v>
      </c>
      <c r="F12" s="118"/>
      <c r="G12" s="118"/>
    </row>
    <row r="13" spans="1:7" x14ac:dyDescent="0.25">
      <c r="A13" s="118"/>
      <c r="B13" s="107" t="s">
        <v>111</v>
      </c>
      <c r="C13" s="104"/>
      <c r="D13" s="118"/>
      <c r="E13" s="239" t="s">
        <v>111</v>
      </c>
      <c r="F13" s="118"/>
      <c r="G13" s="118"/>
    </row>
    <row r="14" spans="1:7" x14ac:dyDescent="0.25">
      <c r="A14" s="17"/>
      <c r="B14" s="303"/>
      <c r="C14" s="303"/>
      <c r="D14" s="303"/>
      <c r="E14" s="303"/>
      <c r="F14" s="118"/>
      <c r="G14" s="118"/>
    </row>
    <row r="15" spans="1:7" x14ac:dyDescent="0.25">
      <c r="A15" s="17"/>
      <c r="B15" s="303"/>
      <c r="C15" s="303"/>
      <c r="D15" s="303"/>
      <c r="E15" s="303"/>
      <c r="F15" s="118"/>
      <c r="G15" s="118"/>
    </row>
    <row customFormat="1" ht="12.75" r="16" s="349" spans="1:7" x14ac:dyDescent="0.2">
      <c r="A16" s="344" t="s">
        <v>240</v>
      </c>
      <c r="B16" s="345"/>
      <c r="C16" s="346"/>
      <c r="D16" s="346"/>
      <c r="E16" s="346"/>
      <c r="F16" s="347">
        <f>SUM(F18:F65536)</f>
        <v>0</v>
      </c>
      <c r="G16" s="348"/>
    </row>
    <row ht="25.5" r="17" spans="1:7" x14ac:dyDescent="0.25">
      <c r="A17" s="317" t="s">
        <v>217</v>
      </c>
      <c r="B17" s="350" t="s">
        <v>241</v>
      </c>
      <c r="C17" s="350" t="s">
        <v>242</v>
      </c>
      <c r="D17" s="318" t="s">
        <v>243</v>
      </c>
      <c r="E17" s="350" t="s">
        <v>244</v>
      </c>
      <c r="F17" s="350" t="s">
        <v>245</v>
      </c>
      <c r="G17" s="351" t="s">
        <v>246</v>
      </c>
    </row>
    <row r="18" spans="1:7" x14ac:dyDescent="0.25">
      <c r="A18" s="249"/>
      <c r="B18" s="352"/>
      <c r="C18" s="353"/>
      <c r="D18" s="354"/>
      <c r="E18" s="355"/>
      <c r="F18" s="355"/>
      <c r="G18" s="356"/>
    </row>
    <row r="19" spans="1:7" x14ac:dyDescent="0.25">
      <c r="A19" s="254"/>
      <c r="B19" s="357"/>
      <c r="C19" s="358"/>
      <c r="D19" s="359"/>
      <c r="E19" s="360"/>
      <c r="F19" s="360"/>
      <c r="G19" s="361"/>
    </row>
    <row r="20" spans="1:7" x14ac:dyDescent="0.25">
      <c r="A20" s="254"/>
      <c r="B20" s="357"/>
      <c r="C20" s="358"/>
      <c r="D20" s="359"/>
      <c r="E20" s="360"/>
      <c r="F20" s="360"/>
      <c r="G20" s="361"/>
    </row>
    <row r="21" spans="1:7" x14ac:dyDescent="0.25">
      <c r="A21" s="254"/>
      <c r="B21" s="357"/>
      <c r="C21" s="358"/>
      <c r="D21" s="359"/>
      <c r="E21" s="360"/>
      <c r="F21" s="360"/>
      <c r="G21" s="361"/>
    </row>
    <row r="22" spans="1:7" x14ac:dyDescent="0.25">
      <c r="A22" s="254"/>
      <c r="B22" s="357"/>
      <c r="C22" s="358"/>
      <c r="D22" s="359"/>
      <c r="E22" s="360"/>
      <c r="F22" s="360"/>
      <c r="G22" s="361"/>
    </row>
    <row r="23" spans="1:7" x14ac:dyDescent="0.25">
      <c r="A23" s="254"/>
      <c r="B23" s="357"/>
      <c r="C23" s="358"/>
      <c r="D23" s="359"/>
      <c r="E23" s="360"/>
      <c r="F23" s="360"/>
      <c r="G23" s="361"/>
    </row>
    <row r="24" spans="1:7" x14ac:dyDescent="0.25">
      <c r="A24" s="254"/>
      <c r="B24" s="357"/>
      <c r="C24" s="358"/>
      <c r="D24" s="359"/>
      <c r="E24" s="360"/>
      <c r="F24" s="360"/>
      <c r="G24" s="361"/>
    </row>
    <row r="25" spans="1:7" x14ac:dyDescent="0.25">
      <c r="A25" s="254"/>
      <c r="B25" s="357"/>
      <c r="C25" s="358"/>
      <c r="D25" s="359"/>
      <c r="E25" s="360"/>
      <c r="F25" s="360"/>
      <c r="G25" s="361"/>
    </row>
    <row r="26" spans="1:7" x14ac:dyDescent="0.25">
      <c r="A26" s="254"/>
      <c r="B26" s="357"/>
      <c r="C26" s="358"/>
      <c r="D26" s="359"/>
      <c r="E26" s="360"/>
      <c r="F26" s="360"/>
      <c r="G26" s="361"/>
    </row>
    <row r="27" spans="1:7" x14ac:dyDescent="0.25">
      <c r="A27" s="254"/>
      <c r="B27" s="357"/>
      <c r="C27" s="358"/>
      <c r="D27" s="359"/>
      <c r="E27" s="360"/>
      <c r="F27" s="360"/>
      <c r="G27" s="361"/>
    </row>
    <row r="28" spans="1:7" x14ac:dyDescent="0.25">
      <c r="A28" s="254"/>
      <c r="B28" s="357"/>
      <c r="C28" s="358"/>
      <c r="D28" s="359"/>
      <c r="E28" s="360"/>
      <c r="F28" s="360"/>
      <c r="G28" s="361"/>
    </row>
    <row r="29" spans="1:7" x14ac:dyDescent="0.25">
      <c r="A29" s="254"/>
      <c r="B29" s="357"/>
      <c r="C29" s="358"/>
      <c r="D29" s="359"/>
      <c r="E29" s="360"/>
      <c r="F29" s="360"/>
      <c r="G29" s="361"/>
    </row>
    <row r="30" spans="1:7" x14ac:dyDescent="0.25">
      <c r="A30" s="254"/>
      <c r="B30" s="357"/>
      <c r="C30" s="358"/>
      <c r="D30" s="359"/>
      <c r="E30" s="360"/>
      <c r="F30" s="360"/>
      <c r="G30" s="361"/>
    </row>
    <row r="31" spans="1:7" x14ac:dyDescent="0.25">
      <c r="A31" s="254"/>
      <c r="B31" s="357"/>
      <c r="C31" s="358"/>
      <c r="D31" s="359"/>
      <c r="E31" s="360"/>
      <c r="F31" s="360"/>
      <c r="G31" s="361"/>
    </row>
    <row r="32" spans="1:7" x14ac:dyDescent="0.25">
      <c r="A32" s="254"/>
      <c r="B32" s="357"/>
      <c r="C32" s="358"/>
      <c r="D32" s="359"/>
      <c r="E32" s="360"/>
      <c r="F32" s="360"/>
      <c r="G32" s="361"/>
    </row>
    <row r="33" spans="1:7" x14ac:dyDescent="0.25">
      <c r="A33" s="254"/>
      <c r="B33" s="357"/>
      <c r="C33" s="358"/>
      <c r="D33" s="359"/>
      <c r="E33" s="360"/>
      <c r="F33" s="360"/>
      <c r="G33" s="361"/>
    </row>
    <row r="34" spans="1:7" x14ac:dyDescent="0.25">
      <c r="A34" s="254"/>
      <c r="B34" s="357"/>
      <c r="C34" s="358"/>
      <c r="D34" s="359"/>
      <c r="E34" s="360"/>
      <c r="F34" s="360"/>
      <c r="G34" s="361"/>
    </row>
    <row r="35" spans="1:7" x14ac:dyDescent="0.25">
      <c r="A35" s="254"/>
      <c r="B35" s="357"/>
      <c r="C35" s="358"/>
      <c r="D35" s="359"/>
      <c r="E35" s="360"/>
      <c r="F35" s="360"/>
      <c r="G35" s="361"/>
    </row>
    <row r="36" spans="1:7" x14ac:dyDescent="0.25">
      <c r="A36" s="254"/>
      <c r="B36" s="357"/>
      <c r="C36" s="358"/>
      <c r="D36" s="359"/>
      <c r="E36" s="360"/>
      <c r="F36" s="360"/>
      <c r="G36" s="361"/>
    </row>
    <row r="37" spans="1:7" x14ac:dyDescent="0.25">
      <c r="A37" s="254"/>
      <c r="B37" s="357"/>
      <c r="C37" s="358"/>
      <c r="D37" s="359"/>
      <c r="E37" s="360"/>
      <c r="F37" s="360"/>
      <c r="G37" s="361"/>
    </row>
    <row r="38" spans="1:7" x14ac:dyDescent="0.25">
      <c r="A38" s="254"/>
      <c r="B38" s="357"/>
      <c r="C38" s="358"/>
      <c r="D38" s="359"/>
      <c r="E38" s="360"/>
      <c r="F38" s="360"/>
      <c r="G38" s="361"/>
    </row>
    <row r="39" spans="1:7" x14ac:dyDescent="0.25">
      <c r="A39" s="254"/>
      <c r="B39" s="357"/>
      <c r="C39" s="358"/>
      <c r="D39" s="359"/>
      <c r="E39" s="360"/>
      <c r="F39" s="360"/>
      <c r="G39" s="361"/>
    </row>
    <row r="40" spans="1:7" x14ac:dyDescent="0.25">
      <c r="A40" s="254"/>
      <c r="B40" s="357"/>
      <c r="C40" s="358"/>
      <c r="D40" s="359"/>
      <c r="E40" s="360"/>
      <c r="F40" s="360"/>
      <c r="G40" s="361"/>
    </row>
    <row ht="13.5" r="41" spans="1:7" x14ac:dyDescent="0.25">
      <c r="A41" s="291"/>
      <c r="B41" s="362"/>
      <c r="C41" s="363"/>
      <c r="D41" s="364"/>
      <c r="E41" s="365"/>
      <c r="F41" s="365"/>
      <c r="G41" s="366"/>
    </row>
    <row r="42" spans="1:7" x14ac:dyDescent="0.25">
      <c r="A42" s="113"/>
      <c r="B42" s="113"/>
      <c r="C42" s="367"/>
      <c r="D42" s="172"/>
      <c r="E42" s="113"/>
      <c r="F42" s="113"/>
      <c r="G42" s="368"/>
    </row>
    <row r="43" spans="1:7" x14ac:dyDescent="0.25">
      <c r="A43" s="113"/>
      <c r="B43" s="113"/>
      <c r="C43" s="367"/>
      <c r="D43" s="172"/>
      <c r="E43" s="113"/>
      <c r="F43" s="113"/>
      <c r="G43" s="368"/>
    </row>
    <row r="44" spans="1:7" x14ac:dyDescent="0.25">
      <c r="A44" s="113"/>
      <c r="B44" s="113"/>
      <c r="C44" s="367"/>
      <c r="D44" s="172"/>
      <c r="E44" s="113"/>
      <c r="F44" s="113"/>
      <c r="G44" s="368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2021-01-07T14:42:04Z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