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core-properties+xml" PartName="/docProps/core0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ore0.xml" Type="http://schemas.openxmlformats.org/officedocument/2006/relationships/metadata/core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datafiles\"/>
    </mc:Choice>
  </mc:AlternateContent>
  <bookViews>
    <workbookView activeTab="4" tabRatio="937" windowHeight="9855" windowWidth="12735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2"/>
  <c i="28" r="H22"/>
  <c i="28" r="G22"/>
  <c i="28" r="F22"/>
  <c i="28" r="E22"/>
  <c i="28" r="D22"/>
  <c i="28" r="C22"/>
  <c i="28" r="I21"/>
  <c i="28" r="H21"/>
  <c i="28" r="G21"/>
  <c i="28" r="F21"/>
  <c i="28" r="E21"/>
  <c i="28" r="D21"/>
  <c i="28" r="C21"/>
  <c i="28" r="I20"/>
  <c i="28" r="I19"/>
  <c i="28" r="H19"/>
  <c i="28" r="G19"/>
  <c i="28" r="F19"/>
  <c i="28" r="E19"/>
  <c i="28" r="D19"/>
  <c i="28" r="C19"/>
  <c i="28" r="I18"/>
  <c i="28" r="I17"/>
  <c i="28" r="I16"/>
  <c i="28" r="H16"/>
  <c i="28" r="G16"/>
  <c i="28" r="F16"/>
  <c i="28" r="E16"/>
  <c i="28" r="D16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D26"/>
  <c i="22" r="B25"/>
  <c i="22" r="B24"/>
  <c i="22" r="B23"/>
  <c i="22" r="B22"/>
  <c i="22" r="B21"/>
  <c i="22" r="B18"/>
  <c i="22" r="B17"/>
  <c i="22" r="D16"/>
  <c i="22" r="B14"/>
  <c i="22" r="B13"/>
  <c i="22" r="B12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32"/>
  <c i="18" r="A32"/>
  <c i="18" r="F27"/>
  <c i="18" r="E27"/>
  <c i="18" r="D27"/>
  <c i="18" r="F26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G38"/>
  <c i="17" r="A38"/>
  <c i="17" r="J33"/>
  <c i="17" r="I33"/>
  <c i="17" r="H33"/>
  <c i="17" r="G33"/>
  <c i="17" r="F33"/>
  <c i="17" r="E33"/>
  <c i="17" r="D33"/>
  <c i="17" r="C33"/>
  <c i="17" r="J32"/>
  <c i="17" r="I32"/>
  <c i="17" r="H32"/>
  <c i="17" r="G32"/>
  <c i="17" r="F32"/>
  <c i="17" r="E32"/>
  <c i="17" r="D32"/>
  <c i="17" r="C32"/>
  <c i="17" r="J30"/>
  <c i="17" r="I30"/>
  <c i="17" r="J29"/>
  <c i="17" r="I29"/>
  <c i="17" r="J27"/>
  <c i="17" r="I27"/>
  <c i="17" r="J26"/>
  <c i="17" r="I26"/>
  <c i="17" r="J24"/>
  <c i="17" r="I24"/>
  <c i="17" r="J23"/>
  <c i="17" r="I23"/>
  <c i="17" r="J21"/>
  <c i="17" r="I21"/>
  <c i="17" r="J20"/>
  <c i="17" r="I20"/>
  <c i="17" r="J18"/>
  <c i="17" r="I18"/>
  <c i="17" r="J17"/>
  <c i="17" r="I17"/>
  <c i="17" r="J15"/>
  <c i="17" r="I15"/>
  <c i="17" r="J14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E22"/>
  <c i="15" r="D22"/>
  <c i="15" r="C22"/>
  <c i="15" r="E21"/>
  <c i="15" r="B21"/>
  <c i="15" r="E20"/>
  <c i="15" r="B20"/>
  <c i="15" r="E19"/>
  <c i="15" r="B19"/>
  <c i="15" r="E18"/>
  <c i="15" r="B18"/>
  <c i="15" r="E17"/>
  <c i="15" r="B17"/>
  <c i="15" r="E16"/>
  <c i="15" r="B16"/>
  <c i="15" r="E15"/>
  <c i="15" r="B15"/>
  <c i="15" r="E14"/>
  <c i="15" r="B14"/>
  <c i="15" r="E13"/>
  <c i="15" r="B13"/>
  <c i="15" r="E12"/>
  <c i="15" r="B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G36"/>
  <c i="13" r="A36"/>
  <c i="13" r="J33"/>
  <c i="13" r="I33"/>
  <c i="13" r="H33"/>
  <c i="13" r="G33"/>
  <c i="13" r="F33"/>
  <c i="13" r="E33"/>
  <c i="13" r="D33"/>
  <c i="13" r="C33"/>
  <c i="13" r="J32"/>
  <c i="13" r="I32"/>
  <c i="13" r="H32"/>
  <c i="13" r="G32"/>
  <c i="13" r="F32"/>
  <c i="13" r="E32"/>
  <c i="13" r="D32"/>
  <c i="13" r="C32"/>
  <c i="13" r="J30"/>
  <c i="13" r="I30"/>
  <c i="13" r="J29"/>
  <c i="13" r="I29"/>
  <c i="13" r="J27"/>
  <c i="13" r="I27"/>
  <c i="13" r="J26"/>
  <c i="13" r="I26"/>
  <c i="13" r="J24"/>
  <c i="13" r="I24"/>
  <c i="13" r="J23"/>
  <c i="13" r="I23"/>
  <c i="13" r="J21"/>
  <c i="13" r="I21"/>
  <c i="13" r="J20"/>
  <c i="13" r="I20"/>
  <c i="13" r="J18"/>
  <c i="13" r="I18"/>
  <c i="13" r="J17"/>
  <c i="13" r="I17"/>
  <c i="13" r="J15"/>
  <c i="13" r="I15"/>
  <c i="13" r="J14"/>
  <c i="13" r="I14"/>
  <c i="13" r="B9"/>
  <c i="13" r="B8"/>
  <c i="13" r="B7"/>
  <c i="13" r="B6"/>
  <c i="13" r="B5"/>
  <c i="13" r="B2"/>
  <c i="13" r="B1"/>
  <c i="12" r="C29"/>
  <c i="12" r="A29"/>
  <c i="12" r="E25"/>
  <c i="12" r="D25"/>
  <c i="12" r="C25"/>
  <c i="12" r="E24"/>
  <c i="12" r="E23"/>
  <c i="12" r="E22"/>
  <c i="12" r="E21"/>
  <c i="12" r="E20"/>
  <c i="12" r="E19"/>
  <c i="12" r="E18"/>
  <c i="12" r="E17"/>
  <c i="12" r="E16"/>
  <c i="12" r="E15"/>
  <c i="12" r="E14"/>
  <c i="12" r="E13"/>
  <c i="12" r="E12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C23"/>
  <c i="10" r="A23"/>
  <c i="10" r="D20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E20"/>
  <c i="8" r="D20"/>
  <c i="8" r="C20"/>
  <c i="8" r="E19"/>
  <c i="8" r="E18"/>
  <c i="8" r="E17"/>
  <c i="8" r="E16"/>
  <c i="8" r="E15"/>
  <c i="8" r="E14"/>
  <c i="8" r="E13"/>
  <c i="8" r="E12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1" r="D20" s="1"/>
  <c i="1" r="E20" s="1"/>
  <c i="1" r="F25" s="1"/>
  <c i="1" r="F61" s="1"/>
  <c i="1" r="B110" s="1"/>
  <c i="1" r="D110" s="1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9"/>
  <c i="2" r="F38"/>
  <c i="2" r="E38"/>
  <c i="2" r="F35"/>
  <c i="2" r="F34"/>
  <c i="2" r="E34"/>
  <c i="2" r="F33"/>
  <c i="2" r="F32"/>
  <c i="2" r="E32"/>
  <c i="2" r="F23"/>
  <c i="2" r="E22"/>
  <c i="2" r="E16"/>
  <c i="2" r="C9"/>
  <c i="2" r="C8"/>
  <c i="2" r="C7"/>
  <c i="2" r="C6"/>
  <c i="2" r="C5"/>
  <c i="2" r="C2"/>
  <c i="2" r="C1"/>
  <c i="1" r="F107"/>
  <c i="1" r="F106"/>
  <c i="1" r="F105"/>
  <c i="1" r="E104"/>
  <c i="1" r="D103"/>
  <c i="1" r="D101"/>
  <c i="1" r="D98"/>
  <c i="1" r="E93"/>
  <c i="1" r="E89"/>
  <c i="1" r="F87"/>
  <c i="1" r="E87"/>
  <c i="1" r="F83"/>
  <c i="1" r="E83"/>
  <c i="1" r="D82"/>
  <c i="1" r="D81"/>
  <c i="1" r="F76"/>
  <c i="1" r="E76"/>
  <c i="1" r="D76"/>
  <c i="1" r="F75"/>
  <c i="1" r="E75"/>
  <c i="1" r="D75"/>
  <c i="1" r="F74"/>
  <c i="1" r="E74"/>
  <c i="1" r="D73"/>
  <c i="1" r="D72"/>
  <c i="1" r="F70"/>
  <c i="1" r="E70"/>
  <c i="1" r="D69"/>
  <c i="1" r="F60"/>
  <c i="1" r="E59"/>
  <c i="1" r="E58"/>
  <c i="1" r="F50"/>
  <c i="1" r="E50"/>
  <c i="1" r="D48"/>
  <c i="1" r="F46"/>
  <c i="1" r="E45"/>
  <c i="1" r="D44"/>
  <c i="1" r="D43"/>
  <c i="1" r="E42"/>
  <c i="1" r="D40"/>
  <c i="1" r="D35"/>
  <c i="1" r="F33"/>
  <c i="1" r="E33"/>
  <c i="1" r="D32"/>
  <c i="1" r="F27"/>
  <c i="1" r="E27"/>
  <c i="1" r="E24"/>
  <c i="1" r="D23"/>
  <c i="1" r="D22"/>
  <c i="1" r="F17"/>
  <c i="1" r="E17"/>
</calcChain>
</file>

<file path=xl/sharedStrings.xml><?xml version="1.0" encoding="utf-8"?>
<sst xmlns="http://schemas.openxmlformats.org/spreadsheetml/2006/main" count="928" uniqueCount="455">
  <si>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</si>
  <si>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</si>
  <si>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</si>
  <si>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</si>
  <si>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</si>
  <si>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</si>
  <si>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</si>
  <si>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</si>
  <si>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</si>
  <si>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</si>
  <si>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</si>
  <si>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</si>
  <si>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</si>
  <si>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</si>
  <si>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</si>
  <si>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</si>
  <si>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</si>
  <si>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</si>
  <si>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</si>
  <si>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</si>
  <si>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</si>
  <si>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</si>
  <si>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</si>
  <si>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</si>
  <si>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</si>
  <si>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</si>
  <si>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</si>
  <si>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</si>
  <si>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</si>
  <si>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</si>
  <si>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</si>
  <si>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</si>
  <si>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</si>
  <si>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</si>
  <si>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</si>
  <si>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</si>
  <si>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</si>
  <si>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</si>
  <si>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</si>
  <si>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</si>
  <si>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</si>
  <si>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</si>
  <si>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</si>
  <si>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</si>
  <si>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</si>
  <si>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</si>
  <si>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</si>
  <si>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</si>
  <si>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</si>
  <si>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</si>
  <si>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</si>
  <si>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</si>
  <si>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</si>
  <si>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</si>
  <si>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</si>
  <si>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</si>
  <si>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</si>
  <si>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</si>
  <si>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</si>
  <si>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</si>
  <si>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</si>
  <si>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</si>
  <si>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</si>
  <si>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</si>
  <si>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</si>
  <si>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</si>
  <si>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</si>
  <si>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</si>
  <si>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</si>
  <si>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</si>
  <si>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</si>
  <si>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</si>
  <si>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</si>
  <si>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</si>
  <si>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</si>
  <si>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</si>
  <si>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</si>
  <si>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</si>
  <si>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</si>
  <si>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</si>
  <si>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</si>
  <si>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</si>
  <si>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</si>
  <si>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</si>
  <si>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</si>
  <si>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</si>
  <si>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</si>
  <si>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</si>
  <si>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</si>
  <si>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</si>
  <si>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</si>
  <si>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</si>
  <si>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</si>
  <si>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</si>
  <si>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</si>
  <si>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</si>
  <si>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</si>
  <si>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</si>
  <si>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</si>
  <si>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</si>
  <si>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</si>
  <si>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</si>
  <si>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</si>
  <si>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</si>
  <si>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</si>
  <si>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</si>
  <si>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</si>
  <si>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</si>
  <si>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</si>
  <si>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</si>
  <si>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</si>
  <si>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</si>
  <si>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</si>
  <si>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</si>
  <si>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</si>
  <si>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</si>
  <si>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</si>
  <si>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</si>
  <si>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</si>
  <si>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</si>
  <si>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</si>
  <si>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</si>
  <si>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</si>
  <si>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</si>
  <si>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</si>
  <si>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</si>
  <si>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</si>
  <si>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</si>
  <si>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</si>
  <si>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</si>
  <si>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</si>
  <si>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</si>
  <si>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</si>
  <si>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</si>
  <si>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</si>
  <si>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</si>
  <si>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</si>
  <si>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</si>
  <si>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</si>
  <si>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</si>
  <si>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</si>
  <si>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</si>
  <si>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</si>
  <si>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</si>
  <si>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</si>
  <si>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</si>
  <si>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</si>
  <si>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</si>
  <si>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</si>
  <si>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</si>
  <si>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</si>
  <si>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</si>
  <si>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</si>
  <si>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</si>
  <si>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</si>
  <si>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</si>
  <si>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</si>
  <si>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</si>
  <si>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</si>
  <si>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</si>
  <si>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</si>
  <si>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</si>
  <si>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</si>
  <si>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</si>
  <si>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</si>
  <si>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</si>
  <si>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</si>
  <si>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</si>
  <si>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</si>
  <si>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</si>
  <si>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</si>
  <si>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</si>
  <si>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</si>
  <si>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</si>
  <si>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</si>
  <si>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</si>
  <si>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</si>
  <si>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</si>
  <si>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</si>
  <si>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</si>
  <si>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</si>
  <si>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31st December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</si>
  <si>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</si>
  <si>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</si>
  <si>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</si>
  <si>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</si>
  <si>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</si>
  <si>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</si>
  <si>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</si>
  <si>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</si>
  <si>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</si>
  <si>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</si>
  <si>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</si>
  <si>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</si>
  <si>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</si>
  <si>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</si>
  <si>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</si>
  <si>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</si>
  <si>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</si>
  <si>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</si>
  <si>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</si>
  <si>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</si>
  <si>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</si>
  <si>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</si>
  <si>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</si>
  <si>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</si>
  <si>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</si>
  <si>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</si>
  <si>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</si>
  <si>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</si>
  <si>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</si>
  <si>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</si>
  <si>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</si>
  <si>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</si>
  <si>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</si>
  <si>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</si>
  <si>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</si>
  <si>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</si>
  <si>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</si>
  <si>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</si>
  <si>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</si>
  <si>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</si>
  <si>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</si>
  <si>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</si>
  <si>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</si>
  <si>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</si>
  <si>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</si>
  <si>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</si>
  <si>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</si>
  <si>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</si>
  <si>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</si>
  <si>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</si>
  <si>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</si>
  <si>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</si>
  <si>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</si>
  <si>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</si>
  <si>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</si>
  <si>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</si>
  <si>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</si>
  <si>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</si>
  <si>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</si>
  <si>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</si>
  <si>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</si>
  <si>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</si>
  <si>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</si>
  <si>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</si>
  <si>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</si>
  <si>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</si>
  <si>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</si>
  <si>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</si>
  <si>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</si>
  <si>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</si>
  <si>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</si>
  <si>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</si>
  <si>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</si>
  <si>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</si>
  <si>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</si>
  <si>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</si>
  <si>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</si>
  <si>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</si>
  <si>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</si>
  <si>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</si>
  <si>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</si>
  <si>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</si>
  <si>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</si>
  <si>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</si>
  <si>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</si>
  <si>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</si>
  <si>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</si>
  <si>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</si>
  <si>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</si>
  <si>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</si>
  <si>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</si>
  <si>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</si>
  <si>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</si>
  <si>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</si>
  <si>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</si>
  <si>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</si>
  <si>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</si>
  <si>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</si>
  <si>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</si>
  <si>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</si>
  <si>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</si>
  <si>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</si>
  <si>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</si>
  <si>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</si>
  <si>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</si>
  <si>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</si>
  <si>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</si>
  <si>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</si>
  <si>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</si>
  <si>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</si>
  <si>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</si>
  <si>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</si>
  <si>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</si>
  <si>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</si>
  <si>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</si>
  <si>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</si>
  <si>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</si>
  <si>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</si>
  <si>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</si>
  <si>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</si>
  <si>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</si>
  <si>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</si>
  <si>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</si>
  <si>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</si>
  <si>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</si>
  <si>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</si>
  <si>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</si>
  <si>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</si>
  <si>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</si>
  <si>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</si>
  <si>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</si>
  <si>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</si>
  <si>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</si>
  <si>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</si>
  <si>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</si>
  <si>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</si>
  <si>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</si>
  <si>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</si>
  <si>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</si>
  <si>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</si>
  <si>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</si>
  <si>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</si>
  <si>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</si>
  <si>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3-5%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</si>
  <si>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</si>
  <si>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</si>
  <si>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</si>
  <si>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</si>
  <si>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</si>
  <si>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</si>
  <si>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</si>
  <si>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</si>
  <si>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</si>
  <si>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</si>
  <si>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</si>
  <si>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</si>
  <si>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</si>
  <si>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</si>
  <si>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</si>
  <si>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</si>
  <si>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</si>
  <si>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</si>
  <si>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</si>
  <si>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</si>
  <si>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</si>
  <si>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</si>
  <si>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</si>
  <si>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</si>
  <si>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</si>
  <si>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</si>
  <si>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</si>
  <si>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</si>
  <si>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</si>
  <si>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</si>
  <si>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</si>
  <si>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</si>
  <si>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</si>
  <si>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</si>
  <si>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</si>
  <si>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</si>
  <si>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</si>
  <si>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</si>
  <si>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</si>
  <si>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</si>
  <si>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</si>
  <si>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</si>
  <si>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</si>
  <si>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</si>
  <si>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</si>
  <si>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</si>
  <si>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</si>
  <si>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</si>
  <si>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</si>
  <si>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</si>
  <si>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</si>
  <si>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</si>
  <si>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</si>
  <si>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</si>
  <si>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</si>
  <si>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</si>
  <si>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</si>
  <si>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</si>
  <si>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</si>
  <si>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</si>
  <si>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</si>
  <si>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</si>
  <si>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</si>
  <si>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</si>
  <si>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</si>
  <si>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</si>
  <si>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</si>
  <si>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</si>
  <si>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</si>
  <si>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</si>
  <si>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</si>
  <si>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</si>
  <si>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</si>
  <si>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</si>
  <si>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</si>
  <si>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</si>
  <si>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</si>
  <si>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</si>
  <si>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</si>
  <si>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</si>
  <si>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</si>
  <si>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</si>
  <si>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</si>
  <si>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</si>
  <si>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</si>
  <si>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</si>
  <si>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</si>
  <si>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</si>
  <si>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</si>
  <si>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</si>
  <si>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</si>
  <si>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</si>
  <si>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</si>
  <si>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</si>
  <si>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</si>
  <si>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</si>
  <si>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</si>
  <si>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</si>
  <si>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</si>
  <si>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</si>
  <si>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</si>
  <si>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</si>
  <si>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</si>
  <si>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</si>
  <si>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</si>
  <si>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</si>
  <si>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</si>
  <si>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</si>
  <si>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</si>
  <si>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</si>
  <si>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</si>
  <si>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</si>
  <si>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</si>
  <si>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</si>
  <si>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</si>
  <si>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</si>
  <si>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</si>
  <si>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</si>
  <si>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</si>
  <si>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Life Bank</t>
  </si>
  <si>
    <t>900000</t>
  </si>
  <si>
    <t>Kolade</t>
  </si>
  <si>
    <t>2000</t>
  </si>
  <si>
    <t>Uba</t>
  </si>
  <si>
    <t>70000</t>
  </si>
  <si>
    <t>gtbank</t>
  </si>
  <si>
    <t>5000</t>
  </si>
  <si>
    <t>SAMS BANK</t>
  </si>
  <si>
    <t>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</si>
</sst>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C6" sqref="C6"/>
    </sheetView>
  </sheetViews>
  <sheetFormatPr defaultColWidth="9.140625" defaultRowHeight="15" x14ac:dyDescent="0.25"/>
  <cols>
    <col min="1" max="1" customWidth="true" style="1" width="11.85546875" collapsed="false"/>
    <col min="2" max="2" customWidth="true" style="1" width="11.5703125" collapsed="false"/>
    <col min="3" max="3" customWidth="true" style="1" width="40.7109375" collapsed="false"/>
    <col min="4" max="4" customWidth="true" style="2" width="18.42578125" collapsed="false"/>
    <col min="5" max="5" customWidth="true" style="1" width="19.28515625" collapsed="false"/>
    <col min="6" max="6" customWidth="true" style="1" width="17.140625" collapsed="false"/>
    <col min="7" max="7" style="1" width="9.140625" collapsed="false"/>
    <col min="8" max="8" customWidth="true" style="1" width="13.5703125" collapsed="false"/>
    <col min="9" max="257" style="1" width="9.140625" collapsed="fals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>
        <v>8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8</v>
      </c>
      <c r="F17" s="41">
        <f>E17</f>
        <v>8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7280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>
        <v>6000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13280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13147.2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11631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11631</v>
      </c>
      <c r="F50" s="41">
        <f>E50</f>
        <v>11631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>
        <v>2376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>
        <v>4410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>
        <v>4596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11382</v>
      </c>
      <c r="F58" s="37"/>
    </row>
    <row r="59" spans="1:6" x14ac:dyDescent="0.25">
      <c r="A59" s="32">
        <v>10980</v>
      </c>
      <c r="B59" s="60" t="s">
        <v>63</v>
      </c>
      <c r="C59" s="61"/>
      <c r="D59" s="35">
        <v>297</v>
      </c>
      <c r="E59" s="40">
        <f>D59</f>
        <v>297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11085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35871.199999999997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>
        <v>2249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>
        <v>3960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>
        <v>200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6409</v>
      </c>
      <c r="F70" s="41">
        <f>E70</f>
        <v>6409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34093</v>
      </c>
      <c r="E76" s="40">
        <f>D76</f>
        <v>34093</v>
      </c>
      <c r="F76" s="41">
        <f>E76</f>
        <v>34093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>
        <v>20000</v>
      </c>
      <c r="E89" s="40">
        <f>D89</f>
        <v>20000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60502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false"/>
    <col min="2" max="2" customWidth="true" style="104" width="22.0" collapsed="false"/>
    <col min="3" max="3" customWidth="true" style="104" width="21.7109375" collapsed="false"/>
    <col min="4" max="4" customWidth="true" style="104" width="16.140625" collapsed="false"/>
    <col min="5" max="5" customWidth="true" style="104" width="15.85546875" collapsed="false"/>
    <col min="6" max="6" customWidth="true" style="104" width="14.0" collapsed="false"/>
    <col min="7" max="9" style="104" width="9.140625" collapsed="false"/>
    <col min="10" max="10" customWidth="true" style="104" width="10.140625" collapsed="false"/>
    <col min="11" max="257" style="104" width="9.140625" collapsed="fals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244</v>
      </c>
    </row>
    <row r="4" spans="1:6" x14ac:dyDescent="0.25">
      <c r="A4" s="106" t="s">
        <v>5</v>
      </c>
      <c r="B4" s="106"/>
      <c r="C4" s="290" t="s">
        <v>245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214</v>
      </c>
      <c r="B11" s="673"/>
      <c r="C11" s="673"/>
      <c r="D11" s="356" t="s">
        <v>246</v>
      </c>
      <c r="E11" s="99"/>
    </row>
    <row customHeight="1" ht="13.5" r="12" spans="1:6" x14ac:dyDescent="0.25">
      <c r="A12" s="357">
        <v>10762</v>
      </c>
      <c r="B12" s="674" t="s">
        <v>247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248</v>
      </c>
      <c r="C13" s="675"/>
      <c r="D13" s="359"/>
      <c r="E13" s="99"/>
    </row>
    <row r="14" spans="1:6" x14ac:dyDescent="0.25">
      <c r="A14" s="358">
        <v>10764</v>
      </c>
      <c r="B14" s="670" t="s">
        <v>249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250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251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252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253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254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232</v>
      </c>
      <c r="C20" s="672"/>
      <c r="D20" s="365">
        <f>IF(D19+D18+D12='300'!E42,D19+D18+D12,"Check Rules!!!")</f>
        <v>13280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…………………………………………………..</v>
      </c>
      <c r="B23" s="90"/>
      <c r="C23" s="650" t="str">
        <f>A23</f>
        <v>…………………………………………………..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A2" view="pageBreakPreview" workbookViewId="0" zoomScale="84" zoomScaleNormal="70" zoomScalePageLayoutView="84">
      <selection activeCell="C25" sqref="C25"/>
    </sheetView>
  </sheetViews>
  <sheetFormatPr defaultColWidth="9.140625" defaultRowHeight="15" x14ac:dyDescent="0.25"/>
  <cols>
    <col min="1" max="1" customWidth="true" style="98" width="6.28515625" collapsed="false"/>
    <col min="2" max="2" customWidth="true" style="366" width="18.7109375" collapsed="false"/>
    <col min="3" max="3" customWidth="true" style="98" width="34.42578125" collapsed="false"/>
    <col min="4" max="4" customWidth="true" style="367" width="14.85546875" collapsed="false"/>
    <col min="5" max="5" customWidth="true" style="367" width="12.7109375" collapsed="false"/>
    <col min="6" max="6" customWidth="true" style="368" width="12.28515625" collapsed="false"/>
    <col min="7" max="7" customWidth="true" style="368" width="12.42578125" collapsed="false"/>
    <col min="8" max="8" customWidth="true" style="368" width="11.42578125" collapsed="false"/>
    <col min="9" max="9" customWidth="true" style="369" width="12.42578125" collapsed="false"/>
    <col min="10" max="10" customWidth="true" style="370" width="12.85546875" collapsed="false"/>
    <col min="11" max="11" customWidth="true" style="370" width="10.5703125" collapsed="false"/>
    <col min="12" max="12" customWidth="true" style="370" width="10.28515625" collapsed="false"/>
    <col min="13" max="13" customWidth="true" style="370" width="10.0" collapsed="false"/>
    <col min="14" max="14" customWidth="true" style="371" width="15.28515625" collapsed="false"/>
    <col min="15" max="15" customWidth="true" style="98" width="14.85546875" collapsed="false"/>
    <col min="16" max="257" style="98" width="9.140625" collapsed="fals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255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256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257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79" t="s">
        <v>258</v>
      </c>
      <c r="B17" s="680" t="s">
        <v>259</v>
      </c>
      <c r="C17" s="680" t="s">
        <v>260</v>
      </c>
      <c r="D17" s="680" t="s">
        <v>261</v>
      </c>
      <c r="E17" s="680" t="s">
        <v>262</v>
      </c>
      <c r="F17" s="680" t="s">
        <v>263</v>
      </c>
      <c r="G17" s="680" t="s">
        <v>264</v>
      </c>
      <c r="H17" s="680" t="s">
        <v>265</v>
      </c>
      <c r="I17" s="680" t="s">
        <v>266</v>
      </c>
      <c r="J17" s="681" t="s">
        <v>267</v>
      </c>
      <c r="K17" s="681"/>
      <c r="L17" s="681"/>
      <c r="M17" s="681"/>
      <c r="N17" s="676" t="s">
        <v>268</v>
      </c>
      <c r="O17" s="677" t="s">
        <v>269</v>
      </c>
    </row>
    <row r="18" spans="1:15" x14ac:dyDescent="0.25">
      <c r="A18" s="679"/>
      <c r="B18" s="680"/>
      <c r="C18" s="680"/>
      <c r="D18" s="680"/>
      <c r="E18" s="680"/>
      <c r="F18" s="680"/>
      <c r="G18" s="680"/>
      <c r="H18" s="680"/>
      <c r="I18" s="680"/>
      <c r="J18" s="390" t="s">
        <v>270</v>
      </c>
      <c r="K18" s="390" t="s">
        <v>271</v>
      </c>
      <c r="L18" s="390" t="s">
        <v>272</v>
      </c>
      <c r="M18" s="390" t="s">
        <v>273</v>
      </c>
      <c r="N18" s="676"/>
      <c r="O18" s="677"/>
    </row>
    <row ht="51" r="19" spans="1:15" x14ac:dyDescent="0.25">
      <c r="A19" s="679"/>
      <c r="B19" s="680"/>
      <c r="C19" s="680"/>
      <c r="D19" s="680"/>
      <c r="E19" s="680"/>
      <c r="F19" s="680"/>
      <c r="G19" s="680"/>
      <c r="H19" s="680"/>
      <c r="I19" s="680"/>
      <c r="J19" s="389" t="s">
        <v>274</v>
      </c>
      <c r="K19" s="389" t="s">
        <v>275</v>
      </c>
      <c r="L19" s="389" t="s">
        <v>276</v>
      </c>
      <c r="M19" s="389" t="s">
        <v>277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C20" sqref="C20"/>
    </sheetView>
  </sheetViews>
  <sheetFormatPr defaultColWidth="9.140625" defaultRowHeight="15" x14ac:dyDescent="0.25"/>
  <cols>
    <col min="1" max="1" customWidth="true" style="104" width="24.5703125" collapsed="false"/>
    <col min="2" max="2" customWidth="true" style="104" width="31.5703125" collapsed="false"/>
    <col min="3" max="3" customWidth="true" style="104" width="10.7109375" collapsed="false"/>
    <col min="4" max="4" customWidth="true" style="104" width="14.85546875" collapsed="false"/>
    <col min="5" max="5" customWidth="true" style="104" width="12.0" collapsed="false"/>
    <col min="6" max="7" style="104" width="9.140625" collapsed="false"/>
    <col min="8" max="8" customWidth="true" style="104" width="10.140625" collapsed="false"/>
    <col min="9" max="257" style="104" width="9.140625" collapsed="fals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278</v>
      </c>
      <c r="C3" s="410"/>
      <c r="D3" s="410"/>
      <c r="E3" s="410"/>
    </row>
    <row r="4" spans="1:5" x14ac:dyDescent="0.25">
      <c r="A4" s="106" t="s">
        <v>5</v>
      </c>
      <c r="B4" s="290" t="s">
        <v>279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280</v>
      </c>
      <c r="B11" s="685"/>
      <c r="C11" s="411" t="s">
        <v>281</v>
      </c>
      <c r="D11" s="412" t="s">
        <v>282</v>
      </c>
      <c r="E11" s="413" t="s">
        <v>223</v>
      </c>
    </row>
    <row customHeight="1" ht="12.75" r="12" spans="1:5" x14ac:dyDescent="0.25">
      <c r="A12" s="686" t="s">
        <v>283</v>
      </c>
      <c r="B12" s="686"/>
      <c r="C12" s="415"/>
      <c r="D12" s="416"/>
      <c r="E12" s="417">
        <f ref="E12:E24" si="0" t="shared">D12/$D$25</f>
        <v>0</v>
      </c>
    </row>
    <row r="13" spans="1:5" x14ac:dyDescent="0.25">
      <c r="A13" s="682" t="s">
        <v>284</v>
      </c>
      <c r="B13" s="682"/>
      <c r="C13" s="419"/>
      <c r="D13" s="420"/>
      <c r="E13" s="421">
        <f si="0" t="shared"/>
        <v>0</v>
      </c>
    </row>
    <row r="14" spans="1:5" x14ac:dyDescent="0.25">
      <c r="A14" s="682" t="s">
        <v>285</v>
      </c>
      <c r="B14" s="682"/>
      <c r="C14" s="419"/>
      <c r="D14" s="420"/>
      <c r="E14" s="421">
        <f si="0" t="shared"/>
        <v>0</v>
      </c>
    </row>
    <row r="15" spans="1:5" x14ac:dyDescent="0.25">
      <c r="A15" s="682" t="s">
        <v>286</v>
      </c>
      <c r="B15" s="682"/>
      <c r="C15" s="419">
        <v>40</v>
      </c>
      <c r="D15" s="420">
        <v>8270</v>
      </c>
      <c r="E15" s="421">
        <f si="0" t="shared"/>
        <v>0.62274096385542166</v>
      </c>
    </row>
    <row r="16" spans="1:5" x14ac:dyDescent="0.25">
      <c r="A16" s="682" t="s">
        <v>287</v>
      </c>
      <c r="B16" s="682"/>
      <c r="C16" s="419"/>
      <c r="D16" s="420"/>
      <c r="E16" s="421">
        <f si="0" t="shared"/>
        <v>0</v>
      </c>
    </row>
    <row r="17" spans="1:5" x14ac:dyDescent="0.25">
      <c r="A17" s="682" t="s">
        <v>288</v>
      </c>
      <c r="B17" s="682"/>
      <c r="C17" s="419"/>
      <c r="D17" s="420"/>
      <c r="E17" s="421">
        <f si="0" t="shared"/>
        <v>0</v>
      </c>
    </row>
    <row r="18" spans="1:5" x14ac:dyDescent="0.25">
      <c r="A18" s="682" t="s">
        <v>289</v>
      </c>
      <c r="B18" s="682"/>
      <c r="C18" s="419"/>
      <c r="D18" s="420"/>
      <c r="E18" s="421">
        <f si="0" t="shared"/>
        <v>0</v>
      </c>
    </row>
    <row r="19" spans="1:5" x14ac:dyDescent="0.25">
      <c r="A19" s="682" t="s">
        <v>290</v>
      </c>
      <c r="B19" s="682"/>
      <c r="C19" s="419">
        <v>18</v>
      </c>
      <c r="D19" s="420">
        <v>5010</v>
      </c>
      <c r="E19" s="421">
        <f si="0" t="shared"/>
        <v>0.37725903614457829</v>
      </c>
    </row>
    <row r="20" spans="1:5" x14ac:dyDescent="0.25">
      <c r="A20" s="682" t="s">
        <v>291</v>
      </c>
      <c r="B20" s="682"/>
      <c r="C20" s="419"/>
      <c r="D20" s="420"/>
      <c r="E20" s="421">
        <f si="0" t="shared"/>
        <v>0</v>
      </c>
    </row>
    <row r="21" spans="1:5" x14ac:dyDescent="0.25">
      <c r="A21" s="682" t="s">
        <v>292</v>
      </c>
      <c r="B21" s="682"/>
      <c r="C21" s="419"/>
      <c r="D21" s="420"/>
      <c r="E21" s="421">
        <f si="0" t="shared"/>
        <v>0</v>
      </c>
    </row>
    <row r="22" spans="1:5" x14ac:dyDescent="0.25">
      <c r="A22" s="682" t="s">
        <v>293</v>
      </c>
      <c r="B22" s="682"/>
      <c r="C22" s="419"/>
      <c r="D22" s="420"/>
      <c r="E22" s="421">
        <f si="0" t="shared"/>
        <v>0</v>
      </c>
    </row>
    <row r="23" spans="1:5" x14ac:dyDescent="0.25">
      <c r="A23" s="682" t="s">
        <v>294</v>
      </c>
      <c r="B23" s="682"/>
      <c r="C23" s="419"/>
      <c r="D23" s="420"/>
      <c r="E23" s="421">
        <f si="0" t="shared"/>
        <v>0</v>
      </c>
    </row>
    <row r="24" spans="1:5" x14ac:dyDescent="0.25">
      <c r="A24" s="683" t="s">
        <v>295</v>
      </c>
      <c r="B24" s="683"/>
      <c r="C24" s="423"/>
      <c r="D24" s="424"/>
      <c r="E24" s="425">
        <f si="0" t="shared"/>
        <v>0</v>
      </c>
    </row>
    <row r="25" spans="1:5" x14ac:dyDescent="0.25">
      <c r="A25" s="684" t="s">
        <v>193</v>
      </c>
      <c r="B25" s="684"/>
      <c r="C25" s="426">
        <f>SUM(C12:C24)</f>
        <v>58</v>
      </c>
      <c r="D25" s="427">
        <f>IF(SUM(D12:D24)='300'!E42,SUM(D12:D24),"Check Rules!!!")</f>
        <v>13280</v>
      </c>
      <c r="E25" s="428">
        <f>SUM(E12:E24)</f>
        <v>1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1" workbookViewId="0" zoomScaleNormal="100">
      <selection activeCell="E16" sqref="E16"/>
    </sheetView>
  </sheetViews>
  <sheetFormatPr defaultColWidth="9.140625" defaultRowHeight="15" x14ac:dyDescent="0.25"/>
  <cols>
    <col min="1" max="1" customWidth="true" style="1" width="25.28515625" collapsed="false"/>
    <col min="2" max="2" customWidth="true" style="1" width="12.0" collapsed="false"/>
    <col min="3" max="3" customWidth="true" style="1" width="10.7109375" collapsed="false"/>
    <col min="4" max="4" customWidth="true" style="1" width="10.42578125" collapsed="false"/>
    <col min="5" max="5" customWidth="true" style="1" width="11.0" collapsed="false"/>
    <col min="6" max="6" customWidth="true" style="1" width="11.28515625" collapsed="false"/>
    <col min="7" max="7" customWidth="true" style="1" width="11.140625" collapsed="false"/>
    <col min="8" max="8" customWidth="true" style="1" width="11.0" collapsed="false"/>
    <col min="9" max="9" customWidth="true" style="1" width="11.42578125" collapsed="false"/>
    <col min="10" max="257" style="1" width="9.140625" collapsed="fals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296</v>
      </c>
      <c r="C3" s="435"/>
      <c r="D3" s="435"/>
    </row>
    <row r="4" spans="1:10" x14ac:dyDescent="0.25">
      <c r="A4" s="106" t="s">
        <v>3</v>
      </c>
      <c r="B4" s="433" t="s">
        <v>297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298</v>
      </c>
      <c r="B12" s="695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8" t="s">
        <v>306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307</v>
      </c>
      <c r="B14" s="689"/>
      <c r="C14" s="447"/>
      <c r="D14" s="447">
        <v>3</v>
      </c>
      <c r="E14" s="447">
        <v>6</v>
      </c>
      <c r="F14" s="447">
        <v>24</v>
      </c>
      <c r="G14" s="447">
        <v>23</v>
      </c>
      <c r="H14" s="447"/>
      <c r="I14" s="448">
        <f>SUM(C14:H14)</f>
        <v>56</v>
      </c>
      <c r="J14" s="449">
        <f>I14/$I$32*100</f>
        <v>93.333333333333329</v>
      </c>
    </row>
    <row r="15" spans="1:10" x14ac:dyDescent="0.25">
      <c r="A15" s="689" t="s">
        <v>308</v>
      </c>
      <c r="B15" s="689"/>
      <c r="C15" s="447"/>
      <c r="D15" s="447">
        <v>240</v>
      </c>
      <c r="E15" s="447">
        <v>474</v>
      </c>
      <c r="F15" s="447">
        <v>2904</v>
      </c>
      <c r="G15" s="447">
        <v>3662</v>
      </c>
      <c r="H15" s="447"/>
      <c r="I15" s="448">
        <f>SUM(C15:H15)</f>
        <v>7280</v>
      </c>
      <c r="J15" s="449">
        <f>I15/$I$33*100</f>
        <v>54.819277108433738</v>
      </c>
    </row>
    <row r="16" spans="1:10" x14ac:dyDescent="0.25">
      <c r="A16" s="693" t="s">
        <v>309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307</v>
      </c>
      <c r="B17" s="689"/>
      <c r="C17" s="447"/>
      <c r="D17" s="447"/>
      <c r="E17" s="447"/>
      <c r="F17" s="447"/>
      <c r="G17" s="447">
        <v>4</v>
      </c>
      <c r="H17" s="447"/>
      <c r="I17" s="448">
        <f>SUM(C17:H17)</f>
        <v>4</v>
      </c>
      <c r="J17" s="449">
        <f>I17/$I$32*100</f>
        <v>6.666666666666667</v>
      </c>
    </row>
    <row r="18" spans="1:10" x14ac:dyDescent="0.25">
      <c r="A18" s="689" t="s">
        <v>310</v>
      </c>
      <c r="B18" s="689"/>
      <c r="C18" s="447"/>
      <c r="D18" s="447"/>
      <c r="E18" s="447"/>
      <c r="F18" s="447"/>
      <c r="G18" s="447">
        <v>6000</v>
      </c>
      <c r="H18" s="447"/>
      <c r="I18" s="448">
        <f>SUM(C18:H18)</f>
        <v>6000</v>
      </c>
      <c r="J18" s="449">
        <f>I18/$I$33*100</f>
        <v>45.180722891566269</v>
      </c>
    </row>
    <row r="19" spans="1:10" x14ac:dyDescent="0.25">
      <c r="A19" s="693" t="s">
        <v>311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307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>
        <f>I20/$I$32*100</f>
        <v>0</v>
      </c>
    </row>
    <row r="21" spans="1:10" x14ac:dyDescent="0.25">
      <c r="A21" s="689" t="s">
        <v>310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>
        <f>I21/$I$33*100</f>
        <v>0</v>
      </c>
    </row>
    <row r="22" spans="1:10" x14ac:dyDescent="0.25">
      <c r="A22" s="693" t="s">
        <v>312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307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>
        <f>I23/$I$32*100</f>
        <v>0</v>
      </c>
    </row>
    <row r="24" spans="1:10" x14ac:dyDescent="0.25">
      <c r="A24" s="689" t="s">
        <v>310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>
        <f>I24/$I$33*100</f>
        <v>0</v>
      </c>
    </row>
    <row r="25" spans="1:10" x14ac:dyDescent="0.25">
      <c r="A25" s="693" t="s">
        <v>313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307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89" t="s">
        <v>310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3" t="s">
        <v>314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307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0" t="s">
        <v>310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8" t="s">
        <v>193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307</v>
      </c>
      <c r="B32" s="689"/>
      <c r="C32" s="455">
        <f ref="C32:J32" si="0" t="shared">C14+C17+C20+C23+C26+C29</f>
        <v>0</v>
      </c>
      <c r="D32" s="455">
        <f si="0" t="shared"/>
        <v>3</v>
      </c>
      <c r="E32" s="455">
        <f si="0" t="shared"/>
        <v>6</v>
      </c>
      <c r="F32" s="455">
        <f si="0" t="shared"/>
        <v>24</v>
      </c>
      <c r="G32" s="455">
        <f si="0" t="shared"/>
        <v>27</v>
      </c>
      <c r="H32" s="455">
        <f si="0" t="shared"/>
        <v>0</v>
      </c>
      <c r="I32" s="455">
        <f si="0" t="shared"/>
        <v>60</v>
      </c>
      <c r="J32" s="456">
        <f si="0" t="shared"/>
        <v>100</v>
      </c>
    </row>
    <row r="33" spans="1:10" x14ac:dyDescent="0.25">
      <c r="A33" s="690" t="s">
        <v>310</v>
      </c>
      <c r="B33" s="690"/>
      <c r="C33" s="457">
        <f ref="C33:H33" si="1" t="shared">C15+C18+C21+C24+C27+C30</f>
        <v>0</v>
      </c>
      <c r="D33" s="457">
        <f si="1" t="shared"/>
        <v>240</v>
      </c>
      <c r="E33" s="457">
        <f si="1" t="shared"/>
        <v>474</v>
      </c>
      <c r="F33" s="457">
        <f si="1" t="shared"/>
        <v>2904</v>
      </c>
      <c r="G33" s="457">
        <f si="1" t="shared"/>
        <v>9662</v>
      </c>
      <c r="H33" s="457">
        <f si="1" t="shared"/>
        <v>0</v>
      </c>
      <c r="I33" s="457">
        <f>IF(I15+I18+I21+I24+I27+I30='300'!E42,I15+I18+I21+I24+I27+I30,"Check Rules!!!")</f>
        <v>13280</v>
      </c>
      <c r="J33" s="458">
        <f>J15+J18+J21+J24+J27+J30</f>
        <v>100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E16" sqref="E16"/>
    </sheetView>
  </sheetViews>
  <sheetFormatPr defaultColWidth="9.140625" defaultRowHeight="15" x14ac:dyDescent="0.25"/>
  <cols>
    <col min="1" max="1" customWidth="true" style="104" width="24.140625" collapsed="false"/>
    <col min="2" max="2" customWidth="true" style="104" width="13.28515625" collapsed="false"/>
    <col min="3" max="3" customWidth="true" style="104" width="10.85546875" collapsed="false"/>
    <col min="4" max="4" customWidth="true" style="104" width="10.5703125" collapsed="false"/>
    <col min="5" max="5" customWidth="true" style="104" width="12.28515625" collapsed="false"/>
    <col min="6" max="6" customWidth="true" style="104" width="11.85546875" collapsed="false"/>
    <col min="7" max="7" customWidth="true" style="104" width="10.28515625" collapsed="false"/>
    <col min="8" max="8" customWidth="true" style="104" width="10.140625" collapsed="false"/>
    <col min="9" max="257" style="104" width="9.140625" collapsed="fals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315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316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317</v>
      </c>
      <c r="B11" s="699"/>
      <c r="C11" s="469" t="s">
        <v>318</v>
      </c>
      <c r="D11" s="469" t="s">
        <v>319</v>
      </c>
      <c r="E11" s="469" t="s">
        <v>320</v>
      </c>
      <c r="F11" s="469" t="s">
        <v>321</v>
      </c>
      <c r="G11" s="469" t="s">
        <v>322</v>
      </c>
      <c r="H11" s="470" t="s">
        <v>323</v>
      </c>
    </row>
    <row customHeight="1" ht="12.75" r="12" spans="1:8" x14ac:dyDescent="0.25">
      <c r="A12" s="700" t="s">
        <v>324</v>
      </c>
      <c r="B12" s="700"/>
      <c r="C12" s="471" t="s">
        <v>325</v>
      </c>
      <c r="D12" s="471" t="s">
        <v>325</v>
      </c>
      <c r="E12" s="471" t="s">
        <v>325</v>
      </c>
      <c r="F12" s="471" t="s">
        <v>325</v>
      </c>
      <c r="G12" s="471" t="s">
        <v>325</v>
      </c>
      <c r="H12" s="471" t="s">
        <v>325</v>
      </c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326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327</v>
      </c>
      <c r="B15" s="696"/>
      <c r="C15" s="472">
        <v>0.02</v>
      </c>
      <c r="D15" s="472">
        <v>0.02</v>
      </c>
      <c r="E15" s="472">
        <v>0.02</v>
      </c>
      <c r="F15" s="472">
        <v>0.02</v>
      </c>
      <c r="G15" s="472">
        <v>0.02</v>
      </c>
      <c r="H15" s="472">
        <v>0.02</v>
      </c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328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21" sqref="C21"/>
    </sheetView>
  </sheetViews>
  <sheetFormatPr defaultColWidth="9.140625" defaultRowHeight="15" x14ac:dyDescent="0.25"/>
  <cols>
    <col min="1" max="1" customWidth="true" style="104" width="6.7109375" collapsed="false"/>
    <col min="2" max="2" customWidth="true" style="104" width="33.5703125" collapsed="false"/>
    <col min="3" max="3" customWidth="true" style="104" width="26.0" collapsed="false"/>
    <col min="4" max="4" customWidth="true" style="104" width="20.7109375" collapsed="false"/>
    <col min="5" max="5" customWidth="true" style="104" width="18.0" collapsed="false"/>
    <col min="6" max="6" customWidth="true" style="104" width="16.42578125" collapsed="false"/>
    <col min="7" max="257" style="104" width="9.140625" collapsed="fals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329</v>
      </c>
      <c r="D3" s="410"/>
    </row>
    <row r="4" spans="1:6" x14ac:dyDescent="0.25">
      <c r="A4" s="106" t="s">
        <v>5</v>
      </c>
      <c r="B4" s="106"/>
      <c r="C4" s="290" t="s">
        <v>330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331</v>
      </c>
      <c r="C11" s="480" t="s">
        <v>332</v>
      </c>
      <c r="D11" s="480" t="s">
        <v>333</v>
      </c>
      <c r="E11" s="481" t="s">
        <v>334</v>
      </c>
      <c r="F11" s="90"/>
    </row>
    <row r="12" spans="1:6" x14ac:dyDescent="0.25">
      <c r="A12" s="414">
        <v>10815</v>
      </c>
      <c r="B12" s="482" t="str">
        <f>IF(E12&gt;=10%*$E$22,"Accounts Receivable [Provide Breakdown]","Accounts Receivable")</f>
        <v>Accounts Receivable</v>
      </c>
      <c r="C12" s="483">
        <v>1042</v>
      </c>
      <c r="D12" s="483"/>
      <c r="E12" s="484">
        <f ref="E12:E21" si="0" t="shared">SUM(C12:D12)</f>
        <v>1042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 xml:space="preserve">Accrued Interest 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 xml:space="preserve">Prepaid Interest 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 xml:space="preserve">Prepaid Rent 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>
        <v>6604</v>
      </c>
      <c r="D17" s="486"/>
      <c r="E17" s="487">
        <f si="0" t="shared"/>
        <v>6604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>
        <v>3985</v>
      </c>
      <c r="D20" s="486"/>
      <c r="E20" s="487">
        <f si="0" t="shared"/>
        <v>3985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193</v>
      </c>
      <c r="C22" s="493">
        <f>SUM(C12:C21)</f>
        <v>11631</v>
      </c>
      <c r="D22" s="494">
        <f>SUM(D12:D21)</f>
        <v>0</v>
      </c>
      <c r="E22" s="495">
        <f>SUM(E12:E21)</f>
        <v>11631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335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336</v>
      </c>
      <c r="B26" s="90"/>
      <c r="C26" s="225"/>
      <c r="D26" s="650" t="s">
        <v>337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false"/>
    <col min="2" max="2" customWidth="true" style="104" width="19.85546875" collapsed="false"/>
    <col min="3" max="3" customWidth="true" style="104" width="27.85546875" collapsed="false"/>
    <col min="4" max="4" customWidth="true" style="104" width="18.0" collapsed="false"/>
    <col min="5" max="5" customWidth="true" style="104" width="11.42578125" collapsed="false"/>
    <col min="6" max="257" style="104" width="9.140625" collapsed="fals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338</v>
      </c>
    </row>
    <row r="4" spans="1:4" x14ac:dyDescent="0.25">
      <c r="A4" s="106" t="s">
        <v>5</v>
      </c>
      <c r="B4" s="107"/>
      <c r="C4" s="290" t="s">
        <v>339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214</v>
      </c>
      <c r="B11" s="703" t="s">
        <v>340</v>
      </c>
      <c r="C11" s="703"/>
      <c r="D11" s="499" t="s">
        <v>341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193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342</v>
      </c>
      <c r="B50" s="90"/>
      <c r="C50" s="650" t="s">
        <v>343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topLeftCell="A8" workbookViewId="0" zoomScaleNormal="100">
      <selection activeCell="E25" sqref="E25"/>
    </sheetView>
  </sheetViews>
  <sheetFormatPr defaultColWidth="9.140625" defaultRowHeight="15" x14ac:dyDescent="0.25"/>
  <cols>
    <col min="1" max="1" customWidth="true" style="104" width="24.85546875" collapsed="false"/>
    <col min="2" max="2" customWidth="true" style="104" width="3.7109375" collapsed="false"/>
    <col min="3" max="3" customWidth="true" style="104" width="12.0" collapsed="false"/>
    <col min="4" max="4" customWidth="true" style="104" width="12.140625" collapsed="false"/>
    <col min="5" max="6" customWidth="true" style="104" width="12.42578125" collapsed="false"/>
    <col min="7" max="7" customWidth="true" style="104" width="13.85546875" collapsed="false"/>
    <col min="8" max="8" customWidth="true" style="104" width="15.140625" collapsed="false"/>
    <col min="9" max="9" customWidth="true" style="104" width="14.7109375" collapsed="false"/>
    <col min="10" max="257" style="104" width="9.140625" collapsed="fals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344</v>
      </c>
      <c r="C3" s="111"/>
      <c r="D3" s="111"/>
    </row>
    <row r="4" spans="1:10" x14ac:dyDescent="0.25">
      <c r="A4" s="106" t="s">
        <v>5</v>
      </c>
      <c r="B4" s="506" t="s">
        <v>345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346</v>
      </c>
      <c r="B12" s="695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8" t="s">
        <v>347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307</v>
      </c>
      <c r="B14" s="689"/>
      <c r="C14" s="447">
        <v>31</v>
      </c>
      <c r="D14" s="447"/>
      <c r="E14" s="447"/>
      <c r="F14" s="447"/>
      <c r="G14" s="447"/>
      <c r="H14" s="447"/>
      <c r="I14" s="448">
        <f>SUM(C14:H14)</f>
        <v>31</v>
      </c>
      <c r="J14" s="449">
        <f>I14/$I$32*100</f>
        <v>7.2941176470588234</v>
      </c>
    </row>
    <row r="15" spans="1:10" x14ac:dyDescent="0.25">
      <c r="A15" s="689" t="s">
        <v>308</v>
      </c>
      <c r="B15" s="689"/>
      <c r="C15" s="447">
        <v>2249</v>
      </c>
      <c r="D15" s="447"/>
      <c r="E15" s="447"/>
      <c r="F15" s="447"/>
      <c r="G15" s="447"/>
      <c r="H15" s="447"/>
      <c r="I15" s="448">
        <f>SUM(C15:H15)</f>
        <v>2249</v>
      </c>
      <c r="J15" s="449">
        <f>I15/$I$33*100</f>
        <v>35.091277890466529</v>
      </c>
    </row>
    <row r="16" spans="1:10" x14ac:dyDescent="0.25">
      <c r="A16" s="693" t="s">
        <v>348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307</v>
      </c>
      <c r="B17" s="689"/>
      <c r="C17" s="447">
        <v>0</v>
      </c>
      <c r="D17" s="447"/>
      <c r="E17" s="447"/>
      <c r="F17" s="447"/>
      <c r="G17" s="447"/>
      <c r="H17" s="447"/>
      <c r="I17" s="448">
        <f>SUM(C17:H17)</f>
        <v>0</v>
      </c>
      <c r="J17" s="449">
        <f>I17/$I$32*100</f>
        <v>0</v>
      </c>
    </row>
    <row r="18" spans="1:10" x14ac:dyDescent="0.25">
      <c r="A18" s="689" t="s">
        <v>310</v>
      </c>
      <c r="B18" s="689"/>
      <c r="C18" s="447">
        <v>0</v>
      </c>
      <c r="D18" s="447"/>
      <c r="E18" s="447"/>
      <c r="F18" s="447"/>
      <c r="G18" s="447"/>
      <c r="H18" s="447"/>
      <c r="I18" s="448">
        <f>SUM(C18:H18)</f>
        <v>0</v>
      </c>
      <c r="J18" s="449">
        <f>I18/$I$33*100</f>
        <v>0</v>
      </c>
    </row>
    <row r="19" spans="1:10" x14ac:dyDescent="0.25">
      <c r="A19" s="693" t="s">
        <v>349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307</v>
      </c>
      <c r="B20" s="689"/>
      <c r="C20" s="447">
        <v>392</v>
      </c>
      <c r="D20" s="447"/>
      <c r="E20" s="447"/>
      <c r="F20" s="447"/>
      <c r="G20" s="447"/>
      <c r="H20" s="447"/>
      <c r="I20" s="448">
        <f>SUM(C20:H20)</f>
        <v>392</v>
      </c>
      <c r="J20" s="449">
        <f>I20/$I$32*100</f>
        <v>92.235294117647058</v>
      </c>
    </row>
    <row r="21" spans="1:10" x14ac:dyDescent="0.25">
      <c r="A21" s="689" t="s">
        <v>310</v>
      </c>
      <c r="B21" s="689"/>
      <c r="C21" s="447">
        <v>3960</v>
      </c>
      <c r="D21" s="447"/>
      <c r="E21" s="447"/>
      <c r="F21" s="447"/>
      <c r="G21" s="447"/>
      <c r="H21" s="447"/>
      <c r="I21" s="448">
        <f>SUM(C21:H21)</f>
        <v>3960</v>
      </c>
      <c r="J21" s="449">
        <f>I21/$I$33*100</f>
        <v>61.788110469652047</v>
      </c>
    </row>
    <row r="22" spans="1:10" x14ac:dyDescent="0.25">
      <c r="A22" s="693" t="s">
        <v>350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307</v>
      </c>
      <c r="B23" s="689"/>
      <c r="C23" s="447"/>
      <c r="D23" s="447"/>
      <c r="E23" s="447">
        <v>2</v>
      </c>
      <c r="F23" s="447"/>
      <c r="G23" s="447"/>
      <c r="H23" s="447"/>
      <c r="I23" s="448">
        <f>SUM(C23:H23)</f>
        <v>2</v>
      </c>
      <c r="J23" s="449">
        <f>I23/$I$32*100</f>
        <v>0.47058823529411759</v>
      </c>
    </row>
    <row r="24" spans="1:10" x14ac:dyDescent="0.25">
      <c r="A24" s="689" t="s">
        <v>310</v>
      </c>
      <c r="B24" s="689"/>
      <c r="C24" s="447"/>
      <c r="D24" s="447"/>
      <c r="E24" s="447">
        <v>200</v>
      </c>
      <c r="F24" s="447"/>
      <c r="G24" s="447"/>
      <c r="H24" s="447"/>
      <c r="I24" s="448">
        <f>SUM(C24:H24)</f>
        <v>200</v>
      </c>
      <c r="J24" s="449">
        <f>I24/$I$33*100</f>
        <v>3.120611639881417</v>
      </c>
    </row>
    <row r="25" spans="1:10" x14ac:dyDescent="0.25">
      <c r="A25" s="693" t="s">
        <v>351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307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89" t="s">
        <v>310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3" t="s">
        <v>352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307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0" t="s">
        <v>310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8" t="s">
        <v>193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307</v>
      </c>
      <c r="B32" s="689"/>
      <c r="C32" s="508">
        <f ref="C32:J32" si="0" t="shared">C14+C17+C20+C23+C26+C29</f>
        <v>423</v>
      </c>
      <c r="D32" s="508">
        <f si="0" t="shared"/>
        <v>0</v>
      </c>
      <c r="E32" s="508">
        <f si="0" t="shared"/>
        <v>2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425</v>
      </c>
      <c r="J32" s="456">
        <f si="0" t="shared"/>
        <v>100</v>
      </c>
    </row>
    <row r="33" spans="1:10" x14ac:dyDescent="0.25">
      <c r="A33" s="690" t="s">
        <v>310</v>
      </c>
      <c r="B33" s="690"/>
      <c r="C33" s="509">
        <f ref="C33:H33" si="1" t="shared">C15+C18+C21+C24+C27+C30</f>
        <v>6209</v>
      </c>
      <c r="D33" s="509">
        <f si="1" t="shared"/>
        <v>0</v>
      </c>
      <c r="E33" s="509">
        <f si="1" t="shared"/>
        <v>200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6409</v>
      </c>
      <c r="J33" s="458">
        <f>J15+J18+J21+J24+J27+J30</f>
        <v>100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19" sqref="D19"/>
    </sheetView>
  </sheetViews>
  <sheetFormatPr defaultColWidth="9.140625" defaultRowHeight="15" x14ac:dyDescent="0.25"/>
  <cols>
    <col min="1" max="1" customWidth="true" style="1" width="5.0" collapsed="false"/>
    <col min="2" max="2" customWidth="true" style="1" width="21.42578125" collapsed="false"/>
    <col min="3" max="3" customWidth="true" style="1" width="11.28515625" collapsed="false"/>
    <col min="4" max="4" customWidth="true" style="1" width="15.140625" collapsed="false"/>
    <col min="5" max="5" customWidth="true" style="1" width="15.42578125" collapsed="false"/>
    <col min="6" max="6" customWidth="true" style="1" width="13.140625" collapsed="false"/>
    <col min="7" max="7" customWidth="true" style="1" width="12.28515625" collapsed="false"/>
    <col min="8" max="257" style="1" width="9.140625" collapsed="fals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353</v>
      </c>
      <c r="D3" s="111"/>
      <c r="E3" s="104"/>
    </row>
    <row r="4" spans="1:7" x14ac:dyDescent="0.25">
      <c r="A4" s="106" t="s">
        <v>5</v>
      </c>
      <c r="C4" s="515" t="s">
        <v>354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214</v>
      </c>
      <c r="B12" s="713" t="s">
        <v>346</v>
      </c>
      <c r="C12" s="713"/>
      <c r="D12" s="519" t="s">
        <v>355</v>
      </c>
      <c r="E12" s="519" t="s">
        <v>356</v>
      </c>
      <c r="F12" s="520" t="s">
        <v>357</v>
      </c>
    </row>
    <row r="13" spans="1:7" x14ac:dyDescent="0.25">
      <c r="A13" s="521">
        <v>1</v>
      </c>
      <c r="B13" s="714" t="s">
        <v>358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307</v>
      </c>
      <c r="C14" s="709"/>
      <c r="D14" s="447">
        <v>22</v>
      </c>
      <c r="E14" s="447">
        <v>10</v>
      </c>
      <c r="F14" s="524">
        <f>SUM(D14:E14)</f>
        <v>32</v>
      </c>
      <c r="G14" s="74"/>
    </row>
    <row r="15" spans="1:7" x14ac:dyDescent="0.25">
      <c r="A15" s="523"/>
      <c r="B15" s="709" t="s">
        <v>308</v>
      </c>
      <c r="C15" s="709"/>
      <c r="D15" s="447">
        <v>502</v>
      </c>
      <c r="E15" s="447">
        <v>1747</v>
      </c>
      <c r="F15" s="524">
        <f>SUM(D15:E15)</f>
        <v>2249</v>
      </c>
      <c r="G15" s="74"/>
    </row>
    <row r="16" spans="1:7" x14ac:dyDescent="0.25">
      <c r="A16" s="523">
        <v>2</v>
      </c>
      <c r="B16" s="711" t="s">
        <v>359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307</v>
      </c>
      <c r="C17" s="709"/>
      <c r="D17" s="447">
        <v>387</v>
      </c>
      <c r="E17" s="447">
        <v>8</v>
      </c>
      <c r="F17" s="524">
        <f>SUM(D17:E17)</f>
        <v>395</v>
      </c>
      <c r="G17" s="74"/>
    </row>
    <row r="18" spans="1:7" x14ac:dyDescent="0.25">
      <c r="A18" s="523"/>
      <c r="B18" s="709" t="s">
        <v>310</v>
      </c>
      <c r="C18" s="709"/>
      <c r="D18" s="447">
        <v>2916</v>
      </c>
      <c r="E18" s="447">
        <v>1044</v>
      </c>
      <c r="F18" s="524">
        <f>SUM(D18:E18)</f>
        <v>3960</v>
      </c>
      <c r="G18" s="74"/>
    </row>
    <row customHeight="1" ht="14.25" r="19" spans="1:7" x14ac:dyDescent="0.25">
      <c r="A19" s="523">
        <v>3</v>
      </c>
      <c r="B19" s="711" t="s">
        <v>360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307</v>
      </c>
      <c r="C20" s="709"/>
      <c r="D20" s="447">
        <v>2</v>
      </c>
      <c r="E20" s="447"/>
      <c r="F20" s="524">
        <f>SUM(D20:E20)</f>
        <v>2</v>
      </c>
      <c r="G20" s="74"/>
    </row>
    <row r="21" spans="1:7" x14ac:dyDescent="0.25">
      <c r="A21" s="523"/>
      <c r="B21" s="709" t="s">
        <v>310</v>
      </c>
      <c r="C21" s="709"/>
      <c r="D21" s="447">
        <v>200</v>
      </c>
      <c r="E21" s="447"/>
      <c r="F21" s="524">
        <f>SUM(D21:E21)</f>
        <v>200</v>
      </c>
      <c r="G21" s="74"/>
    </row>
    <row customHeight="1" ht="14.25" r="22" spans="1:7" x14ac:dyDescent="0.25">
      <c r="A22" s="523">
        <v>4</v>
      </c>
      <c r="B22" s="711" t="s">
        <v>361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307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310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193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307</v>
      </c>
      <c r="C26" s="709"/>
      <c r="D26" s="508">
        <f>D14+D17+D20+D23</f>
        <v>411</v>
      </c>
      <c r="E26" s="508">
        <f>E14+E17+E20+E23</f>
        <v>18</v>
      </c>
      <c r="F26" s="531">
        <f>F14+F17+F20+F23</f>
        <v>429</v>
      </c>
      <c r="G26" s="74"/>
    </row>
    <row r="27" spans="1:7" x14ac:dyDescent="0.25">
      <c r="A27" s="532"/>
      <c r="B27" s="710" t="s">
        <v>310</v>
      </c>
      <c r="C27" s="710"/>
      <c r="D27" s="509">
        <f>D15+D18+D21+D24</f>
        <v>3618</v>
      </c>
      <c r="E27" s="509">
        <f>E15+E18+E21+E24</f>
        <v>2791</v>
      </c>
      <c r="F27" s="533">
        <f>IF(F15+F18+F21+F24='300'!E70,F15+F18+F21+F24,"Check Rules!!!")</f>
        <v>6409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false"/>
    <col min="2" max="2" customWidth="true" style="104" width="15.7109375" collapsed="false"/>
    <col min="3" max="3" customWidth="true" style="104" width="19.28515625" collapsed="false"/>
    <col min="4" max="4" customWidth="true" style="104" width="8.42578125" collapsed="false"/>
    <col min="5" max="5" customWidth="true" style="104" width="10.5703125" collapsed="false"/>
    <col min="6" max="6" customWidth="true" style="104" width="12.7109375" collapsed="false"/>
    <col min="7" max="7" customWidth="true" style="104" width="12.28515625" collapsed="false"/>
    <col min="8" max="8" customWidth="true" style="104" width="13.5703125" collapsed="false"/>
    <col min="9" max="9" customWidth="true" style="104" width="10.0" collapsed="false"/>
    <col min="10" max="257" style="104" width="9.140625" collapsed="fals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362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363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364</v>
      </c>
      <c r="B12" s="673" t="s">
        <v>365</v>
      </c>
      <c r="C12" s="673"/>
      <c r="D12" s="336" t="s">
        <v>366</v>
      </c>
      <c r="E12" s="304" t="s">
        <v>240</v>
      </c>
      <c r="F12" s="336" t="s">
        <v>367</v>
      </c>
      <c r="G12" s="336" t="s">
        <v>368</v>
      </c>
      <c r="H12" s="539" t="s">
        <v>369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232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workbookViewId="0" zoomScaleNormal="100">
      <selection activeCell="D46" sqref="D46"/>
    </sheetView>
  </sheetViews>
  <sheetFormatPr defaultColWidth="9.140625" defaultRowHeight="15" x14ac:dyDescent="0.25"/>
  <cols>
    <col min="1" max="1" customWidth="true" style="104" width="7.28515625" collapsed="false"/>
    <col min="2" max="2" customWidth="true" style="104" width="17.42578125" collapsed="false"/>
    <col min="3" max="3" customWidth="true" style="104" width="25.7109375" collapsed="false"/>
    <col min="4" max="4" customWidth="true" style="105" width="17.7109375" collapsed="false"/>
    <col min="5" max="5" customWidth="true" style="105" width="17.85546875" collapsed="false"/>
    <col min="6" max="6" customWidth="true" style="105" width="18.85546875" collapsed="false"/>
    <col min="7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>
        <v>62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>
        <v>6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56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>
        <v>2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>
        <v>357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>
        <v>6406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6765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6821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>
        <v>3273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>
        <v>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>
        <v>297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>
        <v>132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>
        <v>1750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5452</v>
      </c>
      <c r="F32" s="134">
        <f>E32</f>
        <v>5452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1369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1369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1369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false"/>
    <col min="2" max="2" customWidth="true" style="104" width="17.85546875" collapsed="false"/>
    <col min="3" max="3" customWidth="true" style="104" width="23.140625" collapsed="false"/>
    <col min="4" max="4" customWidth="true" style="104" width="9.85546875" collapsed="false"/>
    <col min="5" max="5" customWidth="true" style="104" width="14.0" collapsed="false"/>
    <col min="6" max="6" customWidth="true" style="104" width="12.42578125" collapsed="false"/>
    <col min="7" max="7" customWidth="true" style="104" width="13.42578125" collapsed="false"/>
    <col min="8" max="8" customWidth="true" style="104" width="9.7109375" collapsed="false"/>
    <col min="9" max="257" style="104" width="9.140625" collapsed="fals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370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371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372</v>
      </c>
      <c r="B11" s="673" t="s">
        <v>373</v>
      </c>
      <c r="C11" s="673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374</v>
      </c>
      <c r="B26" s="90"/>
      <c r="C26" s="650"/>
      <c r="D26" s="650"/>
      <c r="E26" s="225"/>
      <c r="F26" s="650" t="s">
        <v>375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false"/>
    <col min="2" max="2" customWidth="true" style="226" width="13.5703125" collapsed="false"/>
    <col min="3" max="3" customWidth="true" style="226" width="30.7109375" collapsed="false"/>
    <col min="4" max="4" customWidth="true" style="226" width="9.28515625" collapsed="false"/>
    <col min="5" max="5" customWidth="true" style="226" width="14.7109375" collapsed="false"/>
    <col min="6" max="6" customWidth="true" style="226" width="12.85546875" collapsed="false"/>
    <col min="7" max="7" customWidth="true" style="226" width="15.7109375" collapsed="false"/>
    <col min="8" max="8" customWidth="true" style="226" width="9.42578125" collapsed="false"/>
    <col min="9" max="257" style="226" width="9.140625" collapsed="fals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376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377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378</v>
      </c>
      <c r="B11" s="673" t="s">
        <v>373</v>
      </c>
      <c r="C11" s="673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375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22.85546875" collapsed="false"/>
    <col min="3" max="3" customWidth="true" style="104" width="42.7109375" collapsed="false"/>
    <col min="4" max="4" customWidth="true" style="104" width="12.85546875" collapsed="false"/>
    <col min="5" max="5" customWidth="true" style="104" width="22.85546875" collapsed="false"/>
    <col min="6" max="257" style="104" width="9.140625" collapsed="fals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379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380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331</v>
      </c>
      <c r="C11" s="719"/>
      <c r="D11" s="413" t="s">
        <v>381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 (Provide Breakdown)</v>
      </c>
      <c r="C12" s="722"/>
      <c r="D12" s="500">
        <v>7532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>
        <v>2</v>
      </c>
    </row>
    <row customHeight="1" ht="12.75" r="15" spans="1:8" x14ac:dyDescent="0.25">
      <c r="A15" s="578">
        <v>20525</v>
      </c>
      <c r="B15" s="720" t="s">
        <v>382</v>
      </c>
      <c r="C15" s="720"/>
      <c r="D15" s="501"/>
    </row>
    <row customHeight="1" ht="12.75" r="16" spans="1:8" x14ac:dyDescent="0.25">
      <c r="A16" s="578">
        <v>20530</v>
      </c>
      <c r="B16" s="720" t="s">
        <v>383</v>
      </c>
      <c r="C16" s="720"/>
      <c r="D16" s="579">
        <f>IF('1000'!F39&gt;0,'1000'!F39,0)</f>
        <v>1369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384</v>
      </c>
      <c r="C19" s="720"/>
      <c r="D19" s="501"/>
    </row>
    <row customHeight="1" ht="12.75" r="20" spans="1:5" x14ac:dyDescent="0.25">
      <c r="A20" s="578">
        <v>20550</v>
      </c>
      <c r="B20" s="720" t="s">
        <v>385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232</v>
      </c>
      <c r="C26" s="719"/>
      <c r="D26" s="585">
        <f>SUM(D12:D25)</f>
        <v>34093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386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387</v>
      </c>
      <c r="B31" s="90"/>
      <c r="C31" s="650" t="s">
        <v>218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false"/>
    <col min="2" max="3" customWidth="true" style="226" width="17.7109375" collapsed="false"/>
    <col min="4" max="4" customWidth="true" style="226" width="18.0" collapsed="false"/>
    <col min="5" max="5" customWidth="true" style="226" width="12.140625" collapsed="false"/>
    <col min="6" max="6" customWidth="true" style="226" width="12.42578125" collapsed="false"/>
    <col min="7" max="7" customWidth="true" style="226" width="8.7109375" collapsed="false"/>
    <col min="8" max="8" customWidth="true" style="226" width="16.28515625" collapsed="false"/>
    <col min="9" max="9" customWidth="true" style="226" width="10.7109375" collapsed="false"/>
    <col min="10" max="257" style="226" width="9.140625" collapsed="fals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388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389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214</v>
      </c>
      <c r="B12" s="673" t="s">
        <v>390</v>
      </c>
      <c r="C12" s="673"/>
      <c r="D12" s="336" t="s">
        <v>391</v>
      </c>
      <c r="E12" s="336" t="s">
        <v>239</v>
      </c>
      <c r="F12" s="336" t="s">
        <v>367</v>
      </c>
      <c r="G12" s="304" t="s">
        <v>240</v>
      </c>
      <c r="H12" s="539" t="s">
        <v>392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232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393</v>
      </c>
      <c r="B27" s="90"/>
      <c r="D27" s="225"/>
      <c r="E27" s="225"/>
      <c r="F27" s="650" t="s">
        <v>394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false"/>
    <col min="2" max="2" customWidth="true" style="226" width="21.7109375" collapsed="false"/>
    <col min="3" max="3" customWidth="true" style="226" width="24.85546875" collapsed="false"/>
    <col min="4" max="4" customWidth="true" style="226" width="19.5703125" collapsed="false"/>
    <col min="5" max="5" customWidth="true" style="226" width="12.42578125" collapsed="false"/>
    <col min="6" max="6" customWidth="true" style="226" width="9.28515625" collapsed="false"/>
    <col min="7" max="7" customWidth="true" style="226" width="14.42578125" collapsed="false"/>
    <col min="8" max="8" customWidth="true" style="226" width="11.7109375" collapsed="false"/>
    <col min="9" max="257" style="226" width="9.140625" collapsed="fals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395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396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214</v>
      </c>
      <c r="B12" s="673" t="s">
        <v>390</v>
      </c>
      <c r="C12" s="673"/>
      <c r="D12" s="336" t="s">
        <v>391</v>
      </c>
      <c r="E12" s="336" t="s">
        <v>239</v>
      </c>
      <c r="F12" s="304" t="s">
        <v>240</v>
      </c>
      <c r="G12" s="539" t="s">
        <v>397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232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210</v>
      </c>
      <c r="B27" s="90"/>
      <c r="D27" s="225"/>
      <c r="E27" s="225" t="s">
        <v>211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false"/>
    <col min="2" max="2" customWidth="true" style="104" width="17.5703125" collapsed="false"/>
    <col min="3" max="3" customWidth="true" style="104" width="26.85546875" collapsed="false"/>
    <col min="4" max="4" customWidth="true" style="104" width="12.5703125" collapsed="false"/>
    <col min="5" max="5" customWidth="true" style="104" width="13.5703125" collapsed="false"/>
    <col min="6" max="6" customWidth="true" style="104" width="16.28515625" collapsed="false"/>
    <col min="7" max="7" customWidth="true" style="104" width="20.5703125" collapsed="false"/>
    <col min="8" max="8" customWidth="true" style="104" width="14.140625" collapsed="false"/>
    <col min="9" max="257" style="104" width="9.140625" collapsed="fals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398</v>
      </c>
      <c r="D3" s="289"/>
      <c r="E3" s="289"/>
    </row>
    <row r="4" spans="1:8" x14ac:dyDescent="0.25">
      <c r="A4" s="106" t="s">
        <v>5</v>
      </c>
      <c r="B4" s="107"/>
      <c r="C4" s="290" t="s">
        <v>399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214</v>
      </c>
      <c r="B12" s="726" t="s">
        <v>373</v>
      </c>
      <c r="C12" s="726"/>
      <c r="D12" s="605" t="s">
        <v>391</v>
      </c>
      <c r="E12" s="605" t="s">
        <v>400</v>
      </c>
      <c r="F12" s="605" t="s">
        <v>401</v>
      </c>
      <c r="G12" s="605" t="s">
        <v>402</v>
      </c>
      <c r="H12" s="606" t="s">
        <v>403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232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233</v>
      </c>
      <c r="B26" s="90"/>
      <c r="C26" s="328"/>
      <c r="D26" s="328"/>
      <c r="E26" s="650" t="s">
        <v>404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false"/>
    <col min="2" max="2" customWidth="true" style="104" width="24.85546875" collapsed="false"/>
    <col min="3" max="3" customWidth="true" style="104" width="42.85546875" collapsed="false"/>
    <col min="4" max="4" customWidth="true" style="104" width="14.7109375" collapsed="false"/>
    <col min="5" max="5" customWidth="true" style="104" width="11.0" collapsed="false"/>
    <col min="6" max="257" style="104" width="9.140625" collapsed="fals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405</v>
      </c>
      <c r="D3" s="107"/>
    </row>
    <row r="4" spans="1:4" x14ac:dyDescent="0.25">
      <c r="A4" s="106" t="s">
        <v>5</v>
      </c>
      <c r="B4" s="107"/>
      <c r="C4" s="108" t="s">
        <v>406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214</v>
      </c>
      <c r="B12" s="661" t="s">
        <v>331</v>
      </c>
      <c r="C12" s="661"/>
      <c r="D12" s="273" t="s">
        <v>209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193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407</v>
      </c>
      <c r="B28" s="90"/>
      <c r="C28" s="650" t="s">
        <v>236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false"/>
    <col min="2" max="2" customWidth="true" style="104" width="17.7109375" collapsed="false"/>
    <col min="3" max="3" customWidth="true" style="104" width="34.5703125" collapsed="false"/>
    <col min="4" max="4" customWidth="true" style="104" width="15.7109375" collapsed="false"/>
    <col min="5" max="257" style="104" width="9.140625" collapsed="fals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408</v>
      </c>
      <c r="D3" s="107"/>
    </row>
    <row r="4" spans="1:4" x14ac:dyDescent="0.25">
      <c r="A4" s="106" t="s">
        <v>5</v>
      </c>
      <c r="B4" s="107"/>
      <c r="C4" s="290" t="s">
        <v>409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214</v>
      </c>
      <c r="B11" s="703" t="s">
        <v>410</v>
      </c>
      <c r="C11" s="703"/>
      <c r="D11" s="499" t="s">
        <v>411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193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opLeftCell="A7" workbookViewId="0" zoomScaleNormal="100">
      <selection activeCell="H21" sqref="H21"/>
    </sheetView>
  </sheetViews>
  <sheetFormatPr defaultColWidth="9.140625" defaultRowHeight="15" x14ac:dyDescent="0.25"/>
  <cols>
    <col min="1" max="1" customWidth="true" style="226" width="24.85546875" collapsed="false"/>
    <col min="2" max="3" customWidth="true" style="226" width="12.42578125" collapsed="false"/>
    <col min="4" max="4" customWidth="true" style="226" width="12.0" collapsed="false"/>
    <col min="5" max="5" customWidth="true" style="226" width="12.28515625" collapsed="false"/>
    <col min="6" max="6" customWidth="true" style="226" width="12.7109375" collapsed="false"/>
    <col min="7" max="7" customWidth="true" style="226" width="12.42578125" collapsed="false"/>
    <col min="8" max="8" customWidth="true" style="226" width="10.7109375" collapsed="false"/>
    <col min="9" max="9" customWidth="true" style="226" width="14.42578125" collapsed="false"/>
    <col min="10" max="257" style="226" width="9.140625" collapsed="fals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412</v>
      </c>
      <c r="C3" s="619"/>
      <c r="D3" s="289"/>
    </row>
    <row r="4" spans="1:9" x14ac:dyDescent="0.25">
      <c r="A4" s="3" t="s">
        <v>5</v>
      </c>
      <c r="B4" s="651" t="s">
        <v>413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414</v>
      </c>
      <c r="B12" s="731"/>
      <c r="C12" s="622" t="s">
        <v>415</v>
      </c>
      <c r="D12" s="622" t="s">
        <v>416</v>
      </c>
      <c r="E12" s="622" t="s">
        <v>417</v>
      </c>
      <c r="F12" s="622" t="s">
        <v>418</v>
      </c>
      <c r="G12" s="622" t="s">
        <v>419</v>
      </c>
      <c r="H12" s="622" t="s">
        <v>420</v>
      </c>
      <c r="I12" s="623" t="s">
        <v>421</v>
      </c>
    </row>
    <row r="13" spans="1:9" x14ac:dyDescent="0.25">
      <c r="A13" s="732" t="s">
        <v>422</v>
      </c>
      <c r="B13" s="732"/>
      <c r="C13" s="624"/>
      <c r="D13" s="341">
        <v>240</v>
      </c>
      <c r="E13" s="341">
        <v>473</v>
      </c>
      <c r="F13" s="341">
        <v>2904</v>
      </c>
      <c r="G13" s="625">
        <v>9663</v>
      </c>
      <c r="H13" s="626"/>
      <c r="I13" s="627">
        <f>SUM(C13:H13)</f>
        <v>13280</v>
      </c>
    </row>
    <row r="14" spans="1:9" x14ac:dyDescent="0.25">
      <c r="A14" s="733" t="s">
        <v>423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424</v>
      </c>
      <c r="B15" s="729"/>
      <c r="C15" s="628"/>
      <c r="D15" s="632"/>
      <c r="E15" s="632"/>
      <c r="F15" s="632"/>
      <c r="G15" s="629"/>
      <c r="H15" s="630">
        <v>47222</v>
      </c>
      <c r="I15" s="631">
        <f>SUM(C15:H15)</f>
        <v>47222</v>
      </c>
    </row>
    <row r="16" spans="1:9" x14ac:dyDescent="0.25">
      <c r="A16" s="729" t="s">
        <v>425</v>
      </c>
      <c r="B16" s="729"/>
      <c r="C16" s="634">
        <f ref="C16:I16" si="0" t="shared">SUM(C13:C15)</f>
        <v>0</v>
      </c>
      <c r="D16" s="634">
        <f si="0" t="shared"/>
        <v>240</v>
      </c>
      <c r="E16" s="634">
        <f si="0" t="shared"/>
        <v>473</v>
      </c>
      <c r="F16" s="634">
        <f si="0" t="shared"/>
        <v>2904</v>
      </c>
      <c r="G16" s="634">
        <f si="0" t="shared"/>
        <v>9663</v>
      </c>
      <c r="H16" s="634">
        <f si="0" t="shared"/>
        <v>47222</v>
      </c>
      <c r="I16" s="635">
        <f si="0" t="shared"/>
        <v>60502</v>
      </c>
    </row>
    <row r="17" spans="1:9" x14ac:dyDescent="0.25">
      <c r="A17" s="729" t="s">
        <v>426</v>
      </c>
      <c r="B17" s="729"/>
      <c r="C17" s="628">
        <v>6409</v>
      </c>
      <c r="D17" s="632"/>
      <c r="E17" s="632"/>
      <c r="F17" s="632"/>
      <c r="G17" s="629"/>
      <c r="H17" s="630"/>
      <c r="I17" s="631">
        <f>SUM(C17:H17)</f>
        <v>6409</v>
      </c>
    </row>
    <row r="18" spans="1:9" x14ac:dyDescent="0.25">
      <c r="A18" s="633" t="s">
        <v>427</v>
      </c>
      <c r="B18" s="636"/>
      <c r="C18" s="629"/>
      <c r="D18" s="629"/>
      <c r="E18" s="629"/>
      <c r="F18" s="629"/>
      <c r="G18" s="629">
        <v>25190</v>
      </c>
      <c r="H18" s="630">
        <v>7534</v>
      </c>
      <c r="I18" s="631">
        <f>SUM(C18:H18)</f>
        <v>32724</v>
      </c>
    </row>
    <row r="19" spans="1:9" x14ac:dyDescent="0.25">
      <c r="A19" s="729" t="s">
        <v>428</v>
      </c>
      <c r="B19" s="729"/>
      <c r="C19" s="634">
        <f ref="C19:I19" si="1" t="shared">SUM(C17:C18)</f>
        <v>6409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25190</v>
      </c>
      <c r="H19" s="634">
        <f si="1" t="shared"/>
        <v>7534</v>
      </c>
      <c r="I19" s="635">
        <f si="1" t="shared"/>
        <v>39133</v>
      </c>
    </row>
    <row r="20" spans="1:9" x14ac:dyDescent="0.25">
      <c r="A20" s="729" t="s">
        <v>429</v>
      </c>
      <c r="B20" s="729"/>
      <c r="C20" s="628">
        <v>20000</v>
      </c>
      <c r="D20" s="632"/>
      <c r="E20" s="632"/>
      <c r="F20" s="632"/>
      <c r="G20" s="629"/>
      <c r="H20" s="630"/>
      <c r="I20" s="631">
        <f>SUM(C20:H20)</f>
        <v>20000</v>
      </c>
    </row>
    <row r="21" spans="1:9" x14ac:dyDescent="0.25">
      <c r="A21" s="729" t="s">
        <v>430</v>
      </c>
      <c r="B21" s="729"/>
      <c r="C21" s="634">
        <f ref="C21:H21" si="2" t="shared">C16-C19-C20</f>
        <v>-26409</v>
      </c>
      <c r="D21" s="634">
        <f si="2" t="shared"/>
        <v>240</v>
      </c>
      <c r="E21" s="634">
        <f si="2" t="shared"/>
        <v>473</v>
      </c>
      <c r="F21" s="634">
        <f si="2" t="shared"/>
        <v>2904</v>
      </c>
      <c r="G21" s="634">
        <f si="2" t="shared"/>
        <v>-15527</v>
      </c>
      <c r="H21" s="634">
        <f si="2" t="shared"/>
        <v>39688</v>
      </c>
      <c r="I21" s="631">
        <f>SUM(C21:H21)</f>
        <v>1369</v>
      </c>
    </row>
    <row r="22" spans="1:9" x14ac:dyDescent="0.25">
      <c r="A22" s="730" t="s">
        <v>431</v>
      </c>
      <c r="B22" s="730"/>
      <c r="C22" s="637">
        <f>C21</f>
        <v>-26409</v>
      </c>
      <c r="D22" s="638">
        <f>C21+D21</f>
        <v>-26169</v>
      </c>
      <c r="E22" s="638">
        <f>D22+E21</f>
        <v>-25696</v>
      </c>
      <c r="F22" s="638">
        <f>E22+F21</f>
        <v>-22792</v>
      </c>
      <c r="G22" s="638">
        <f>F22+G21</f>
        <v>-38319</v>
      </c>
      <c r="H22" s="639">
        <f>H21+G22</f>
        <v>1369</v>
      </c>
      <c r="I22" s="640">
        <f>H22</f>
        <v>1369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432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433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434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435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436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437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false"/>
    <col min="2" max="2" customWidth="true" style="226" width="27.85546875" collapsed="false"/>
    <col min="3" max="3" customWidth="true" style="226" width="6.85546875" collapsed="false"/>
    <col min="4" max="4" customWidth="true" style="226" width="13.7109375" collapsed="false"/>
    <col min="5" max="5" customWidth="true" style="226" width="13.85546875" collapsed="false"/>
    <col min="6" max="257" style="226" width="9.140625" collapsed="fals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438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439</v>
      </c>
      <c r="F11" s="645" t="s">
        <v>440</v>
      </c>
    </row>
    <row customHeight="1" ht="13.5" r="12" spans="1:29" x14ac:dyDescent="0.25">
      <c r="A12" s="737" t="s">
        <v>441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442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443</v>
      </c>
    </row>
    <row hidden="1" r="40" spans="2:2" x14ac:dyDescent="0.25">
      <c r="B40" s="226" t="s">
        <v>444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40" workbookViewId="0" zoomScaleNormal="100">
      <selection activeCell="C68" sqref="C68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43.140625" collapsed="false"/>
    <col min="3" max="3" customWidth="true" style="104" width="14.28515625" collapsed="false"/>
    <col min="4" max="5" customWidth="true" style="104" width="14.140625" collapsed="false"/>
    <col min="6" max="6" customWidth="true" style="104" width="14.7109375" collapsed="false"/>
    <col min="7" max="7" customWidth="true" style="104" width="15.140625" collapsed="false"/>
    <col min="8" max="257" style="104" width="9.140625" collapsed="fals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42</v>
      </c>
      <c r="D14" s="174">
        <f>D15+D16</f>
        <v>12340</v>
      </c>
      <c r="E14" s="174">
        <f>E15+E16</f>
        <v>58</v>
      </c>
      <c r="F14" s="175">
        <f>F15+F16</f>
        <v>13280</v>
      </c>
      <c r="G14" s="90"/>
    </row>
    <row r="15" spans="1:7" x14ac:dyDescent="0.25">
      <c r="A15" s="172">
        <v>21111</v>
      </c>
      <c r="B15" s="176" t="s">
        <v>165</v>
      </c>
      <c r="C15" s="177">
        <v>33</v>
      </c>
      <c r="D15" s="177">
        <v>8920</v>
      </c>
      <c r="E15" s="177">
        <v>48</v>
      </c>
      <c r="F15" s="178">
        <v>9860</v>
      </c>
      <c r="G15" s="90"/>
    </row>
    <row r="16" spans="1:7" x14ac:dyDescent="0.25">
      <c r="A16" s="172">
        <v>21112</v>
      </c>
      <c r="B16" s="176" t="s">
        <v>166</v>
      </c>
      <c r="C16" s="177">
        <v>9</v>
      </c>
      <c r="D16" s="177">
        <v>3420</v>
      </c>
      <c r="E16" s="177">
        <v>10</v>
      </c>
      <c r="F16" s="178">
        <v>3420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278</v>
      </c>
      <c r="D20" s="174">
        <f>D21+D22</f>
        <v>10690</v>
      </c>
      <c r="E20" s="174">
        <f>E21+E22</f>
        <v>423</v>
      </c>
      <c r="F20" s="175">
        <f>F21+F22</f>
        <v>26432</v>
      </c>
      <c r="G20" s="90"/>
    </row>
    <row r="21" spans="1:7" x14ac:dyDescent="0.25">
      <c r="A21" s="172">
        <v>21131</v>
      </c>
      <c r="B21" s="176" t="s">
        <v>165</v>
      </c>
      <c r="C21" s="177">
        <v>147</v>
      </c>
      <c r="D21" s="177">
        <v>7629</v>
      </c>
      <c r="E21" s="177">
        <v>203</v>
      </c>
      <c r="F21" s="178">
        <v>6154</v>
      </c>
      <c r="G21" s="90"/>
    </row>
    <row r="22" spans="1:7" x14ac:dyDescent="0.25">
      <c r="A22" s="172">
        <v>21132</v>
      </c>
      <c r="B22" s="176" t="s">
        <v>166</v>
      </c>
      <c r="C22" s="177">
        <v>131</v>
      </c>
      <c r="D22" s="177">
        <v>3061</v>
      </c>
      <c r="E22" s="177">
        <v>220</v>
      </c>
      <c r="F22" s="178">
        <v>20278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>
        <v>6</v>
      </c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>
        <v>1</v>
      </c>
      <c r="D25" s="177">
        <v>7</v>
      </c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7</v>
      </c>
      <c r="D26" s="174">
        <f>SUM(D24:D25)</f>
        <v>7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>
        <v>10</v>
      </c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 t="s">
        <v>181</v>
      </c>
      <c r="D32" s="185"/>
      <c r="E32" s="185"/>
      <c r="F32" s="186"/>
      <c r="G32" s="90"/>
    </row>
    <row r="33" spans="1:8" x14ac:dyDescent="0.25">
      <c r="A33" s="172">
        <v>21170</v>
      </c>
      <c r="B33" s="181" t="s">
        <v>182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183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184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185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186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187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false"/>
    <col min="2" max="2" customWidth="true" style="104" width="13.7109375" collapsed="false"/>
    <col min="3" max="3" customWidth="true" style="104" width="41.42578125" collapsed="false"/>
    <col min="4" max="4" customWidth="true" style="104" width="17.42578125" collapsed="false"/>
    <col min="5" max="5" customWidth="true" style="104" width="13.140625" collapsed="false"/>
    <col min="6" max="257" style="104" width="9.140625" collapsed="fals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188</v>
      </c>
      <c r="D3" s="200"/>
    </row>
    <row r="4" spans="1:5" x14ac:dyDescent="0.25">
      <c r="A4" s="106" t="s">
        <v>5</v>
      </c>
      <c r="B4" s="107"/>
      <c r="C4" s="106" t="s">
        <v>189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190</v>
      </c>
      <c r="B12" s="661" t="s">
        <v>191</v>
      </c>
      <c r="C12" s="661"/>
      <c r="D12" s="212" t="s">
        <v>192</v>
      </c>
      <c r="E12" s="90"/>
    </row>
    <row customHeight="1" ht="12.75" r="13" spans="1:5" x14ac:dyDescent="0.25">
      <c r="A13" s="213" t="s">
        <v>446</v>
      </c>
      <c r="B13" s="662" t="s">
        <v>445</v>
      </c>
      <c r="C13" s="662"/>
      <c r="D13" s="214" t="n">
        <v>5000.0</v>
      </c>
      <c r="E13" s="90"/>
    </row>
    <row customHeight="1" ht="12.75" r="14" spans="1:5" x14ac:dyDescent="0.25">
      <c r="A14" s="215" t="s">
        <v>446</v>
      </c>
      <c r="B14" s="656" t="s">
        <v>445</v>
      </c>
      <c r="C14" s="656"/>
      <c r="D14" s="216" t="n">
        <v>5000.0</v>
      </c>
      <c r="E14" s="90"/>
    </row>
    <row customHeight="1" ht="12.75" r="15" spans="1:5" x14ac:dyDescent="0.25">
      <c r="A15" s="215" t="s">
        <v>446</v>
      </c>
      <c r="B15" s="656" t="s">
        <v>445</v>
      </c>
      <c r="C15" s="656"/>
      <c r="D15" s="216" t="n">
        <v>5000.0</v>
      </c>
      <c r="E15" s="90"/>
    </row>
    <row r="16" spans="1:5" x14ac:dyDescent="0.25">
      <c r="A16" s="215" t="s">
        <v>446</v>
      </c>
      <c r="B16" s="656" t="s">
        <v>445</v>
      </c>
      <c r="C16" s="656"/>
      <c r="D16" s="216" t="n">
        <v>5000.0</v>
      </c>
      <c r="E16" s="90"/>
    </row>
    <row r="17" spans="1:5" x14ac:dyDescent="0.25">
      <c r="A17" s="215" t="s">
        <v>446</v>
      </c>
      <c r="B17" s="656" t="s">
        <v>445</v>
      </c>
      <c r="C17" s="656"/>
      <c r="D17" s="216" t="n">
        <v>5000.0</v>
      </c>
      <c r="E17" s="90"/>
    </row>
    <row r="18" spans="1:5" x14ac:dyDescent="0.25">
      <c r="A18" s="215" t="s">
        <v>448</v>
      </c>
      <c r="B18" s="656" t="s">
        <v>447</v>
      </c>
      <c r="C18" s="656"/>
      <c r="D18" s="216" t="n">
        <v>2500.0</v>
      </c>
      <c r="E18" s="90"/>
    </row>
    <row r="19" spans="1:5" x14ac:dyDescent="0.25">
      <c r="A19" s="215" t="s">
        <v>450</v>
      </c>
      <c r="B19" s="656" t="s">
        <v>449</v>
      </c>
      <c r="C19" s="656"/>
      <c r="D19" s="216" t="n">
        <v>20000.0</v>
      </c>
      <c r="E19" s="90"/>
    </row>
    <row r="20" spans="1:5" x14ac:dyDescent="0.25">
      <c r="A20" s="215" t="s">
        <v>452</v>
      </c>
      <c r="B20" s="656" t="s">
        <v>451</v>
      </c>
      <c r="C20" s="656"/>
      <c r="D20" s="216" t="n">
        <v>50000.0</v>
      </c>
      <c r="E20" s="90"/>
    </row>
    <row r="21" spans="1:5" x14ac:dyDescent="0.25">
      <c r="A21" s="215" t="s">
        <v>454</v>
      </c>
      <c r="B21" s="656" t="s">
        <v>453</v>
      </c>
      <c r="C21" s="656"/>
      <c r="D21" s="216" t="n">
        <v>27000.0</v>
      </c>
      <c r="E21" s="90"/>
    </row>
    <row r="22" spans="1:5" x14ac:dyDescent="0.25">
      <c r="A22" s="215" t="s">
        <v>446</v>
      </c>
      <c r="B22" s="656" t="s">
        <v>445</v>
      </c>
      <c r="C22" s="656"/>
      <c r="D22" s="216" t="n">
        <v>5000.0</v>
      </c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193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194</v>
      </c>
      <c r="B51" s="90"/>
      <c r="C51" s="93" t="s">
        <v>195</v>
      </c>
      <c r="D51" s="99"/>
      <c r="E51" s="99"/>
    </row>
    <row r="52" spans="1:5" x14ac:dyDescent="0.25">
      <c r="A52" s="93" t="s">
        <v>111</v>
      </c>
      <c r="B52" s="90"/>
      <c r="C52" s="225" t="s">
        <v>196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abSelected="1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false"/>
    <col min="2" max="2" customWidth="true" style="226" width="12.42578125" collapsed="false"/>
    <col min="3" max="3" customWidth="true" style="226" width="31.0" collapsed="false"/>
    <col min="4" max="4" customWidth="true" style="227" width="14.7109375" collapsed="false"/>
    <col min="5" max="5" customWidth="true" style="228" width="15.5703125" collapsed="false"/>
    <col min="6" max="6" customWidth="true" style="226" width="17.0" collapsed="false"/>
    <col min="7" max="7" customWidth="true" style="226" width="17.42578125" collapsed="false"/>
    <col min="8" max="257" style="226" width="9.140625" collapsed="fals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197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198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199</v>
      </c>
      <c r="B12" s="661" t="s">
        <v>191</v>
      </c>
      <c r="C12" s="661"/>
      <c r="D12" s="211" t="s">
        <v>200</v>
      </c>
      <c r="E12" s="233" t="s">
        <v>201</v>
      </c>
      <c r="F12" s="234" t="s">
        <v>202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203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204</v>
      </c>
      <c r="B42" s="90"/>
      <c r="C42" s="104"/>
      <c r="D42" s="261"/>
      <c r="E42" s="650" t="s">
        <v>205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3.42578125" collapsed="false"/>
    <col min="3" max="3" customWidth="true" style="104" width="28.7109375" collapsed="false"/>
    <col min="4" max="4" customWidth="true" style="261" width="14.5703125" collapsed="false"/>
    <col min="5" max="5" customWidth="true" style="264" width="12.85546875" collapsed="false"/>
    <col min="6" max="6" customWidth="true" style="104" width="17.28515625" collapsed="false"/>
    <col min="7" max="7" customWidth="true" style="104" width="12.85546875" collapsed="false"/>
    <col min="8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206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207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208</v>
      </c>
      <c r="B11" s="661" t="s">
        <v>191</v>
      </c>
      <c r="C11" s="661"/>
      <c r="D11" s="211" t="s">
        <v>200</v>
      </c>
      <c r="E11" s="272" t="s">
        <v>201</v>
      </c>
      <c r="F11" s="273" t="s">
        <v>209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193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210</v>
      </c>
      <c r="B35" s="90"/>
      <c r="D35" s="225" t="s">
        <v>211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7.5703125" collapsed="false"/>
    <col min="3" max="3" customWidth="true" style="104" width="20.42578125" collapsed="false"/>
    <col min="4" max="4" customWidth="true" style="104" width="21.28515625" collapsed="false"/>
    <col min="5" max="5" customWidth="true" style="104" width="15.0" collapsed="false"/>
    <col min="6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212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213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214</v>
      </c>
      <c r="B11" s="661" t="s">
        <v>215</v>
      </c>
      <c r="C11" s="661"/>
      <c r="D11" s="273" t="s">
        <v>216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193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217</v>
      </c>
      <c r="B46" s="90"/>
      <c r="C46" s="650" t="s">
        <v>218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false"/>
    <col min="2" max="2" customWidth="true" style="104" width="46.5703125" collapsed="false"/>
    <col min="3" max="3" customWidth="true" style="104" width="11.85546875" collapsed="false"/>
    <col min="4" max="4" customWidth="true" style="104" width="17.28515625" collapsed="false"/>
    <col min="5" max="5" customWidth="true" style="104" width="10.7109375" collapsed="false"/>
    <col min="6" max="6" customWidth="true" style="104" width="11.140625" collapsed="false"/>
    <col min="7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219</v>
      </c>
      <c r="D3" s="107"/>
      <c r="E3" s="107"/>
    </row>
    <row r="4" spans="1:6" x14ac:dyDescent="0.25">
      <c r="A4" s="106" t="s">
        <v>5</v>
      </c>
      <c r="B4" s="107"/>
      <c r="C4" s="290" t="s">
        <v>220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214</v>
      </c>
      <c r="B11" s="304" t="s">
        <v>221</v>
      </c>
      <c r="C11" s="305" t="s">
        <v>222</v>
      </c>
      <c r="D11" s="211" t="s">
        <v>216</v>
      </c>
      <c r="E11" s="306" t="s">
        <v>223</v>
      </c>
    </row>
    <row r="12" spans="1:6" x14ac:dyDescent="0.25">
      <c r="A12" s="307">
        <v>1</v>
      </c>
      <c r="B12" s="308" t="s">
        <v>224</v>
      </c>
      <c r="C12" s="309">
        <v>54</v>
      </c>
      <c r="D12" s="310">
        <v>7280</v>
      </c>
      <c r="E12" s="311">
        <f ref="E12:E19" si="0" t="shared">D12/$D$20</f>
        <v>1</v>
      </c>
    </row>
    <row r="13" spans="1:6" x14ac:dyDescent="0.25">
      <c r="A13" s="312">
        <v>2</v>
      </c>
      <c r="B13" s="313" t="s">
        <v>225</v>
      </c>
      <c r="C13" s="314"/>
      <c r="D13" s="73"/>
      <c r="E13" s="315">
        <f si="0" t="shared"/>
        <v>0</v>
      </c>
    </row>
    <row r="14" spans="1:6" x14ac:dyDescent="0.25">
      <c r="A14" s="312">
        <v>3</v>
      </c>
      <c r="B14" s="316" t="s">
        <v>226</v>
      </c>
      <c r="C14" s="314"/>
      <c r="D14" s="73"/>
      <c r="E14" s="315">
        <f si="0" t="shared"/>
        <v>0</v>
      </c>
    </row>
    <row r="15" spans="1:6" x14ac:dyDescent="0.25">
      <c r="A15" s="312">
        <v>4</v>
      </c>
      <c r="B15" s="313" t="s">
        <v>227</v>
      </c>
      <c r="C15" s="314"/>
      <c r="D15" s="73"/>
      <c r="E15" s="315">
        <f si="0" t="shared"/>
        <v>0</v>
      </c>
    </row>
    <row r="16" spans="1:6" x14ac:dyDescent="0.25">
      <c r="A16" s="312">
        <v>5</v>
      </c>
      <c r="B16" s="313" t="s">
        <v>228</v>
      </c>
      <c r="C16" s="314"/>
      <c r="D16" s="73"/>
      <c r="E16" s="315">
        <f si="0" t="shared"/>
        <v>0</v>
      </c>
    </row>
    <row r="17" spans="1:5" x14ac:dyDescent="0.25">
      <c r="A17" s="312">
        <v>6</v>
      </c>
      <c r="B17" s="313" t="s">
        <v>229</v>
      </c>
      <c r="C17" s="314"/>
      <c r="D17" s="73"/>
      <c r="E17" s="315">
        <f si="0" t="shared"/>
        <v>0</v>
      </c>
    </row>
    <row r="18" spans="1:5" x14ac:dyDescent="0.25">
      <c r="A18" s="312">
        <v>7</v>
      </c>
      <c r="B18" s="313" t="s">
        <v>230</v>
      </c>
      <c r="C18" s="314"/>
      <c r="D18" s="73"/>
      <c r="E18" s="315">
        <f si="0" t="shared"/>
        <v>0</v>
      </c>
    </row>
    <row r="19" spans="1:5" x14ac:dyDescent="0.25">
      <c r="A19" s="317">
        <v>8</v>
      </c>
      <c r="B19" s="318" t="s">
        <v>231</v>
      </c>
      <c r="C19" s="319"/>
      <c r="D19" s="320"/>
      <c r="E19" s="321">
        <f si="0" t="shared"/>
        <v>0</v>
      </c>
    </row>
    <row r="20" spans="1:5" x14ac:dyDescent="0.25">
      <c r="A20" s="322"/>
      <c r="B20" s="323" t="s">
        <v>232</v>
      </c>
      <c r="C20" s="324">
        <f>SUM(C12:C19)</f>
        <v>54</v>
      </c>
      <c r="D20" s="325">
        <f>SUM(D12:D19)</f>
        <v>7280</v>
      </c>
      <c r="E20" s="326">
        <f>SUM(E12:E19)</f>
        <v>1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233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workbookViewId="0" zoomScaleNormal="100">
      <selection activeCell="I12" sqref="I12"/>
    </sheetView>
  </sheetViews>
  <sheetFormatPr defaultColWidth="9.140625" defaultRowHeight="15" x14ac:dyDescent="0.25"/>
  <cols>
    <col min="1" max="1" customWidth="true" style="328" width="5.85546875" collapsed="false"/>
    <col min="2" max="2" customWidth="true" style="328" width="32.7109375" collapsed="false"/>
    <col min="3" max="3" customWidth="true" style="329" width="15.28515625" collapsed="false"/>
    <col min="4" max="4" customWidth="true" style="328" width="14.28515625" collapsed="false"/>
    <col min="5" max="5" customWidth="true" style="328" width="23.0" collapsed="false"/>
    <col min="6" max="6" customWidth="true" style="328" width="21.5703125" collapsed="false"/>
    <col min="7" max="7" customWidth="true" style="328" width="16.140625" collapsed="false"/>
    <col min="8" max="8" customWidth="true" style="104" width="10.140625" collapsed="false"/>
    <col min="9" max="257" style="104" width="9.140625" collapsed="fals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234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235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204</v>
      </c>
      <c r="C12" s="90"/>
      <c r="D12" s="104"/>
      <c r="E12" s="90" t="s">
        <v>236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237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214</v>
      </c>
      <c r="B17" s="336" t="s">
        <v>238</v>
      </c>
      <c r="C17" s="336" t="s">
        <v>239</v>
      </c>
      <c r="D17" s="304" t="s">
        <v>240</v>
      </c>
      <c r="E17" s="336" t="s">
        <v>241</v>
      </c>
      <c r="F17" s="336" t="s">
        <v>242</v>
      </c>
      <c r="G17" s="337" t="s">
        <v>243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2021-02-08T15:38:57Z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2006-09-16T01:00:00Z</dcterms:created>
  <dc:language>en-US</dc:language>
  <cp:lastPrinted>2009-10-28T06:15:03Z</cp:lastPrinted>
  <dcterms:modified xsi:type="dcterms:W3CDTF">2018-05-27T16:10:51Z</dcterms:modified>
  <cp:revision>0</cp:revision>
</cp:coreProperties>
</file>