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saliu\Documents\FOR SAMUEL\NEPTUNE PROJECTS\EFASS-BACK\EfassBack\Efass-BackEnd\Efass-BackEnd\datafiles\"/>
    </mc:Choice>
  </mc:AlternateContent>
  <bookViews>
    <workbookView activeTab="27" firstSheet="6" tabRatio="937" windowHeight="3570" windowWidth="14130" xWindow="0" yWindow="0"/>
  </bookViews>
  <sheets>
    <sheet name="300" r:id="rId1" sheetId="1"/>
    <sheet name="1000" r:id="rId2" sheetId="2"/>
    <sheet name="001" r:id="rId3" sheetId="3"/>
    <sheet name="221" r:id="rId4" sheetId="4"/>
    <sheet name="311" r:id="rId5" sheetId="5"/>
    <sheet name="321" r:id="rId6" sheetId="6"/>
    <sheet name="641" r:id="rId7" sheetId="7"/>
    <sheet name="711" r:id="rId8" sheetId="8"/>
    <sheet name="746" r:id="rId9" sheetId="9"/>
    <sheet name="761" r:id="rId10" sheetId="10"/>
    <sheet name="771" r:id="rId11" sheetId="11"/>
    <sheet name="762" r:id="rId12" sheetId="12"/>
    <sheet name="763" r:id="rId13" sheetId="13"/>
    <sheet name="764" r:id="rId14" sheetId="14"/>
    <sheet name="811" r:id="rId15" sheetId="15"/>
    <sheet name="141" r:id="rId16" sheetId="16"/>
    <sheet name="201" r:id="rId17" sheetId="17"/>
    <sheet name="202" r:id="rId18" sheetId="18"/>
    <sheet name="312" r:id="rId19" sheetId="19"/>
    <sheet name="322" r:id="rId20" sheetId="20"/>
    <sheet name="451" r:id="rId21" sheetId="21"/>
    <sheet name="501" r:id="rId22" sheetId="22"/>
    <sheet name="642" r:id="rId23" sheetId="23"/>
    <sheet name="651" r:id="rId24" sheetId="24"/>
    <sheet name="933" r:id="rId25" sheetId="25"/>
    <sheet name="951" r:id="rId26" sheetId="26"/>
    <sheet name="996" r:id="rId27" sheetId="27"/>
    <sheet name="980" r:id="rId28" sheetId="28"/>
    <sheet name="i" r:id="rId29" sheetId="29"/>
  </sheets>
  <definedNames>
    <definedName localSheetId="0" name="_xlnm.Print_Area">'300'!$A$1:$F$119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i="29" l="1" r="B9"/>
  <c i="29" r="B8"/>
  <c i="29" r="B7"/>
  <c i="29" r="B6"/>
  <c i="29" r="B5"/>
  <c i="29" r="B2"/>
  <c i="29" r="B1"/>
  <c i="28" r="I20"/>
  <c i="28" r="H19"/>
  <c i="28" r="G19"/>
  <c i="28" r="F19"/>
  <c i="28" r="E19"/>
  <c i="28" r="D19"/>
  <c i="28" r="C19"/>
  <c i="28" r="C21" s="1"/>
  <c i="28" r="C22" s="1"/>
  <c i="28" r="I18"/>
  <c i="28" r="I17"/>
  <c i="28" r="H16"/>
  <c i="28" r="H21" s="1"/>
  <c i="28" r="G16"/>
  <c i="28" r="G21" s="1"/>
  <c i="28" r="F16"/>
  <c i="28" r="F21" s="1"/>
  <c i="28" r="E16"/>
  <c i="28" r="E21" s="1"/>
  <c i="28" r="D16"/>
  <c i="28" r="D21" s="1"/>
  <c i="28" r="C16"/>
  <c i="28" r="I15"/>
  <c i="28" r="I14"/>
  <c i="28" r="I13"/>
  <c i="28" r="B9"/>
  <c i="28" r="B8"/>
  <c i="28" r="B7"/>
  <c i="28" r="B6"/>
  <c i="28" r="B5"/>
  <c i="28" r="B2"/>
  <c i="28" r="B1"/>
  <c i="27" r="D23"/>
  <c i="27" r="C9"/>
  <c i="27" r="C8"/>
  <c i="27" r="C7"/>
  <c i="27" r="C6"/>
  <c i="27" r="C5"/>
  <c i="27" r="C2"/>
  <c i="27" r="C1"/>
  <c i="26" r="D24"/>
  <c i="26" r="C9"/>
  <c i="26" r="C8"/>
  <c i="26" r="C7"/>
  <c i="26" r="C6"/>
  <c i="26" r="C5"/>
  <c i="26" r="C2"/>
  <c i="26" r="C1"/>
  <c i="25" r="F23"/>
  <c i="25" r="H22"/>
  <c i="25" r="G22"/>
  <c i="25" r="F22"/>
  <c i="25" r="C9"/>
  <c i="25" r="C8"/>
  <c i="25" r="C7"/>
  <c i="25" r="C6"/>
  <c i="25" r="C5"/>
  <c i="25" r="C2"/>
  <c i="25" r="C1"/>
  <c i="24" r="H23"/>
  <c i="24" r="G23"/>
  <c i="24" r="C9"/>
  <c i="24" r="C8"/>
  <c i="24" r="C7"/>
  <c i="24" r="C6"/>
  <c i="24" r="C5"/>
  <c i="24" r="C2"/>
  <c i="24" r="C1"/>
  <c i="23" r="I23"/>
  <c i="23" r="H23"/>
  <c i="23" r="C9"/>
  <c i="23" r="C8"/>
  <c i="23" r="C7"/>
  <c i="23" r="C6"/>
  <c i="23" r="C5"/>
  <c i="23" r="C2"/>
  <c i="23" r="C1"/>
  <c i="22" r="C9"/>
  <c i="22" r="C8"/>
  <c i="22" r="C7"/>
  <c i="22" r="C6"/>
  <c i="22" r="C5"/>
  <c i="22" r="C2"/>
  <c i="22" r="C1"/>
  <c i="21" r="G22"/>
  <c i="21" r="C9"/>
  <c i="21" r="C8"/>
  <c i="21" r="C7"/>
  <c i="21" r="C6"/>
  <c i="21" r="C5"/>
  <c i="21" r="C2"/>
  <c i="21" r="C1"/>
  <c i="20" r="G22"/>
  <c i="20" r="C9"/>
  <c i="20" r="C8"/>
  <c i="20" r="C7"/>
  <c i="20" r="C6"/>
  <c i="20" r="C5"/>
  <c i="20" r="C2"/>
  <c i="20" r="C1"/>
  <c i="19" r="F38"/>
  <c i="19" r="A38"/>
  <c i="19" r="H35"/>
  <c i="19" r="C9"/>
  <c i="19" r="C8"/>
  <c i="19" r="C7"/>
  <c i="19" r="C6"/>
  <c i="19" r="C5"/>
  <c i="19" r="C2"/>
  <c i="19" r="C1"/>
  <c i="18" r="E27"/>
  <c i="18" r="D27"/>
  <c i="18" r="E26"/>
  <c i="18" r="D26"/>
  <c i="18" r="F24"/>
  <c i="18" r="F23"/>
  <c i="18" r="F21"/>
  <c i="18" r="F20"/>
  <c i="18" r="F18"/>
  <c i="18" r="F17"/>
  <c i="18" r="F15"/>
  <c i="18" r="F14"/>
  <c i="18" r="C9"/>
  <c i="18" r="C8"/>
  <c i="18" r="C7"/>
  <c i="18" r="C6"/>
  <c i="18" r="C5"/>
  <c i="18" r="C2"/>
  <c i="18" r="C1"/>
  <c i="17" r="H33"/>
  <c i="17" r="G33"/>
  <c i="17" r="F33"/>
  <c i="17" r="E33"/>
  <c i="17" r="D33"/>
  <c i="17" r="C33"/>
  <c i="17" r="H32"/>
  <c i="17" r="G32"/>
  <c i="17" r="F32"/>
  <c i="17" r="E32"/>
  <c i="17" r="D32"/>
  <c i="17" r="C32"/>
  <c i="17" r="I30"/>
  <c i="17" r="I29"/>
  <c i="17" r="I27"/>
  <c i="17" r="I26"/>
  <c i="17" r="I24"/>
  <c i="17" r="I23"/>
  <c i="17" r="I21"/>
  <c i="17" r="I20"/>
  <c i="17" r="I18"/>
  <c i="17" r="I17"/>
  <c i="17" r="I15"/>
  <c i="17" r="I14"/>
  <c i="17" r="B9"/>
  <c i="17" r="B8"/>
  <c i="17" r="B7"/>
  <c i="17" r="B6"/>
  <c i="17" r="B5"/>
  <c i="17" r="B2"/>
  <c i="17" r="B1"/>
  <c i="16" r="D47"/>
  <c i="16" r="C9"/>
  <c i="16" r="C8"/>
  <c i="16" r="C7"/>
  <c i="16" r="C6"/>
  <c i="16" r="C5"/>
  <c i="16" r="C2"/>
  <c i="16" r="C1"/>
  <c i="15" r="D22"/>
  <c i="15" r="C22"/>
  <c i="15" r="E21"/>
  <c i="15" r="E20"/>
  <c i="15" r="E19"/>
  <c i="15" r="E18"/>
  <c i="15" r="E17"/>
  <c i="15" r="E22" s="1"/>
  <c i="15" r="E16"/>
  <c i="15" r="E15"/>
  <c i="15" r="E14"/>
  <c i="15" r="E13"/>
  <c i="15" r="E12"/>
  <c i="15" r="C9"/>
  <c i="15" r="C8"/>
  <c i="15" r="C7"/>
  <c i="15" r="C6"/>
  <c i="15" r="C5"/>
  <c i="15" r="C2"/>
  <c i="15" r="C1"/>
  <c i="14" r="B9"/>
  <c i="14" r="B8"/>
  <c i="14" r="B7"/>
  <c i="14" r="B6"/>
  <c i="14" r="B5"/>
  <c i="14" r="B2"/>
  <c i="14" r="B1"/>
  <c i="13" r="H33"/>
  <c i="13" r="G33"/>
  <c i="13" r="F33"/>
  <c i="13" r="E33"/>
  <c i="13" r="D33"/>
  <c i="13" r="C33"/>
  <c i="13" r="H32"/>
  <c i="13" r="G32"/>
  <c i="13" r="F32"/>
  <c i="13" r="E32"/>
  <c i="13" r="D32"/>
  <c i="13" r="C32"/>
  <c i="13" r="I30"/>
  <c i="13" r="I29"/>
  <c i="13" r="I27"/>
  <c i="13" r="I26"/>
  <c i="13" r="I24"/>
  <c i="13" r="I23"/>
  <c i="13" r="I21"/>
  <c i="13" r="I20"/>
  <c i="13" r="I18"/>
  <c i="13" r="I17"/>
  <c i="13" r="I15"/>
  <c i="13" r="I14"/>
  <c i="13" r="I32" s="1"/>
  <c i="13" r="B9"/>
  <c i="13" r="B8"/>
  <c i="13" r="B7"/>
  <c i="13" r="B6"/>
  <c i="13" r="B5"/>
  <c i="13" r="B2"/>
  <c i="13" r="B1"/>
  <c i="12" r="C25"/>
  <c i="12" r="B9"/>
  <c i="12" r="B8"/>
  <c i="12" r="B7"/>
  <c i="12" r="B6"/>
  <c i="12" r="B5"/>
  <c i="12" r="B2"/>
  <c i="12" r="B1"/>
  <c i="11" r="N195"/>
  <c i="11" r="I195"/>
  <c i="11" r="N194"/>
  <c i="11" r="I194"/>
  <c i="11" r="N193"/>
  <c i="11" r="I193"/>
  <c i="11" r="N192"/>
  <c i="11" r="I192"/>
  <c i="11" r="N191"/>
  <c i="11" r="I191"/>
  <c i="11" r="N190"/>
  <c i="11" r="I190"/>
  <c i="11" r="N189"/>
  <c i="11" r="I189"/>
  <c i="11" r="N188"/>
  <c i="11" r="I188"/>
  <c i="11" r="N187"/>
  <c i="11" r="I187"/>
  <c i="11" r="N186"/>
  <c i="11" r="I186"/>
  <c i="11" r="N185"/>
  <c i="11" r="I185"/>
  <c i="11" r="N184"/>
  <c i="11" r="I184"/>
  <c i="11" r="N183"/>
  <c i="11" r="I183"/>
  <c i="11" r="N182"/>
  <c i="11" r="I182"/>
  <c i="11" r="N181"/>
  <c i="11" r="I181"/>
  <c i="11" r="N180"/>
  <c i="11" r="I180"/>
  <c i="11" r="N179"/>
  <c i="11" r="I179"/>
  <c i="11" r="N178"/>
  <c i="11" r="I178"/>
  <c i="11" r="N177"/>
  <c i="11" r="I177"/>
  <c i="11" r="N176"/>
  <c i="11" r="I176"/>
  <c i="11" r="N175"/>
  <c i="11" r="I175"/>
  <c i="11" r="N174"/>
  <c i="11" r="I174"/>
  <c i="11" r="N173"/>
  <c i="11" r="I173"/>
  <c i="11" r="N172"/>
  <c i="11" r="I172"/>
  <c i="11" r="N171"/>
  <c i="11" r="I171"/>
  <c i="11" r="N170"/>
  <c i="11" r="I170"/>
  <c i="11" r="N169"/>
  <c i="11" r="I169"/>
  <c i="11" r="N168"/>
  <c i="11" r="I168"/>
  <c i="11" r="N167"/>
  <c i="11" r="I167"/>
  <c i="11" r="N166"/>
  <c i="11" r="I166"/>
  <c i="11" r="N165"/>
  <c i="11" r="I165"/>
  <c i="11" r="N164"/>
  <c i="11" r="I164"/>
  <c i="11" r="N163"/>
  <c i="11" r="I163"/>
  <c i="11" r="N162"/>
  <c i="11" r="I162"/>
  <c i="11" r="N161"/>
  <c i="11" r="I161"/>
  <c i="11" r="N160"/>
  <c i="11" r="I160"/>
  <c i="11" r="N159"/>
  <c i="11" r="I159"/>
  <c i="11" r="N158"/>
  <c i="11" r="I158"/>
  <c i="11" r="N157"/>
  <c i="11" r="I157"/>
  <c i="11" r="N156"/>
  <c i="11" r="I156"/>
  <c i="11" r="N155"/>
  <c i="11" r="I155"/>
  <c i="11" r="N154"/>
  <c i="11" r="I154"/>
  <c i="11" r="N153"/>
  <c i="11" r="I153"/>
  <c i="11" r="N152"/>
  <c i="11" r="I152"/>
  <c i="11" r="N151"/>
  <c i="11" r="I151"/>
  <c i="11" r="N150"/>
  <c i="11" r="I150"/>
  <c i="11" r="N149"/>
  <c i="11" r="I149"/>
  <c i="11" r="N148"/>
  <c i="11" r="I148"/>
  <c i="11" r="N147"/>
  <c i="11" r="I147"/>
  <c i="11" r="N146"/>
  <c i="11" r="I146"/>
  <c i="11" r="N145"/>
  <c i="11" r="I145"/>
  <c i="11" r="N144"/>
  <c i="11" r="I144"/>
  <c i="11" r="N143"/>
  <c i="11" r="I143"/>
  <c i="11" r="N142"/>
  <c i="11" r="I142"/>
  <c i="11" r="N141"/>
  <c i="11" r="I141"/>
  <c i="11" r="N140"/>
  <c i="11" r="I140"/>
  <c i="11" r="N139"/>
  <c i="11" r="I139"/>
  <c i="11" r="N138"/>
  <c i="11" r="I138"/>
  <c i="11" r="N137"/>
  <c i="11" r="I137"/>
  <c i="11" r="N136"/>
  <c i="11" r="I136"/>
  <c i="11" r="N135"/>
  <c i="11" r="I135"/>
  <c i="11" r="N134"/>
  <c i="11" r="I134"/>
  <c i="11" r="N133"/>
  <c i="11" r="I133"/>
  <c i="11" r="N132"/>
  <c i="11" r="I132"/>
  <c i="11" r="N131"/>
  <c i="11" r="I131"/>
  <c i="11" r="N130"/>
  <c i="11" r="I130"/>
  <c i="11" r="N129"/>
  <c i="11" r="I129"/>
  <c i="11" r="N128"/>
  <c i="11" r="I128"/>
  <c i="11" r="N127"/>
  <c i="11" r="I127"/>
  <c i="11" r="N126"/>
  <c i="11" r="I126"/>
  <c i="11" r="N125"/>
  <c i="11" r="I125"/>
  <c i="11" r="N124"/>
  <c i="11" r="I124"/>
  <c i="11" r="N123"/>
  <c i="11" r="I123"/>
  <c i="11" r="N122"/>
  <c i="11" r="I122"/>
  <c i="11" r="N121"/>
  <c i="11" r="I121"/>
  <c i="11" r="N120"/>
  <c i="11" r="I120"/>
  <c i="11" r="N119"/>
  <c i="11" r="I119"/>
  <c i="11" r="N118"/>
  <c i="11" r="I118"/>
  <c i="11" r="N117"/>
  <c i="11" r="I117"/>
  <c i="11" r="N116"/>
  <c i="11" r="I116"/>
  <c i="11" r="N115"/>
  <c i="11" r="I115"/>
  <c i="11" r="N114"/>
  <c i="11" r="I114"/>
  <c i="11" r="N113"/>
  <c i="11" r="I113"/>
  <c i="11" r="N112"/>
  <c i="11" r="I112"/>
  <c i="11" r="N111"/>
  <c i="11" r="I111"/>
  <c i="11" r="N110"/>
  <c i="11" r="I110"/>
  <c i="11" r="N109"/>
  <c i="11" r="I109"/>
  <c i="11" r="N108"/>
  <c i="11" r="I108"/>
  <c i="11" r="N107"/>
  <c i="11" r="I107"/>
  <c i="11" r="N106"/>
  <c i="11" r="I106"/>
  <c i="11" r="N105"/>
  <c i="11" r="I105"/>
  <c i="11" r="N104"/>
  <c i="11" r="I104"/>
  <c i="11" r="N103"/>
  <c i="11" r="I103"/>
  <c i="11" r="N102"/>
  <c i="11" r="I102"/>
  <c i="11" r="N101"/>
  <c i="11" r="I101"/>
  <c i="11" r="N100"/>
  <c i="11" r="I100"/>
  <c i="11" r="N99"/>
  <c i="11" r="I99"/>
  <c i="11" r="N98"/>
  <c i="11" r="I98"/>
  <c i="11" r="N97"/>
  <c i="11" r="I97"/>
  <c i="11" r="N96"/>
  <c i="11" r="I96"/>
  <c i="11" r="N95"/>
  <c i="11" r="I95"/>
  <c i="11" r="N94"/>
  <c i="11" r="I94"/>
  <c i="11" r="N93"/>
  <c i="11" r="I93"/>
  <c i="11" r="N92"/>
  <c i="11" r="I92"/>
  <c i="11" r="N91"/>
  <c i="11" r="I91"/>
  <c i="11" r="N90"/>
  <c i="11" r="I90"/>
  <c i="11" r="N89"/>
  <c i="11" r="I89"/>
  <c i="11" r="N88"/>
  <c i="11" r="I88"/>
  <c i="11" r="N87"/>
  <c i="11" r="I87"/>
  <c i="11" r="N86"/>
  <c i="11" r="I86"/>
  <c i="11" r="N85"/>
  <c i="11" r="I85"/>
  <c i="11" r="N84"/>
  <c i="11" r="I84"/>
  <c i="11" r="N83"/>
  <c i="11" r="I83"/>
  <c i="11" r="N82"/>
  <c i="11" r="I82"/>
  <c i="11" r="N81"/>
  <c i="11" r="I81"/>
  <c i="11" r="N80"/>
  <c i="11" r="I80"/>
  <c i="11" r="N79"/>
  <c i="11" r="I79"/>
  <c i="11" r="N78"/>
  <c i="11" r="I78"/>
  <c i="11" r="N77"/>
  <c i="11" r="I77"/>
  <c i="11" r="N76"/>
  <c i="11" r="I76"/>
  <c i="11" r="N75"/>
  <c i="11" r="I75"/>
  <c i="11" r="N74"/>
  <c i="11" r="I74"/>
  <c i="11" r="N73"/>
  <c i="11" r="I73"/>
  <c i="11" r="N72"/>
  <c i="11" r="I72"/>
  <c i="11" r="N71"/>
  <c i="11" r="I71"/>
  <c i="11" r="N70"/>
  <c i="11" r="I70"/>
  <c i="11" r="N69"/>
  <c i="11" r="I69"/>
  <c i="11" r="N68"/>
  <c i="11" r="I68"/>
  <c i="11" r="N67"/>
  <c i="11" r="I67"/>
  <c i="11" r="N66"/>
  <c i="11" r="I66"/>
  <c i="11" r="N65"/>
  <c i="11" r="I65"/>
  <c i="11" r="N64"/>
  <c i="11" r="I64"/>
  <c i="11" r="N63"/>
  <c i="11" r="I63"/>
  <c i="11" r="N62"/>
  <c i="11" r="I62"/>
  <c i="11" r="N61"/>
  <c i="11" r="I61"/>
  <c i="11" r="N60"/>
  <c i="11" r="I60"/>
  <c i="11" r="N59"/>
  <c i="11" r="I59"/>
  <c i="11" r="N58"/>
  <c i="11" r="I58"/>
  <c i="11" r="N57"/>
  <c i="11" r="I57"/>
  <c i="11" r="N56"/>
  <c i="11" r="I56"/>
  <c i="11" r="N55"/>
  <c i="11" r="I55"/>
  <c i="11" r="N54"/>
  <c i="11" r="I54"/>
  <c i="11" r="N53"/>
  <c i="11" r="I53"/>
  <c i="11" r="N52"/>
  <c i="11" r="I52"/>
  <c i="11" r="N51"/>
  <c i="11" r="I51"/>
  <c i="11" r="N50"/>
  <c i="11" r="I50"/>
  <c i="11" r="N49"/>
  <c i="11" r="I49"/>
  <c i="11" r="N48"/>
  <c i="11" r="I48"/>
  <c i="11" r="N47"/>
  <c i="11" r="I47"/>
  <c i="11" r="N46"/>
  <c i="11" r="I46"/>
  <c i="11" r="N45"/>
  <c i="11" r="I45"/>
  <c i="11" r="N44"/>
  <c i="11" r="I44"/>
  <c i="11" r="N43"/>
  <c i="11" r="I43"/>
  <c i="11" r="N42"/>
  <c i="11" r="I42"/>
  <c i="11" r="N41"/>
  <c i="11" r="I41"/>
  <c i="11" r="N40"/>
  <c i="11" r="I40"/>
  <c i="11" r="N39"/>
  <c i="11" r="I39"/>
  <c i="11" r="N38"/>
  <c i="11" r="I38"/>
  <c i="11" r="N37"/>
  <c i="11" r="I37"/>
  <c i="11" r="N36"/>
  <c i="11" r="I36"/>
  <c i="11" r="N35"/>
  <c i="11" r="I35"/>
  <c i="11" r="N34"/>
  <c i="11" r="I34"/>
  <c i="11" r="N33"/>
  <c i="11" r="I33"/>
  <c i="11" r="N32"/>
  <c i="11" r="I32"/>
  <c i="11" r="N31"/>
  <c i="11" r="I31"/>
  <c i="11" r="N30"/>
  <c i="11" r="I30"/>
  <c i="11" r="N29"/>
  <c i="11" r="I29"/>
  <c i="11" r="N28"/>
  <c i="11" r="I28"/>
  <c i="11" r="N27"/>
  <c i="11" r="I27"/>
  <c i="11" r="N26"/>
  <c i="11" r="I26"/>
  <c i="11" r="N25"/>
  <c i="11" r="I25"/>
  <c i="11" r="N24"/>
  <c i="11" r="I24"/>
  <c i="11" r="N23"/>
  <c i="11" r="I23"/>
  <c i="11" r="N22"/>
  <c i="11" r="I22"/>
  <c i="11" r="N21"/>
  <c i="11" r="I21"/>
  <c i="11" r="N20"/>
  <c i="11" r="I20"/>
  <c i="11" r="O15"/>
  <c i="11" r="N15"/>
  <c i="11" r="M15"/>
  <c i="11" r="L15"/>
  <c i="11" r="K15"/>
  <c i="11" r="J15"/>
  <c i="11" r="I15"/>
  <c i="11" r="H15"/>
  <c i="11" r="G15"/>
  <c i="11" r="F15"/>
  <c i="11" r="J11"/>
  <c i="11" r="D11"/>
  <c i="11" r="C9"/>
  <c i="11" r="C8"/>
  <c i="11" r="C7"/>
  <c i="11" r="C6"/>
  <c i="11" r="C5"/>
  <c i="11" r="C2"/>
  <c i="11" r="C1"/>
  <c i="10" r="D19"/>
  <c i="10" r="D18"/>
  <c i="10" r="D17"/>
  <c i="10" r="D16"/>
  <c i="10" r="D15"/>
  <c i="10" r="D14"/>
  <c i="10" r="C9"/>
  <c i="10" r="C8"/>
  <c i="10" r="C7"/>
  <c i="10" r="C6"/>
  <c i="10" r="C5"/>
  <c i="10" r="C2"/>
  <c i="10" r="C1"/>
  <c i="9" r="F16"/>
  <c i="9" r="C9"/>
  <c i="9" r="C8"/>
  <c i="9" r="C7"/>
  <c i="9" r="C6"/>
  <c i="9" r="C5"/>
  <c i="9" r="C2"/>
  <c i="9" r="C1"/>
  <c i="8" r="D20"/>
  <c i="8" r="E17" s="1"/>
  <c i="8" r="C20"/>
  <c i="8" r="E18"/>
  <c i="8" r="E16"/>
  <c i="8" r="C9"/>
  <c i="8" r="C8"/>
  <c i="8" r="C7"/>
  <c i="8" r="C6"/>
  <c i="8" r="C5"/>
  <c i="8" r="C2"/>
  <c i="8" r="C1"/>
  <c i="7" r="D42"/>
  <c i="7" r="C9"/>
  <c i="7" r="C8"/>
  <c i="7" r="C7"/>
  <c i="7" r="C6"/>
  <c i="7" r="C5"/>
  <c i="7" r="C2"/>
  <c i="7" r="C1"/>
  <c i="6" r="F32"/>
  <c i="6" r="C9"/>
  <c i="6" r="C8"/>
  <c i="6" r="C7"/>
  <c i="6" r="C6"/>
  <c i="6" r="C5"/>
  <c i="6" r="C2"/>
  <c i="6" r="C1"/>
  <c i="5" r="F39"/>
  <c i="5" r="C9"/>
  <c i="5" r="C8"/>
  <c i="5" r="C7"/>
  <c i="5" r="C6"/>
  <c i="5" r="C5"/>
  <c i="5" r="C2"/>
  <c i="5" r="C1"/>
  <c i="4" r="D48"/>
  <c i="4" r="C9"/>
  <c i="4" r="C8"/>
  <c i="4" r="C7"/>
  <c i="4" r="C6"/>
  <c i="4" r="C5"/>
  <c i="4" r="C2"/>
  <c i="4" r="C1"/>
  <c i="3" r="F26"/>
  <c i="3" r="E26"/>
  <c i="3" r="D26"/>
  <c i="3" r="C26"/>
  <c i="3" r="F20"/>
  <c i="3" r="E20"/>
  <c i="3" r="D20"/>
  <c i="3" r="C20"/>
  <c i="3" r="F17"/>
  <c i="3" r="E17"/>
  <c i="3" r="D17"/>
  <c i="3" r="C17"/>
  <c i="3" r="F14"/>
  <c i="3" r="E14"/>
  <c i="3" r="D14"/>
  <c i="3" r="C14"/>
  <c i="3" r="C9"/>
  <c i="3" r="C8"/>
  <c i="3" r="C7"/>
  <c i="3" r="C6"/>
  <c i="3" r="C5"/>
  <c i="3" r="C2"/>
  <c i="3" r="C1"/>
  <c i="2" r="F38"/>
  <c i="2" r="E38"/>
  <c i="2" r="F34"/>
  <c i="2" r="E34"/>
  <c i="2" r="E32"/>
  <c i="2" r="F32" s="1"/>
  <c i="2" r="E22"/>
  <c i="2" r="E16"/>
  <c i="2" r="C9"/>
  <c i="2" r="C8"/>
  <c i="2" r="C7"/>
  <c i="2" r="C6"/>
  <c i="2" r="C5"/>
  <c i="2" r="C2"/>
  <c i="2" r="C1"/>
  <c i="1" r="F107"/>
  <c i="1" r="D101"/>
  <c i="1" r="D98"/>
  <c i="1" r="E93"/>
  <c i="1" r="E89"/>
  <c i="1" r="F87"/>
  <c i="1" r="E87"/>
  <c i="1" r="F83"/>
  <c i="1" r="E83"/>
  <c i="1" r="D82"/>
  <c i="1" r="D81"/>
  <c i="1" r="F75"/>
  <c i="1" r="E75"/>
  <c i="1" r="D75"/>
  <c i="1" r="F74"/>
  <c i="1" r="E74"/>
  <c i="1" r="D73"/>
  <c i="1" r="D72"/>
  <c i="1" r="E70"/>
  <c i="1" r="F70" s="1"/>
  <c i="1" r="D69"/>
  <c i="1" r="E59"/>
  <c i="1" r="E58"/>
  <c i="1" r="F60" s="1"/>
  <c i="1" r="E45"/>
  <c i="1" r="D44"/>
  <c i="1" r="D43"/>
  <c i="1" r="D40"/>
  <c i="1" r="F33"/>
  <c i="1" r="E33"/>
  <c i="1" r="D32"/>
  <c i="1" r="F27"/>
  <c i="1" r="E27"/>
  <c i="1" r="F25"/>
  <c i="1" r="E24"/>
  <c i="1" r="D23"/>
  <c i="1" r="D22"/>
  <c i="1" r="E20"/>
  <c i="1" r="D20"/>
  <c i="1" r="F17"/>
  <c i="1" r="E17"/>
  <c i="28" l="1" r="I19"/>
  <c i="28" r="D22"/>
  <c i="28" r="E22" s="1"/>
  <c i="28" r="F22" s="1"/>
  <c i="28" r="G22" s="1"/>
  <c i="28" r="H22" s="1"/>
  <c i="28" r="I22" s="1"/>
  <c i="28" r="I16"/>
  <c i="28" r="I21"/>
  <c i="18" r="F26"/>
  <c i="17" r="I32"/>
  <c i="17" r="J29" s="1"/>
  <c i="15" r="B21"/>
  <c i="15" r="B16"/>
  <c i="15" r="B12"/>
  <c i="15" r="B19"/>
  <c i="15" r="B15"/>
  <c i="15" r="B14"/>
  <c i="15" r="B18"/>
  <c i="15" r="B13"/>
  <c i="15" r="B17"/>
  <c i="1" r="D48"/>
  <c i="1" r="E50" s="1"/>
  <c i="1" r="F50" s="1"/>
  <c i="15" r="B20"/>
  <c i="13" r="J26"/>
  <c i="13" r="J17"/>
  <c i="13" r="J14"/>
  <c i="13" r="J23"/>
  <c i="13" r="J29"/>
  <c i="13" r="J20"/>
  <c i="8" r="E19"/>
  <c i="8" r="E12"/>
  <c i="8" r="E13"/>
  <c i="8" r="E14"/>
  <c i="8" r="E15"/>
  <c i="1" r="D35"/>
  <c i="1" r="E42" s="1"/>
  <c i="13" r="I33" s="1"/>
  <c i="13" r="J30" s="1"/>
  <c i="2" r="F23"/>
  <c i="2" r="F33" s="1"/>
  <c i="2" r="F35" s="1"/>
  <c i="2" r="F39" s="1"/>
  <c i="1" r="D103" s="1"/>
  <c i="1" r="E104" s="1"/>
  <c i="1" r="F105" s="1"/>
  <c i="17" r="I33"/>
  <c i="18" r="F27"/>
  <c i="18" r="A32" s="1"/>
  <c i="18" r="E32" s="1"/>
  <c i="10" r="D20"/>
  <c i="10" r="A23" s="1"/>
  <c i="10" r="C23" s="1"/>
  <c i="12" r="D25"/>
  <c i="17" l="1" r="J14"/>
  <c i="17" r="J26"/>
  <c i="17" r="J23"/>
  <c i="17" r="J17"/>
  <c i="17" r="J20"/>
  <c i="17" r="J32" s="1"/>
  <c i="13" r="J32"/>
  <c i="13" r="A36"/>
  <c i="13" r="G36" s="1"/>
  <c i="13" r="J15"/>
  <c i="13" r="J21"/>
  <c i="13" r="J27"/>
  <c i="13" r="J18"/>
  <c i="8" r="E20"/>
  <c i="13" r="J24"/>
  <c i="1" r="F46"/>
  <c i="1" r="F61" s="1"/>
  <c i="22" r="D16"/>
  <c i="22" r="D26" s="1"/>
  <c i="22" r="B23" s="1"/>
  <c i="17" r="A38"/>
  <c i="17" r="G38" s="1"/>
  <c i="17" r="J30"/>
  <c i="17" r="J24"/>
  <c i="17" r="J18"/>
  <c i="17" r="J27"/>
  <c i="17" r="J21"/>
  <c i="17" r="J15"/>
  <c i="12" r="E21"/>
  <c i="12" r="E13"/>
  <c i="12" r="E20"/>
  <c i="12" r="E12"/>
  <c i="12" r="E25" s="1"/>
  <c i="12" r="A29"/>
  <c i="12" r="C29" s="1"/>
  <c i="12" r="E19"/>
  <c i="12" r="E18"/>
  <c i="12" r="E17"/>
  <c i="12" r="E24"/>
  <c i="12" r="E16"/>
  <c i="12" r="E22"/>
  <c i="12" r="E23"/>
  <c i="12" r="E15"/>
  <c i="12" r="E14"/>
  <c i="13" l="1" r="J33"/>
  <c i="22" r="B21"/>
  <c i="1" r="D76"/>
  <c i="1" r="E76" s="1"/>
  <c i="1" r="F76" s="1"/>
  <c i="1" r="F106" s="1"/>
  <c i="1" r="B110" s="1"/>
  <c i="1" r="D110" s="1"/>
  <c i="22" r="B18"/>
  <c i="22" r="B22"/>
  <c i="22" r="B25"/>
  <c i="22" r="B14"/>
  <c i="22" r="B13"/>
  <c i="22" r="B24"/>
  <c i="22" r="B12"/>
  <c i="22" r="B17"/>
  <c i="17" r="J33"/>
</calcChain>
</file>

<file path=xl/sharedStrings.xml><?xml version="1.0" encoding="utf-8"?>
<sst xmlns="http://schemas.openxmlformats.org/spreadsheetml/2006/main" count="1273" uniqueCount="598">
  <si>
    <t>Micro-Finance Bank Code</t>
  </si>
  <si>
    <t>Micro-Finance Bank Name</t>
  </si>
  <si>
    <t>NEPTUNE MICROFINANCE BANK LIMITED</t>
  </si>
  <si>
    <t xml:space="preserve">Return Code : </t>
  </si>
  <si>
    <t>Form MMFBR 300</t>
  </si>
  <si>
    <t>Return Name</t>
  </si>
  <si>
    <t xml:space="preserve">Monthly Statement of Assets and Liabilities </t>
  </si>
  <si>
    <t>Reporting Date:</t>
  </si>
  <si>
    <t>State Name</t>
  </si>
  <si>
    <t>LAGOS</t>
  </si>
  <si>
    <t>State Code</t>
  </si>
  <si>
    <t>Local Government Name</t>
  </si>
  <si>
    <t>Ikeja</t>
  </si>
  <si>
    <t>Local Government Code</t>
  </si>
  <si>
    <t>Code</t>
  </si>
  <si>
    <t xml:space="preserve">                                            Item Description</t>
  </si>
  <si>
    <r>
      <rPr>
        <b/>
        <sz val="10"/>
        <rFont val="Arial"/>
        <family val="2"/>
      </rPr>
      <t xml:space="preserve">Amount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’000</t>
    </r>
  </si>
  <si>
    <t>ASSETS</t>
  </si>
  <si>
    <t>CASH:</t>
  </si>
  <si>
    <t>Notes</t>
  </si>
  <si>
    <t>Coins</t>
  </si>
  <si>
    <t>Total Cash</t>
  </si>
  <si>
    <t>DUE FROM:</t>
  </si>
  <si>
    <t>Banks in Nigeria:</t>
  </si>
  <si>
    <t>Balances with Banks (Specify, MMFBR 221)</t>
  </si>
  <si>
    <t>Placements</t>
  </si>
  <si>
    <t>Secured with Treasury Bills (Specify, MMFBR 311)</t>
  </si>
  <si>
    <t>Unsecured (Specify, MMFBR 321)</t>
  </si>
  <si>
    <t>Total Placement with Banks/Discount Houses</t>
  </si>
  <si>
    <t>Total Due From</t>
  </si>
  <si>
    <t>SHORT TERM INVESTMENTS:</t>
  </si>
  <si>
    <t>Treasury Bills</t>
  </si>
  <si>
    <t>LONG-TERM INVESTMENTS:</t>
  </si>
  <si>
    <t>Quoted Companies</t>
  </si>
  <si>
    <t>Unquoted Companies</t>
  </si>
  <si>
    <t>Subsidiary Companies</t>
  </si>
  <si>
    <t>Others (Specify, MMFBR 641)</t>
  </si>
  <si>
    <t>Total Long-Term Investments</t>
  </si>
  <si>
    <t>LOANS AND ADVANCES/LEASES</t>
  </si>
  <si>
    <t>Micro Loans (Specify, MMFBR 711)</t>
  </si>
  <si>
    <t>Small and Medium Enterprises Loans</t>
  </si>
  <si>
    <t>Bills Discounted</t>
  </si>
  <si>
    <t>Hire Purchase</t>
  </si>
  <si>
    <t>Advances Under Micro-Leases</t>
  </si>
  <si>
    <t>Other Loans (Specify, MMFBR 746)</t>
  </si>
  <si>
    <t>Staff Loans</t>
  </si>
  <si>
    <t>Total Loans and Advances/Leases</t>
  </si>
  <si>
    <t>Specific Loan/Lease Loss Provision (Specify, MMFBR 771)</t>
  </si>
  <si>
    <t>General Loan/Lease Loss Provision</t>
  </si>
  <si>
    <t>Total Loan/Lease Loss Provision</t>
  </si>
  <si>
    <t>Net Loans and Advances</t>
  </si>
  <si>
    <t>OTHER ASSETS:</t>
  </si>
  <si>
    <t>Total Other Assets (Specify, MMFBR 811)</t>
  </si>
  <si>
    <t>Provision for Losses on Other Assets</t>
  </si>
  <si>
    <t>Other Assets (Net)</t>
  </si>
  <si>
    <t>FIXED ASSETS</t>
  </si>
  <si>
    <t>Freehold Land and Building</t>
  </si>
  <si>
    <t>Leasehold Land and Building</t>
  </si>
  <si>
    <t>Plant and Machinery</t>
  </si>
  <si>
    <t>Furniture and Fixtures</t>
  </si>
  <si>
    <t>Motor Vehicles</t>
  </si>
  <si>
    <t>Office Equipment</t>
  </si>
  <si>
    <t>Total Fixed Assets</t>
  </si>
  <si>
    <t>Less Accumulated Depreciation</t>
  </si>
  <si>
    <t>Net Fixed Assets</t>
  </si>
  <si>
    <t>TOTAL ASSETS</t>
  </si>
  <si>
    <t>LIABILITIES</t>
  </si>
  <si>
    <t>DEPOSITS:</t>
  </si>
  <si>
    <t>Demand Deposits</t>
  </si>
  <si>
    <t>Mandatory Deposits</t>
  </si>
  <si>
    <t>Voluntary Savings Deposits</t>
  </si>
  <si>
    <t>Time/Term Deposits</t>
  </si>
  <si>
    <t>Other Deposits (Specify, MMFBR 141)</t>
  </si>
  <si>
    <t>Total Deposits</t>
  </si>
  <si>
    <t>TAKINGS FROM:</t>
  </si>
  <si>
    <t>Banks in Nigeria (Specify, MMFBR 312)</t>
  </si>
  <si>
    <t>Other Institutions (Specify, MMFBR 322)</t>
  </si>
  <si>
    <t>Total Takings</t>
  </si>
  <si>
    <t>Re-financing Facilities (Specify, MMFBR 451)</t>
  </si>
  <si>
    <t>Other Liabilities (Specify 501)</t>
  </si>
  <si>
    <t>BORROWINGS (On-lending):</t>
  </si>
  <si>
    <t>Federal Government</t>
  </si>
  <si>
    <t>State Government</t>
  </si>
  <si>
    <t>Local Government</t>
  </si>
  <si>
    <t>Foreign Agencies (Specify, MMFBR642)</t>
  </si>
  <si>
    <t>Others (Specify, MMFBR 651)</t>
  </si>
  <si>
    <t>Total Borrowings</t>
  </si>
  <si>
    <t>DEBENTURE/LOAN STOCK:</t>
  </si>
  <si>
    <t>Redeemable Debenture</t>
  </si>
  <si>
    <t>Irredeemable Debenture</t>
  </si>
  <si>
    <t>Total Debentures/Loans Stock</t>
  </si>
  <si>
    <t>CAPITAL</t>
  </si>
  <si>
    <t>Authorised Share Capital</t>
  </si>
  <si>
    <t>Issued &amp; Fully Paid-up Capital:</t>
  </si>
  <si>
    <t>Ordinary Shares</t>
  </si>
  <si>
    <t>Preference Shares</t>
  </si>
  <si>
    <t>Total Capital</t>
  </si>
  <si>
    <t>RESERVES:</t>
  </si>
  <si>
    <t>Statutory Reserve</t>
  </si>
  <si>
    <t>Share Premium</t>
  </si>
  <si>
    <t>General Reserve</t>
  </si>
  <si>
    <t>Deferred Grants/Donations Reserves (Specify, MMFBR 933)</t>
  </si>
  <si>
    <t>Bonus Reserves</t>
  </si>
  <si>
    <t>Revaluation Reserves</t>
  </si>
  <si>
    <t>Other Reserves (Specify, MMFBR 951)</t>
  </si>
  <si>
    <t xml:space="preserve">Retained Profit/(Loss) </t>
  </si>
  <si>
    <t>Unaudited Loss to date</t>
  </si>
  <si>
    <t>Total Reserves</t>
  </si>
  <si>
    <t>TOTAL CAPITAL &amp; RESERVES</t>
  </si>
  <si>
    <t>TOTAL LIABILITIES</t>
  </si>
  <si>
    <t>Off-Balance Sheet Engagements (Specify, MMFBR 996)</t>
  </si>
  <si>
    <t>AUTHORISED SIGNATORY</t>
  </si>
  <si>
    <t xml:space="preserve">Name of MD/CEO   </t>
  </si>
  <si>
    <t>MR PATRICK  ASHIBUOGWU</t>
  </si>
  <si>
    <t xml:space="preserve">Name of Compliance Officer   </t>
  </si>
  <si>
    <t>AFOLABI  SEGUN</t>
  </si>
  <si>
    <t xml:space="preserve">TEL./GSM NO.                          </t>
  </si>
  <si>
    <t>Bank's E-Mail</t>
  </si>
  <si>
    <t>stellasmfbltd@gmail.com</t>
  </si>
  <si>
    <t>Form MMFBR 1000</t>
  </si>
  <si>
    <t>Monthly Statements of Profit and Loss Account</t>
  </si>
  <si>
    <t xml:space="preserve">      </t>
  </si>
  <si>
    <t>CODE</t>
  </si>
  <si>
    <t>Item Description</t>
  </si>
  <si>
    <t>Interest Income</t>
  </si>
  <si>
    <t xml:space="preserve">Less : Interest Expenses </t>
  </si>
  <si>
    <t xml:space="preserve">Net Interest Income </t>
  </si>
  <si>
    <t xml:space="preserve">Other Income: </t>
  </si>
  <si>
    <t>Commission</t>
  </si>
  <si>
    <t xml:space="preserve">Fees/Charges </t>
  </si>
  <si>
    <t xml:space="preserve">Income From Investments </t>
  </si>
  <si>
    <t xml:space="preserve">Other Income From Non-Financial Services </t>
  </si>
  <si>
    <t xml:space="preserve">Total Other Income </t>
  </si>
  <si>
    <t>Net Income</t>
  </si>
  <si>
    <t xml:space="preserve">Operating Expenses: </t>
  </si>
  <si>
    <t xml:space="preserve">Staff Cost </t>
  </si>
  <si>
    <t>Directors Remuneration And Expenses</t>
  </si>
  <si>
    <t xml:space="preserve">Depreciation </t>
  </si>
  <si>
    <t xml:space="preserve"> Provision For Bad Debts </t>
  </si>
  <si>
    <t xml:space="preserve"> Bad Debts  Written-Off </t>
  </si>
  <si>
    <t xml:space="preserve"> Penalties Paid </t>
  </si>
  <si>
    <t xml:space="preserve"> Overheads </t>
  </si>
  <si>
    <t xml:space="preserve">Total Operating Expenses: </t>
  </si>
  <si>
    <t xml:space="preserve">Profit/(Loss) Before Tax </t>
  </si>
  <si>
    <t xml:space="preserve"> Less : Provision For Taxation </t>
  </si>
  <si>
    <t xml:space="preserve">Profit/(Loss) After Tax </t>
  </si>
  <si>
    <t xml:space="preserve">Extra Ordinary Items (EOI) </t>
  </si>
  <si>
    <t xml:space="preserve">Tax On EOI </t>
  </si>
  <si>
    <t>Profit/(Loss) On EOI After Tax</t>
  </si>
  <si>
    <t xml:space="preserve">Profit/(Loss) After Tax &amp; EOI </t>
  </si>
  <si>
    <t>……………………………………</t>
  </si>
  <si>
    <t>…………………………………………….</t>
  </si>
  <si>
    <t>NAME:</t>
  </si>
  <si>
    <t>………………………………………………………………………………</t>
  </si>
  <si>
    <t>Tel No.</t>
  </si>
  <si>
    <t>…………………………………..</t>
  </si>
  <si>
    <t>MMFBR M001</t>
  </si>
  <si>
    <t>Memorandum Items</t>
  </si>
  <si>
    <t>CODES</t>
  </si>
  <si>
    <t>Current Month</t>
  </si>
  <si>
    <t>Cummulative to Date</t>
  </si>
  <si>
    <t>Number</t>
  </si>
  <si>
    <r>
      <rPr>
        <sz val="10"/>
        <rFont val="Arial"/>
        <family val="2"/>
      </rPr>
      <t>Value (</t>
    </r>
    <r>
      <rPr>
        <strike/>
        <sz val="10"/>
        <rFont val="Arial"/>
        <family val="2"/>
      </rPr>
      <t>N'</t>
    </r>
    <r>
      <rPr>
        <sz val="10"/>
        <rFont val="Arial"/>
        <family val="2"/>
      </rPr>
      <t>000)</t>
    </r>
  </si>
  <si>
    <t>Total New Loans Disbursed</t>
  </si>
  <si>
    <t>Borrowers:</t>
  </si>
  <si>
    <t>Female</t>
  </si>
  <si>
    <t>Male</t>
  </si>
  <si>
    <t>Clients Drop-outs:</t>
  </si>
  <si>
    <t>Depositors:</t>
  </si>
  <si>
    <t xml:space="preserve"> </t>
  </si>
  <si>
    <t>MALE</t>
  </si>
  <si>
    <t>FEMALE</t>
  </si>
  <si>
    <t>Senior Staff</t>
  </si>
  <si>
    <t>Junior Staff</t>
  </si>
  <si>
    <t>Total Staff</t>
  </si>
  <si>
    <t>Number of Loan officers</t>
  </si>
  <si>
    <t>Staff Resigned, Terminated, Dismissed etc in the Month (Specify)</t>
  </si>
  <si>
    <t>New Recruitments in the Month (Specify)</t>
  </si>
  <si>
    <t>Date of Last CBN/NDIC Examination</t>
  </si>
  <si>
    <t>Recommended Provision as at Last Examination</t>
  </si>
  <si>
    <t>Financial Year End</t>
  </si>
  <si>
    <t>Number of Branches in Operation:</t>
  </si>
  <si>
    <t>Existing:</t>
  </si>
  <si>
    <t>New</t>
  </si>
  <si>
    <t>Closed</t>
  </si>
  <si>
    <t>Number of Cash Centres</t>
  </si>
  <si>
    <t>Number of Meeting Points</t>
  </si>
  <si>
    <t>Form MMFBR 221</t>
  </si>
  <si>
    <t>Schedule of Balances Due from other Banks in Nigeria</t>
  </si>
  <si>
    <t>BANK
CODE</t>
  </si>
  <si>
    <t>NAME OF BANK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</si>
  <si>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N’</t>
    </r>
    <r>
      <rPr>
        <b/>
        <sz val="10"/>
        <rFont val="Arial"/>
        <family val="2"/>
      </rPr>
      <t xml:space="preserve"> 000</t>
    </r>
  </si>
  <si>
    <t>TOTAL</t>
  </si>
  <si>
    <t>…………...…………………………………..</t>
  </si>
  <si>
    <t xml:space="preserve">            …………………………………………………</t>
  </si>
  <si>
    <t xml:space="preserve">                                 AUTHORISED SIGNATORY</t>
  </si>
  <si>
    <t>Form MMFBR 311</t>
  </si>
  <si>
    <t xml:space="preserve">Schedule of Secured Placements with Banks/Discount Houses </t>
  </si>
  <si>
    <t>BANK   CODE</t>
  </si>
  <si>
    <t>TENOR</t>
  </si>
  <si>
    <t>MATURITY DATE</t>
  </si>
  <si>
    <r>
      <rPr>
        <b/>
        <sz val="10"/>
        <rFont val="Arial"/>
        <family val="2"/>
      </rPr>
      <t xml:space="preserve">AMOUNT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</si>
  <si>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 xml:space="preserve">Total Amount </t>
  </si>
  <si>
    <t>………………………………………………</t>
  </si>
  <si>
    <t>……………………………………………………………………………….</t>
  </si>
  <si>
    <t>Form MMFBR 321</t>
  </si>
  <si>
    <t xml:space="preserve">Schedule of Unsecured Placements with Banks/Discount Houses </t>
  </si>
  <si>
    <t>BANK’S CODE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</si>
  <si>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</si>
  <si>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……………………………………………..</t>
  </si>
  <si>
    <t>…………………………………………………</t>
  </si>
  <si>
    <t>Form MMFBR 641</t>
  </si>
  <si>
    <t>Schedule of Other Long-term Investments</t>
  </si>
  <si>
    <t>S/N</t>
  </si>
  <si>
    <t>NATURE OF INVESTMENTS</t>
  </si>
  <si>
    <r>
      <rPr>
        <b/>
        <sz val="10"/>
        <rFont val="Arial"/>
        <family val="2"/>
      </rPr>
      <t xml:space="preserve">AMOUNT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 000</t>
    </r>
  </si>
  <si>
    <t>…………………………………………..</t>
  </si>
  <si>
    <t>……………………………………………………</t>
  </si>
  <si>
    <t>Form MMFBR 711</t>
  </si>
  <si>
    <t>Schedule of Micro Loans by Lending Models</t>
  </si>
  <si>
    <t>LENDING MODEL</t>
  </si>
  <si>
    <t>NUMBER</t>
  </si>
  <si>
    <t>%</t>
  </si>
  <si>
    <t>Individuals</t>
  </si>
  <si>
    <t>Solidarity Group</t>
  </si>
  <si>
    <t>Neighborhood and Small Group Revolving Funds</t>
  </si>
  <si>
    <t>Village Banking</t>
  </si>
  <si>
    <t>Wholesale lending</t>
  </si>
  <si>
    <t>Credit Unions</t>
  </si>
  <si>
    <t>Staff</t>
  </si>
  <si>
    <t>Others - Specify</t>
  </si>
  <si>
    <t>Total</t>
  </si>
  <si>
    <t>…………………………………………</t>
  </si>
  <si>
    <t>Form MMFBR 746</t>
  </si>
  <si>
    <t>Breakdown of Other Loans</t>
  </si>
  <si>
    <t>…………………………………………………….</t>
  </si>
  <si>
    <t>Total Amount    N'000</t>
  </si>
  <si>
    <t>Names of Beneficiary</t>
  </si>
  <si>
    <t>Date Facility Granted</t>
  </si>
  <si>
    <t>Tenor</t>
  </si>
  <si>
    <r>
      <rPr>
        <b/>
        <sz val="10"/>
        <rFont val="Arial"/>
        <family val="2"/>
      </rPr>
      <t xml:space="preserve">Amount Approved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</si>
  <si>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Outstanding Balance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</si>
  <si>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Status of Facility</t>
  </si>
  <si>
    <t>Form MMFBR 761</t>
  </si>
  <si>
    <t>Summary of Loan Classification</t>
  </si>
  <si>
    <t>AMOUNT  (N'000)</t>
  </si>
  <si>
    <t>Performing</t>
  </si>
  <si>
    <t>Non-Performing (Portfolio-At-Risk)</t>
  </si>
  <si>
    <t>Pass &amp; Watch</t>
  </si>
  <si>
    <t>Substandard</t>
  </si>
  <si>
    <t>Doubtful</t>
  </si>
  <si>
    <t>Lost</t>
  </si>
  <si>
    <t>Total Porfolio-At-Risk</t>
  </si>
  <si>
    <t>Interest In Suspense</t>
  </si>
  <si>
    <t>Form MMFBR 771</t>
  </si>
  <si>
    <t>Summary of Non Performing Loans</t>
  </si>
  <si>
    <t>Total Amount   N'000</t>
  </si>
  <si>
    <t>S/No.</t>
  </si>
  <si>
    <t>Customer Code</t>
  </si>
  <si>
    <t>Customer's Name</t>
  </si>
  <si>
    <t>Past Due Date</t>
  </si>
  <si>
    <t>Last date of Repayment</t>
  </si>
  <si>
    <t>Amount Granted     N'000</t>
  </si>
  <si>
    <r>
      <rPr>
        <b/>
        <sz val="10"/>
        <rFont val="Arial"/>
        <family val="2"/>
      </rPr>
      <t xml:space="preserve">Principal Payment Due &amp; Unpaid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</si>
  <si>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Accrued Interest unpaid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</si>
  <si>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non performing credits
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</si>
  <si>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Bank’s classification</t>
  </si>
  <si>
    <r>
      <rPr>
        <b/>
        <sz val="10"/>
        <rFont val="Arial"/>
        <family val="2"/>
      </rPr>
      <t xml:space="preserve">Bank's Provision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</si>
  <si>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Remarks</t>
  </si>
  <si>
    <t>10a.</t>
  </si>
  <si>
    <t>10b.</t>
  </si>
  <si>
    <t>10c.</t>
  </si>
  <si>
    <t>10d.</t>
  </si>
  <si>
    <r>
      <rPr>
        <b/>
        <sz val="10"/>
        <rFont val="Arial"/>
        <family val="2"/>
      </rPr>
      <t xml:space="preserve">1 - 30 days Pass &amp; Watch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</si>
  <si>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31-60 days Sub-Standard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</si>
  <si>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61-90 days Doubtful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</si>
  <si>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 91 or More Lost           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</si>
  <si>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762</t>
  </si>
  <si>
    <t>Sectoral Analysis of Loans and Advances</t>
  </si>
  <si>
    <t>SECTOR</t>
  </si>
  <si>
    <t>NUMBER OF LOANS</t>
  </si>
  <si>
    <r>
      <rPr>
        <b/>
        <sz val="10"/>
        <rFont val="Arial"/>
        <family val="2"/>
      </rPr>
      <t>AMOUNT (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'000)</t>
    </r>
  </si>
  <si>
    <t>Agriculture &amp; Forestry</t>
  </si>
  <si>
    <t>Mining &amp; Quarry</t>
  </si>
  <si>
    <t>Manufacturing &amp; Food Processing</t>
  </si>
  <si>
    <t>Trade &amp; Commerce</t>
  </si>
  <si>
    <t>Transport &amp; Communication</t>
  </si>
  <si>
    <t>Real Estate &amp; Construction</t>
  </si>
  <si>
    <t>Rent/Housing</t>
  </si>
  <si>
    <t>Consumer/Personal</t>
  </si>
  <si>
    <t>Health</t>
  </si>
  <si>
    <t>Education</t>
  </si>
  <si>
    <t>Tourism &amp; Hospitality</t>
  </si>
  <si>
    <t>Purchase of Shares</t>
  </si>
  <si>
    <t>Others (Specify)</t>
  </si>
  <si>
    <t>Schedule of Loans Structure and Maturity Profile</t>
  </si>
  <si>
    <t xml:space="preserve">Form MMFBR 763 </t>
  </si>
  <si>
    <t>TYPE OF LOANS</t>
  </si>
  <si>
    <r>
      <rPr>
        <b/>
        <sz val="10"/>
        <rFont val="Arial"/>
        <family val="2"/>
      </rPr>
      <t xml:space="preserve">1 - 30 Days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</si>
  <si>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31 - 60 Days           </t>
    </r>
    <r>
      <rPr>
        <b/>
        <strike/>
        <sz val="10"/>
        <rFont val="Arial"/>
        <family val="2"/>
      </rPr>
      <t xml:space="preserve"> 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</si>
  <si>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61 – 90 Days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</si>
  <si>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91 – 180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</si>
  <si>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181 – 360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</si>
  <si>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Above 360 Days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</si>
  <si>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</si>
  <si>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MICRO-LOANS</t>
  </si>
  <si>
    <t>Number of accounts</t>
  </si>
  <si>
    <t>Amount (N)</t>
  </si>
  <si>
    <t>SMALL &amp; MEDIUM ENTERPRISES LOANS</t>
  </si>
  <si>
    <r>
      <rPr>
        <sz val="10"/>
        <rFont val="Arial"/>
        <family val="2"/>
      </rPr>
      <t>Amount (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)</t>
    </r>
  </si>
  <si>
    <t>HIRE PURCHASE</t>
  </si>
  <si>
    <t>MICRO-LEASES</t>
  </si>
  <si>
    <t>OTHER LOANS (SPECIFY)</t>
  </si>
  <si>
    <t>STAFF LOANS</t>
  </si>
  <si>
    <t>Form MMFBR 764</t>
  </si>
  <si>
    <t>Schedule of Interest Rates</t>
  </si>
  <si>
    <t>TYPE OF ACCOUNT</t>
  </si>
  <si>
    <t>0 – 30 Days (%)</t>
  </si>
  <si>
    <t>31 – 60 Days(%)</t>
  </si>
  <si>
    <t>61 – 90 days(%)</t>
  </si>
  <si>
    <t>91 – 180 days(%)</t>
  </si>
  <si>
    <t>180 – 360 Days(%)</t>
  </si>
  <si>
    <t>Over 360 days(%)</t>
  </si>
  <si>
    <t>Loans and Advances</t>
  </si>
  <si>
    <t>Micro-Leases</t>
  </si>
  <si>
    <t>Savings Deposits</t>
  </si>
  <si>
    <t>Target Deposits</t>
  </si>
  <si>
    <t>Form MMFBR 811</t>
  </si>
  <si>
    <t>Schedule of Other Assets</t>
  </si>
  <si>
    <t>ITEM</t>
  </si>
  <si>
    <t>PERFORMING 
N’ 000</t>
  </si>
  <si>
    <t>NON-PERFORMING
N’ 000</t>
  </si>
  <si>
    <t>TOTAL
N’ 000</t>
  </si>
  <si>
    <t>Note: Please provide a breakdown of any item that is equal to or greater than 10% of Total Other Assets.</t>
  </si>
  <si>
    <t>………………………………………….</t>
  </si>
  <si>
    <t>……………………………………………………………</t>
  </si>
  <si>
    <t>Form MMFBR 141</t>
  </si>
  <si>
    <t>Schedule of Other Deposits</t>
  </si>
  <si>
    <t>TYPE OF DEPOSIT</t>
  </si>
  <si>
    <r>
      <rPr>
        <sz val="10"/>
        <rFont val="Arial"/>
        <family val="2"/>
      </rPr>
      <t xml:space="preserve">TOTAL
</t>
    </r>
    <r>
      <rPr>
        <strike/>
        <sz val="10"/>
        <rFont val="Arial"/>
        <family val="2"/>
      </rPr>
      <t xml:space="preserve"> N</t>
    </r>
    <r>
      <rPr>
        <sz val="10"/>
        <rFont val="Arial"/>
        <family val="2"/>
      </rPr>
      <t>'000</t>
    </r>
  </si>
  <si>
    <t>………………………………………</t>
  </si>
  <si>
    <t>………………………………………………………………</t>
  </si>
  <si>
    <t>Form MMFBR 201</t>
  </si>
  <si>
    <t>Schedule of Deposit Structure and Maturity Profile</t>
  </si>
  <si>
    <t>TYPE OF DEPOSITS</t>
  </si>
  <si>
    <t>DEMAND DEPOSITS</t>
  </si>
  <si>
    <t>MANDATORY SAVINGS</t>
  </si>
  <si>
    <t>VOLUNTARY SAVINGS</t>
  </si>
  <si>
    <t>TERM/TIME DEPOSITS</t>
  </si>
  <si>
    <t>SPECIAL DEPOSITS</t>
  </si>
  <si>
    <t>OTHER DEPOSITS (SPECIFY)</t>
  </si>
  <si>
    <t>Form MMFBR 202</t>
  </si>
  <si>
    <t>Schedule of Insured Deposit</t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</si>
  <si>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1 -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100,000</t>
    </r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</si>
  <si>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 100,001 &amp; Above</t>
    </r>
  </si>
  <si>
    <r>
      <rPr>
        <b/>
        <sz val="10"/>
        <rFont val="Arial"/>
        <family val="2"/>
      </rPr>
      <t xml:space="preserve">TOTAL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</si>
  <si>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DEMAND DEPOSIT</t>
  </si>
  <si>
    <t>SAVINGS DEPOSIT</t>
  </si>
  <si>
    <t>TERM/TIME DEPOSIT</t>
  </si>
  <si>
    <t>SPECIAL/OTHER  DEPOSITS</t>
  </si>
  <si>
    <t>Form MMFBR 312</t>
  </si>
  <si>
    <t>Schedules of Takings From Banks in Nigeria</t>
  </si>
  <si>
    <t>Bank's Code</t>
  </si>
  <si>
    <t>Name of Banks</t>
  </si>
  <si>
    <t>Rate</t>
  </si>
  <si>
    <t>Effective Date</t>
  </si>
  <si>
    <t>Maturity Date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</si>
  <si>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</si>
  <si>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322</t>
  </si>
  <si>
    <t>Breakdown of Takings From Other Institutions</t>
  </si>
  <si>
    <t>Bank Code</t>
  </si>
  <si>
    <t>Name of Institution</t>
  </si>
  <si>
    <t>………………………………………………………………………………….</t>
  </si>
  <si>
    <t>…………………………………………………………….</t>
  </si>
  <si>
    <t>Form MMFBR 451</t>
  </si>
  <si>
    <t>Schedule of Re-financing Facilities</t>
  </si>
  <si>
    <t>Bank  Code</t>
  </si>
  <si>
    <t>Form MMFBR 501</t>
  </si>
  <si>
    <t>Schedule of Other Liabilities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</si>
  <si>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N'</t>
    </r>
    <r>
      <rPr>
        <b/>
        <sz val="10"/>
        <rFont val="Arial"/>
        <family val="2"/>
      </rPr>
      <t>000</t>
    </r>
  </si>
  <si>
    <t>Uncleared Effects / Transit items</t>
  </si>
  <si>
    <t>Un-audited Profit to Date</t>
  </si>
  <si>
    <t>Interest-in-Suspense</t>
  </si>
  <si>
    <t>Provision for Taxation</t>
  </si>
  <si>
    <t>Note: Please provide a breakdown of any item that is equal to or greater than 10% of Total Other Liabilities.</t>
  </si>
  <si>
    <t>………………………………………………..</t>
  </si>
  <si>
    <t>Form MMFBR 642</t>
  </si>
  <si>
    <t>Schedule of Borrowings from Foreign Agencies</t>
  </si>
  <si>
    <t>Name of Lending Institution</t>
  </si>
  <si>
    <t>Country</t>
  </si>
  <si>
    <r>
      <rPr>
        <b/>
        <sz val="10"/>
        <rFont val="Arial"/>
        <family val="2"/>
      </rPr>
      <t xml:space="preserve">Amount Granted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</si>
  <si>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…………………………………………………..</t>
  </si>
  <si>
    <t>…………………………………………………………</t>
  </si>
  <si>
    <t>Form MMFBR 651</t>
  </si>
  <si>
    <t>Schedule of Borrowings from Other Agencies</t>
  </si>
  <si>
    <r>
      <rPr>
        <b/>
        <sz val="10"/>
        <rFont val="Arial"/>
        <family val="2"/>
      </rPr>
      <t xml:space="preserve">Amount Granted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</si>
  <si>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933</t>
  </si>
  <si>
    <t>Schedule of Deferred Grants &amp; Donation Reserves</t>
  </si>
  <si>
    <t>Purpose</t>
  </si>
  <si>
    <t>Total Amount          N'000</t>
  </si>
  <si>
    <r>
      <rPr>
        <b/>
        <sz val="10"/>
        <rFont val="Arial"/>
        <family val="2"/>
      </rPr>
      <t xml:space="preserve">Outstanding Deferred Grants/Donations  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</si>
  <si>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Amount Transferred to General Reserves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</si>
  <si>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………………………………………………………………………..</t>
  </si>
  <si>
    <t>Form MMFBR 951</t>
  </si>
  <si>
    <t>Schedule of Other Reserves</t>
  </si>
  <si>
    <t>………………………………………..</t>
  </si>
  <si>
    <t>Form MMFBR 996</t>
  </si>
  <si>
    <t>Schedule of Off Balance Sheet Engagements</t>
  </si>
  <si>
    <t>ITEM DESCRIPTION</t>
  </si>
  <si>
    <r>
      <rPr>
        <sz val="10"/>
        <rFont val="Arial"/>
        <family val="2"/>
      </rPr>
      <t xml:space="preserve">AMOUNT
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'000</t>
    </r>
  </si>
  <si>
    <t>Form MMFBR 980</t>
  </si>
  <si>
    <t>Gap Analysis</t>
  </si>
  <si>
    <t>ITEMS</t>
  </si>
  <si>
    <t>1 
1 – 30 Days</t>
  </si>
  <si>
    <t>2
31 – 60 Days</t>
  </si>
  <si>
    <t>3
61 – 90 Days</t>
  </si>
  <si>
    <t>4
91 – 180 Days</t>
  </si>
  <si>
    <t>5
180 – 360 Days</t>
  </si>
  <si>
    <t>6
&gt; 360 Days</t>
  </si>
  <si>
    <t>7
Total</t>
  </si>
  <si>
    <t>Loans</t>
  </si>
  <si>
    <t>Investments</t>
  </si>
  <si>
    <t xml:space="preserve">Other Assets </t>
  </si>
  <si>
    <t xml:space="preserve">Total (A) </t>
  </si>
  <si>
    <t xml:space="preserve">Deposits </t>
  </si>
  <si>
    <t xml:space="preserve">CDs and Other Liabilities </t>
  </si>
  <si>
    <t xml:space="preserve">Total (B) </t>
  </si>
  <si>
    <t>Equity (C)</t>
  </si>
  <si>
    <t>Net Periodic Gap  A - (B+C)</t>
  </si>
  <si>
    <t xml:space="preserve">Cumulative Gap </t>
  </si>
  <si>
    <t xml:space="preserve">Note :- </t>
  </si>
  <si>
    <t>i.               Net Periodic Gap = A minus B minus C</t>
  </si>
  <si>
    <r>
      <rPr>
        <sz val="10"/>
        <rFont val="Arial"/>
        <family val="2"/>
      </rPr>
      <t>ii.</t>
    </r>
    <r>
      <rPr>
        <sz val="10"/>
        <rFont val="Times New Roman"/>
        <family val="1"/>
      </rPr>
      <t xml:space="preserve">                   </t>
    </r>
    <r>
      <rPr>
        <sz val="10"/>
        <rFont val="Arial"/>
        <family val="2"/>
      </rPr>
      <t>Cumulative Gap Column 1 = Net Periodic Gap in Column 1</t>
    </r>
  </si>
  <si>
    <r>
      <rPr>
        <sz val="10"/>
        <rFont val="Arial"/>
        <family val="2"/>
      </rPr>
      <t>iii.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>Cumulative Gap in Column 2 = Net Periodic Gap in (Column 1 + Column 2)</t>
    </r>
  </si>
  <si>
    <r>
      <rPr>
        <sz val="10"/>
        <rFont val="Arial"/>
        <family val="2"/>
      </rPr>
      <t>iv.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 xml:space="preserve">Cumulative Gap in Column 3 = Cumulative Gap in Column 2 + Net Periodic Gap in Column 3 </t>
    </r>
  </si>
  <si>
    <r>
      <rPr>
        <sz val="10"/>
        <rFont val="Arial"/>
        <family val="2"/>
      </rPr>
      <t>v.</t>
    </r>
    <r>
      <rPr>
        <sz val="10"/>
        <rFont val="Times New Roman"/>
        <family val="1"/>
      </rPr>
      <t xml:space="preserve">                    </t>
    </r>
    <r>
      <rPr>
        <sz val="10"/>
        <rFont val="Arial"/>
        <family val="2"/>
      </rPr>
      <t>Cumulative Gap in Column 4 = Cumulative Gap in Column 3 + Net Periodic Gap in Column 4 etc.</t>
    </r>
  </si>
  <si>
    <t>ANTI-MONEY LAUNDERING AND KNOW YOUR CUSTOMER RETURNS</t>
  </si>
  <si>
    <t>YES</t>
  </si>
  <si>
    <t>NO</t>
  </si>
  <si>
    <t xml:space="preserve">Have you rendered Anti-money Laundering and Know Your Customer Returns to the appropriate agencies? </t>
  </si>
  <si>
    <t>In the event of a query, Other Financial Institutions Department may contact: (block letters please)</t>
  </si>
  <si>
    <t>√</t>
  </si>
  <si>
    <t>X</t>
  </si>
  <si>
    <t>Good</t>
  </si>
  <si>
    <t>90</t>
  </si>
  <si>
    <t>80</t>
  </si>
  <si>
    <t>70</t>
  </si>
  <si>
    <t>60</t>
  </si>
  <si>
    <t>200</t>
  </si>
  <si>
    <t>100</t>
  </si>
  <si>
    <t>19</t>
  </si>
  <si>
    <t>05/11/2020</t>
  </si>
  <si>
    <t>Sanusi</t>
  </si>
  <si>
    <t>MFBR001</t>
  </si>
  <si>
    <t>bad</t>
  </si>
  <si>
    <t>30</t>
  </si>
  <si>
    <t>40</t>
  </si>
  <si>
    <t>50</t>
  </si>
  <si>
    <t>20</t>
  </si>
  <si>
    <t>17/10/2020</t>
  </si>
  <si>
    <t>James</t>
  </si>
  <si>
    <t>MFBR002</t>
  </si>
  <si>
    <t>37</t>
  </si>
  <si>
    <t>12</t>
  </si>
  <si>
    <t>14</t>
  </si>
  <si>
    <t>3</t>
  </si>
  <si>
    <t>29/03/2021</t>
  </si>
  <si>
    <t>Simi</t>
  </si>
  <si>
    <t>MFBR010</t>
  </si>
  <si>
    <t>36</t>
  </si>
  <si>
    <t>34</t>
  </si>
  <si>
    <t>5</t>
  </si>
  <si>
    <t>13</t>
  </si>
  <si>
    <t>20/03/2021</t>
  </si>
  <si>
    <t>Sade</t>
  </si>
  <si>
    <t>MFBR009</t>
  </si>
  <si>
    <t>35</t>
  </si>
  <si>
    <t>56</t>
  </si>
  <si>
    <t>10</t>
  </si>
  <si>
    <t>7</t>
  </si>
  <si>
    <t>24/03/2021</t>
  </si>
  <si>
    <t>Tayo</t>
  </si>
  <si>
    <t>MFBR008</t>
  </si>
  <si>
    <t>78</t>
  </si>
  <si>
    <t>8</t>
  </si>
  <si>
    <t>9</t>
  </si>
  <si>
    <t>22</t>
  </si>
  <si>
    <t>15</t>
  </si>
  <si>
    <t>10/04/2021</t>
  </si>
  <si>
    <t>Alaba</t>
  </si>
  <si>
    <t>MFBR007</t>
  </si>
  <si>
    <t>33</t>
  </si>
  <si>
    <t>91</t>
  </si>
  <si>
    <t>6</t>
  </si>
  <si>
    <t>11</t>
  </si>
  <si>
    <t>21</t>
  </si>
  <si>
    <t>16</t>
  </si>
  <si>
    <t>03/02/2021</t>
  </si>
  <si>
    <t>Idowu</t>
  </si>
  <si>
    <t>MFBR006</t>
  </si>
  <si>
    <t>32</t>
  </si>
  <si>
    <t>4</t>
  </si>
  <si>
    <t>17</t>
  </si>
  <si>
    <t>18/12/2020</t>
  </si>
  <si>
    <t>Kehinde</t>
  </si>
  <si>
    <t>MFBR005</t>
  </si>
  <si>
    <t>31</t>
  </si>
  <si>
    <t>2</t>
  </si>
  <si>
    <t>18</t>
  </si>
  <si>
    <t>12/12/2020</t>
  </si>
  <si>
    <t>Taiwo</t>
  </si>
  <si>
    <t>MFBR004</t>
  </si>
  <si>
    <t>99</t>
  </si>
  <si>
    <t>88</t>
  </si>
  <si>
    <t>77</t>
  </si>
  <si>
    <t>55</t>
  </si>
  <si>
    <t>44</t>
  </si>
  <si>
    <t>18/04/2021</t>
  </si>
  <si>
    <t>Alex</t>
  </si>
  <si>
    <t>MFBR003</t>
  </si>
  <si>
    <t/>
  </si>
  <si>
    <t>third</t>
  </si>
  <si>
    <t>Access Bank</t>
  </si>
  <si>
    <t>30/03/2021</t>
  </si>
  <si>
    <t>GTBANK</t>
  </si>
  <si>
    <t>0.2</t>
  </si>
  <si>
    <t>Accessbank</t>
  </si>
  <si>
    <t>00014</t>
  </si>
  <si>
    <t>22/03/2021</t>
  </si>
  <si>
    <t>0.6</t>
  </si>
  <si>
    <t>Gtbank</t>
  </si>
  <si>
    <t>00013</t>
  </si>
  <si>
    <t>0014</t>
  </si>
  <si>
    <t>01/03/2021</t>
  </si>
  <si>
    <t>11/03/2021</t>
  </si>
  <si>
    <t>first</t>
  </si>
  <si>
    <t>3.0</t>
  </si>
  <si>
    <t>Fcmb</t>
  </si>
  <si>
    <t>00015</t>
  </si>
  <si>
    <t>UBA banks</t>
  </si>
  <si>
    <t>10008</t>
  </si>
  <si>
    <t>Wema bank</t>
  </si>
  <si>
    <t>10002</t>
  </si>
  <si>
    <t>02/03/2021</t>
  </si>
  <si>
    <t>Gtb</t>
  </si>
  <si>
    <t>1010</t>
  </si>
  <si>
    <t>03/03/2021</t>
  </si>
  <si>
    <t>second</t>
  </si>
  <si>
    <t>zenith</t>
  </si>
  <si>
    <t>1020</t>
  </si>
  <si>
    <t>true</t>
  </si>
  <si>
    <t>Kayode Ipentan</t>
  </si>
  <si>
    <t>THIRD</t>
  </si>
  <si>
    <t>Samuel Unachukwu</t>
  </si>
  <si>
    <t>Second</t>
  </si>
  <si>
    <t>Roland Shile</t>
  </si>
  <si>
    <t>Saving</t>
  </si>
  <si>
    <t>Business</t>
  </si>
  <si>
    <t>unique deposit</t>
  </si>
  <si>
    <t>VOLUNTARY SAVINGS- CORPORATE</t>
  </si>
  <si>
    <t>VOLUNTARY SAVINGS-CLUB/ASSOCIATIONS</t>
  </si>
  <si>
    <t>VOLUNTARY SAVINGS - AMJU STAFFt</t>
  </si>
  <si>
    <t>JAMES BANK</t>
  </si>
  <si>
    <t>996</t>
  </si>
  <si>
    <t>Sterling BANK</t>
  </si>
  <si>
    <t>Ster10321</t>
  </si>
  <si>
    <t>first term</t>
  </si>
  <si>
    <t>4000</t>
  </si>
  <si>
    <t>DevvBanK</t>
  </si>
  <si>
    <t>1000</t>
  </si>
  <si>
    <t>DevBanK55</t>
  </si>
  <si>
    <t>2000</t>
  </si>
  <si>
    <t>DevBanK</t>
  </si>
  <si>
    <t>3000</t>
  </si>
  <si>
    <t>neptunebank</t>
  </si>
  <si>
    <t>fifth</t>
  </si>
  <si>
    <t>AccBank</t>
  </si>
  <si>
    <t>MD2007</t>
  </si>
  <si>
    <t>Nigeria</t>
  </si>
  <si>
    <t>Sterling</t>
  </si>
  <si>
    <t>Canada</t>
  </si>
  <si>
    <t>fourth</t>
  </si>
  <si>
    <t>MD2020</t>
  </si>
  <si>
    <t>Ukraine</t>
  </si>
  <si>
    <t>diamond</t>
  </si>
  <si>
    <t>USA</t>
  </si>
  <si>
    <t>Suya Fish</t>
  </si>
  <si>
    <t>Japan</t>
  </si>
  <si>
    <t>England</t>
  </si>
  <si>
    <t>neptune bank</t>
  </si>
  <si>
    <t>uba bank</t>
  </si>
  <si>
    <t>neptune microfinance</t>
  </si>
  <si>
    <t>jamaica</t>
  </si>
  <si>
    <t>business</t>
  </si>
  <si>
    <t>access bank</t>
  </si>
  <si>
    <t>Mali</t>
  </si>
  <si>
    <t>learn</t>
  </si>
  <si>
    <t>Masters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</si>
</sst>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dd/mm/yyyy;@"/>
    <numFmt numFmtId="165" formatCode="_-* #,##0.00_р_._-;\-* #,##0.00_р_._-;_-* \-??_р_._-;_-@_-"/>
    <numFmt numFmtId="166" formatCode="_-* #,##0_-;\-* #,##0_-;_-* \-??_-;_-@_-"/>
    <numFmt numFmtId="167" formatCode="_-* #,##0.00_-;\-* #,##0.00_-;_-* \-??_-;_-@_-"/>
    <numFmt numFmtId="168" formatCode="_(* #,##0_);_(* \(#,##0\);_(* \-??_);_(@_)"/>
    <numFmt numFmtId="169" formatCode="dd/mm/yy"/>
    <numFmt numFmtId="170" formatCode="[$-409]d\-mmm\-yy"/>
    <numFmt numFmtId="171" formatCode="[$-409]m/d/yyyy"/>
    <numFmt numFmtId="172" formatCode="d/mm/yyyy;@"/>
    <numFmt numFmtId="173" formatCode="_-* #,##0_р_._-;\-* #,##0_р_._-;_-* \-??_р_._-;_-@_-"/>
    <numFmt numFmtId="174" formatCode="#,##0.000"/>
    <numFmt numFmtId="175" formatCode="dd/mm/yyyy"/>
  </numFmts>
  <fonts count="23" x14ac:knownFonts="1"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trike/>
      <sz val="10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0"/>
      <name val="Arial"/>
      <family val="2"/>
      <charset val="204"/>
    </font>
    <font>
      <b/>
      <sz val="10"/>
      <color rgb="FF000000"/>
      <name val="Arial"/>
      <family val="2"/>
    </font>
    <font>
      <strike/>
      <sz val="10"/>
      <name val="Arial"/>
      <family val="2"/>
    </font>
    <font>
      <b/>
      <i/>
      <sz val="10"/>
      <name val="Arial"/>
      <family val="2"/>
    </font>
    <font>
      <sz val="10"/>
      <color rgb="FF00000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rgb="FF000000"/>
      <name val="Calibri"/>
      <family val="2"/>
    </font>
    <font>
      <sz val="10"/>
      <name val="Times New Roman"/>
      <family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09090"/>
        <bgColor rgb="FF808080"/>
      </patternFill>
    </fill>
    <fill>
      <patternFill patternType="solid">
        <fgColor rgb="FFFFFFCC"/>
        <bgColor rgb="FFFFFFFF"/>
      </patternFill>
    </fill>
    <fill>
      <patternFill patternType="solid">
        <fgColor rgb="FFC0C0C0"/>
        <bgColor rgb="FFCCCCFF"/>
      </patternFill>
    </fill>
  </fills>
  <borders count="6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borderId="0" fillId="0" fontId="0" numFmtId="0"/>
    <xf applyAlignment="0" applyBorder="0" applyProtection="0" borderId="0" fillId="0" fontId="22" numFmtId="165"/>
  </cellStyleXfs>
  <cellXfs count="748">
    <xf borderId="0" fillId="0" fontId="0" numFmtId="0" xfId="0"/>
    <xf applyFont="1" borderId="0" fillId="0" fontId="1" numFmtId="0" xfId="0"/>
    <xf applyAlignment="1" applyFont="1" borderId="0" fillId="0" fontId="1" numFmtId="0" xfId="0">
      <alignment horizontal="right"/>
    </xf>
    <xf applyBorder="1" applyFont="1" borderId="0" fillId="0" fontId="2" numFmtId="0" xfId="0"/>
    <xf applyAlignment="1" applyBorder="1" applyFont="1" applyProtection="1" borderId="0" fillId="0" fontId="2" numFmtId="0" xfId="0">
      <alignment horizontal="left"/>
      <protection locked="0"/>
    </xf>
    <xf applyAlignment="1" applyFont="1" applyProtection="1" borderId="0" fillId="0" fontId="1" numFmtId="0" xfId="0">
      <alignment horizontal="right"/>
    </xf>
    <xf applyAlignment="1" applyBorder="1" applyFont="1" applyProtection="1" borderId="0" fillId="0" fontId="3" numFmtId="0" xfId="0">
      <alignment wrapText="1"/>
    </xf>
    <xf applyFont="1" applyProtection="1" borderId="0" fillId="0" fontId="1" numFmtId="0" xfId="0"/>
    <xf applyBorder="1" applyFont="1" applyProtection="1" borderId="0" fillId="0" fontId="2" numFmtId="0" xfId="0">
      <protection locked="0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2" numFmtId="0" xfId="0">
      <alignment vertical="top"/>
    </xf>
    <xf applyAlignment="1" applyBorder="1" applyFont="1" applyNumberFormat="1" applyProtection="1" borderId="0" fillId="0" fontId="2" numFmtId="164" xfId="0">
      <alignment horizontal="left" vertical="top"/>
      <protection locked="0"/>
    </xf>
    <xf applyAlignment="1" applyBorder="1" applyFont="1" applyProtection="1" borderId="0" fillId="0" fontId="3" numFmtId="0" xfId="0"/>
    <xf applyAlignment="1" applyBorder="1" applyFont="1" applyProtection="1" borderId="0" fillId="0" fontId="2" numFmtId="0" xfId="0"/>
    <xf applyBorder="1" applyFont="1" applyProtection="1" borderId="0" fillId="0" fontId="1" numFmtId="0" xfId="0"/>
    <xf applyAlignment="1" applyBorder="1" applyFont="1" applyProtection="1" borderId="0" fillId="0" fontId="2" numFmtId="0" xfId="0">
      <alignment vertical="top" wrapText="1"/>
    </xf>
    <xf applyAlignment="1" applyFont="1" applyNumberFormat="1" applyProtection="1" borderId="0" fillId="0" fontId="4" numFmtId="1" xfId="0">
      <alignment vertical="top"/>
      <protection locked="0"/>
    </xf>
    <xf applyAlignment="1" applyFont="1" applyNumberFormat="1" applyProtection="1" borderId="0" fillId="0" fontId="4" numFmtId="1" xfId="0">
      <alignment vertical="top"/>
    </xf>
    <xf applyAlignment="1" applyBorder="1" applyFill="1" applyFont="1" applyNumberFormat="1" applyProtection="1" borderId="1" fillId="2" fontId="5" numFmtId="1" xfId="0">
      <alignment horizontal="center" vertical="top" wrapText="1"/>
      <protection locked="0"/>
    </xf>
    <xf applyAlignment="1" applyBorder="1" applyFill="1" applyFont="1" applyProtection="1" borderId="2" fillId="2" fontId="5" numFmtId="0" xfId="0">
      <alignment horizontal="center" vertical="top"/>
    </xf>
    <xf applyAlignment="1" applyBorder="1" applyFill="1" applyFont="1" applyProtection="1" borderId="2" fillId="2" fontId="5" numFmtId="0" xfId="0">
      <alignment horizontal="center" vertical="top" wrapText="1"/>
    </xf>
    <xf applyAlignment="1" applyBorder="1" applyFill="1" applyFont="1" applyProtection="1" borderId="2" fillId="2" fontId="5" numFmtId="0" xfId="0">
      <alignment horizontal="center" vertical="top" wrapText="1"/>
      <protection locked="0"/>
    </xf>
    <xf applyAlignment="1" applyBorder="1" applyFont="1" applyNumberFormat="1" applyProtection="1" borderId="3" fillId="0" fontId="3" numFmtId="1" xfId="0">
      <alignment horizontal="center"/>
      <protection locked="0"/>
    </xf>
    <xf applyAlignment="1" applyBorder="1" applyFont="1" applyProtection="1" borderId="4" fillId="0" fontId="7" numFmtId="0" xfId="0">
      <alignment horizontal="left"/>
    </xf>
    <xf applyAlignment="1" applyBorder="1" applyFont="1" applyProtection="1" borderId="5" fillId="0" fontId="4" numFmtId="0" xfId="0">
      <alignment horizontal="center"/>
    </xf>
    <xf applyAlignment="1" applyBorder="1" applyFill="1" applyFont="1" applyNumberFormat="1" applyProtection="1" borderId="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 wrapText="1"/>
      <protection locked="0"/>
    </xf>
    <xf applyAlignment="1" applyBorder="1" applyFont="1" applyNumberFormat="1" applyProtection="1" borderId="8" fillId="0" fontId="3" numFmtId="1" xfId="0">
      <alignment horizontal="center"/>
      <protection locked="0"/>
    </xf>
    <xf applyAlignment="1" applyBorder="1" applyFont="1" applyProtection="1" borderId="9" fillId="0" fontId="4" numFmtId="0" xfId="0">
      <alignment horizontal="left" indent="2"/>
    </xf>
    <xf applyBorder="1" applyFont="1" applyProtection="1" borderId="10" fillId="0" fontId="4" numFmtId="0" xfId="0"/>
    <xf applyAlignment="1" applyBorder="1" applyFill="1" applyFont="1" applyProtection="1" borderId="11" fillId="3" fontId="2" numFmtId="165" xfId="1">
      <alignment horizontal="right"/>
    </xf>
    <xf applyAlignment="1" applyBorder="1" applyFill="1" applyFont="1" applyProtection="1" borderId="12" fillId="3" fontId="2" numFmtId="165" xfId="1">
      <alignment horizontal="right"/>
    </xf>
    <xf applyAlignment="1" applyBorder="1" applyFont="1" applyNumberFormat="1" applyProtection="1" borderId="8" fillId="0" fontId="3" numFmtId="1" xfId="1">
      <alignment horizontal="center"/>
      <protection locked="0"/>
    </xf>
    <xf applyAlignment="1" applyBorder="1" applyFont="1" applyNumberFormat="1" applyProtection="1" borderId="9" fillId="0" fontId="3" numFmtId="167" xfId="1">
      <alignment horizontal="left" indent="4"/>
    </xf>
    <xf applyAlignment="1" applyBorder="1" applyFont="1" applyNumberFormat="1" applyProtection="1" borderId="10" fillId="0" fontId="3" numFmtId="167" xfId="1">
      <alignment horizontal="left" indent="2"/>
    </xf>
    <xf applyAlignment="1" applyBorder="1" applyFill="1" applyFont="1" applyNumberFormat="1" applyProtection="1" borderId="1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11" fillId="3" fontId="2" numFmtId="166" xfId="1">
      <alignment horizontal="right"/>
    </xf>
    <xf applyAlignment="1" applyBorder="1" applyFill="1" applyFont="1" applyNumberFormat="1" applyProtection="1" borderId="12" fillId="3" fontId="2" numFmtId="166" xfId="1">
      <alignment horizontal="right"/>
    </xf>
    <xf applyAlignment="1" applyBorder="1" applyFont="1" applyNumberFormat="1" applyProtection="1" borderId="9" fillId="0" fontId="5" numFmtId="167" xfId="1">
      <alignment horizontal="left" indent="2"/>
    </xf>
    <xf applyAlignment="1" applyBorder="1" applyFont="1" applyNumberFormat="1" applyProtection="1" borderId="10" fillId="0" fontId="5" numFmtId="167" xfId="1"/>
    <xf applyAlignment="1" applyBorder="1" applyFill="1" applyFont="1" applyNumberFormat="1" applyProtection="1" borderId="11" fillId="4" fontId="2" numFmtId="166" xfId="1">
      <alignment horizontal="center" vertical="top" wrapText="1"/>
    </xf>
    <xf applyAlignment="1" applyBorder="1" applyFill="1" applyFont="1" applyNumberFormat="1" applyProtection="1" borderId="12" fillId="4" fontId="5" numFmtId="166" xfId="1">
      <alignment horizontal="center" vertical="top" wrapText="1"/>
    </xf>
    <xf applyAlignment="1" applyBorder="1" applyFont="1" applyNumberFormat="1" applyProtection="1" borderId="9" fillId="0" fontId="4" numFmtId="167" xfId="1">
      <alignment horizontal="left" indent="2"/>
    </xf>
    <xf applyAlignment="1" applyBorder="1" applyFont="1" applyNumberFormat="1" applyProtection="1" borderId="10" fillId="0" fontId="4" numFmtId="167" xfId="1"/>
    <xf applyAlignment="1" applyBorder="1" applyFont="1" applyNumberFormat="1" applyProtection="1" borderId="11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1"/>
    </xf>
    <xf applyAlignment="1" applyBorder="1" applyFont="1" applyNumberFormat="1" applyProtection="1" borderId="11" fillId="0" fontId="2" numFmtId="167" xfId="1">
      <alignment horizontal="left" indent="5"/>
    </xf>
    <xf applyAlignment="1" applyBorder="1" applyFont="1" applyNumberFormat="1" applyProtection="1" borderId="11" fillId="0" fontId="2" numFmtId="167" xfId="1">
      <alignment horizontal="left" indent="3"/>
    </xf>
    <xf applyAlignment="1" applyBorder="1" applyFill="1" applyFont="1" applyNumberFormat="1" applyProtection="1" borderId="11" fillId="4" fontId="2" numFmtId="166" xfId="1">
      <alignment horizontal="right" vertical="top" wrapText="1"/>
    </xf>
    <xf applyAlignment="1" applyBorder="1" applyFont="1" applyNumberFormat="1" applyProtection="1" borderId="8" fillId="0" fontId="2" numFmtId="1" xfId="1">
      <alignment horizontal="center"/>
      <protection locked="0"/>
    </xf>
    <xf applyAlignment="1" applyBorder="1" applyFont="1" applyNumberFormat="1" applyProtection="1" borderId="9" fillId="0" fontId="5" numFmtId="167" xfId="1">
      <alignment horizontal="left" indent="3"/>
    </xf>
    <xf applyAlignment="1" applyBorder="1" applyFont="1" applyNumberFormat="1" applyProtection="1" borderId="10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2"/>
    </xf>
    <xf applyAlignment="1" applyBorder="1" applyFont="1" applyNumberFormat="1" applyProtection="1" borderId="11" fillId="0" fontId="5" numFmtId="167" xfId="1"/>
    <xf applyAlignment="1" applyBorder="1" applyFill="1" applyFont="1" applyNumberFormat="1" applyProtection="1" borderId="12" fillId="4" fontId="5" numFmtId="166" xfId="1">
      <alignment horizontal="center"/>
    </xf>
    <xf applyAlignment="1" applyBorder="1" applyFont="1" applyNumberFormat="1" applyProtection="1" borderId="11" fillId="0" fontId="4" numFmtId="167" xfId="1">
      <alignment horizontal="left" indent="2"/>
    </xf>
    <xf applyAlignment="1" applyBorder="1" applyFont="1" applyNumberFormat="1" applyProtection="1" borderId="11" fillId="0" fontId="4" numFmtId="167" xfId="1"/>
    <xf applyAlignment="1" applyBorder="1" applyFont="1" applyNumberFormat="1" applyProtection="1" borderId="11" fillId="0" fontId="3" numFmtId="167" xfId="1">
      <alignment horizontal="left" indent="4"/>
    </xf>
    <xf applyAlignment="1" applyBorder="1" applyFont="1" applyNumberFormat="1" applyProtection="1" borderId="11" fillId="0" fontId="3" numFmtId="167" xfId="1">
      <alignment horizontal="left" indent="2"/>
    </xf>
    <xf applyAlignment="1" applyBorder="1" applyFont="1" applyNumberFormat="1" applyProtection="1" borderId="11" fillId="0" fontId="2" numFmtId="167" xfId="1">
      <alignment horizontal="left" indent="4"/>
    </xf>
    <xf applyAlignment="1" applyBorder="1" applyFont="1" applyNumberFormat="1" applyProtection="1" borderId="11" fillId="0" fontId="2" numFmtId="167" xfId="1">
      <alignment horizontal="left" indent="2"/>
    </xf>
    <xf applyAlignment="1" applyBorder="1" applyFont="1" applyNumberFormat="1" applyProtection="1" borderId="11" fillId="0" fontId="2" numFmtId="167" xfId="1"/>
    <xf applyAlignment="1" applyBorder="1" applyFont="1" applyNumberFormat="1" applyProtection="1" borderId="13" fillId="0" fontId="2" numFmtId="1" xfId="1">
      <alignment horizontal="center"/>
      <protection locked="0"/>
    </xf>
    <xf applyAlignment="1" applyBorder="1" applyFont="1" applyNumberFormat="1" applyProtection="1" borderId="14" fillId="0" fontId="4" numFmtId="167" xfId="1"/>
    <xf applyAlignment="1" applyBorder="1" applyFill="1" applyFont="1" applyNumberFormat="1" applyProtection="1" borderId="14" fillId="3" fontId="2" numFmtId="166" xfId="1">
      <alignment horizontal="right"/>
    </xf>
    <xf applyAlignment="1" applyBorder="1" applyFill="1" applyFont="1" applyNumberFormat="1" applyProtection="1" borderId="15" fillId="4" fontId="5" numFmtId="166" xfId="1">
      <alignment horizontal="center" vertical="top" wrapText="1"/>
    </xf>
    <xf applyAlignment="1" applyBorder="1" applyFont="1" applyNumberFormat="1" applyProtection="1" borderId="0" fillId="0" fontId="3" numFmtId="1" xfId="1">
      <alignment horizontal="center"/>
      <protection locked="0"/>
    </xf>
    <xf applyAlignment="1" applyBorder="1" applyFill="1" applyFont="1" applyNumberFormat="1" applyProtection="1" borderId="0" fillId="2" fontId="2" numFmtId="166" xfId="1">
      <alignment horizontal="right" vertical="top" wrapText="1"/>
      <protection locked="0"/>
    </xf>
    <xf applyAlignment="1" applyBorder="1" applyFont="1" applyNumberFormat="1" applyProtection="1" borderId="16" fillId="0" fontId="3" numFmtId="1" xfId="1">
      <alignment horizontal="center"/>
      <protection locked="0"/>
    </xf>
    <xf applyAlignment="1" applyBorder="1" applyFont="1" applyNumberFormat="1" applyProtection="1" borderId="17" fillId="0" fontId="8" numFmtId="167" xfId="1">
      <alignment horizontal="left"/>
    </xf>
    <xf applyAlignment="1" applyBorder="1" applyFont="1" applyNumberFormat="1" applyProtection="1" borderId="17" fillId="0" fontId="4" numFmtId="167" xfId="1">
      <alignment horizontal="left"/>
    </xf>
    <xf applyAlignment="1" applyBorder="1" applyFill="1" applyFont="1" applyProtection="1" borderId="17" fillId="2" fontId="5" numFmtId="0" xfId="0">
      <alignment horizontal="center" vertical="top" wrapText="1"/>
      <protection locked="0"/>
    </xf>
    <xf applyAlignment="1" applyBorder="1" applyFill="1" applyFont="1" applyProtection="1" borderId="18" fillId="2" fontId="5" numFmtId="0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6" xfId="1">
      <alignment horizontal="right" vertical="top"/>
      <protection locked="0"/>
    </xf>
    <xf applyFont="1" applyNumberFormat="1" borderId="0" fillId="0" fontId="1" numFmtId="166" xfId="0"/>
    <xf applyAlignment="1" applyBorder="1" applyFont="1" applyNumberFormat="1" applyProtection="1" borderId="9" fillId="0" fontId="4" numFmtId="167" xfId="1"/>
    <xf applyAlignment="1" applyBorder="1" applyFont="1" applyNumberFormat="1" applyProtection="1" borderId="9" fillId="0" fontId="5" numFmtId="167" xfId="1">
      <alignment horizontal="left"/>
    </xf>
    <xf applyAlignment="1" applyBorder="1" applyFont="1" applyNumberFormat="1" applyProtection="1" borderId="10" fillId="0" fontId="5" numFmtId="167" xfId="1">
      <alignment horizontal="left"/>
    </xf>
    <xf applyAlignment="1" applyBorder="1" applyFont="1" applyNumberFormat="1" applyProtection="1" borderId="9" fillId="0" fontId="4" numFmtId="167" xfId="1">
      <alignment horizontal="left"/>
    </xf>
    <xf applyAlignment="1" applyBorder="1" applyFont="1" applyNumberFormat="1" applyProtection="1" borderId="10" fillId="0" fontId="4" numFmtId="167" xfId="1">
      <alignment horizontal="left"/>
    </xf>
    <xf applyAlignment="1" applyBorder="1" applyFill="1" applyFont="1" applyNumberFormat="1" applyProtection="1" borderId="11" fillId="2" fontId="2" numFmtId="168" xfId="1">
      <alignment horizontal="right" vertical="top" wrapText="1"/>
      <protection locked="0"/>
    </xf>
    <xf applyAlignment="1" applyBorder="1" applyFill="1" applyFont="1" applyNumberFormat="1" applyProtection="1" borderId="11" fillId="4" fontId="2" numFmtId="168" xfId="1">
      <alignment horizontal="right" vertical="top" wrapText="1"/>
    </xf>
    <xf applyAlignment="1" applyBorder="1" applyFont="1" applyNumberFormat="1" applyProtection="1" borderId="11" fillId="0" fontId="5" numFmtId="167" xfId="1">
      <alignment horizontal="left"/>
    </xf>
    <xf applyAlignment="1" applyBorder="1" applyFill="1" applyFont="1" applyNumberFormat="1" applyProtection="1" borderId="11" fillId="4" fontId="2" numFmtId="168" xfId="1">
      <alignment horizontal="center" vertical="top" wrapText="1"/>
    </xf>
    <xf applyAlignment="1" applyBorder="1" applyFill="1" applyFont="1" applyNumberFormat="1" applyProtection="1" borderId="12" fillId="4" fontId="5" numFmtId="168" xfId="1">
      <alignment horizontal="center" vertical="top" wrapText="1"/>
    </xf>
    <xf applyAlignment="1" applyBorder="1" applyFont="1" applyNumberFormat="1" applyProtection="1" borderId="14" fillId="0" fontId="5" numFmtId="167" xfId="1">
      <alignment horizontal="left"/>
    </xf>
    <xf applyAlignment="1" applyBorder="1" applyFill="1" applyFont="1" applyNumberFormat="1" applyProtection="1" borderId="15" fillId="4" fontId="5" numFmtId="166" xfId="1">
      <alignment horizontal="center" vertical="top" wrapText="1"/>
      <protection locked="0"/>
    </xf>
    <xf applyFont="1" applyNumberFormat="1" borderId="0" fillId="0" fontId="1" numFmtId="167" xfId="0"/>
    <xf applyAlignment="1" applyFont="1" applyNumberFormat="1" applyProtection="1" borderId="0" fillId="0" fontId="9" numFmtId="1" xfId="0">
      <alignment vertical="top"/>
      <protection locked="0"/>
    </xf>
    <xf applyAlignment="1" applyFont="1" applyProtection="1" borderId="0" fillId="0" fontId="5" numFmtId="0" xfId="0">
      <alignment horizontal="left" vertical="top"/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2" numFmtId="0" xfId="0">
      <alignment horizontal="left" indent="3" vertical="top"/>
      <protection locked="0"/>
    </xf>
    <xf applyAlignment="1" applyFont="1" applyNumberFormat="1" applyProtection="1" borderId="0" fillId="0" fontId="2" numFmtId="1" xfId="0">
      <alignment vertical="top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" xfId="0">
      <alignment horizontal="left" vertical="top" wrapText="1"/>
    </xf>
    <xf applyAlignment="1" applyFont="1" applyProtection="1" borderId="0" fillId="0" fontId="0" numFmtId="0" xfId="0">
      <alignment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Alignment="1" applyFont="1" applyProtection="1" borderId="0" fillId="0" fontId="2" numFmtId="0" xfId="0">
      <alignment horizontal="left" vertical="top" wrapText="1"/>
    </xf>
    <xf applyFont="1" applyProtection="1" borderId="0" fillId="0" fontId="1" numFmtId="0" xfId="0"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1" numFmtId="0" xfId="0">
      <alignment horizontal="left" wrapText="1"/>
    </xf>
    <xf applyAlignment="1" applyFont="1" borderId="0" fillId="0" fontId="1" numFmtId="0" xfId="0"/>
    <xf applyAlignment="1" applyFont="1" borderId="0" fillId="0" fontId="1" numFmtId="0" xfId="0">
      <alignment horizontal="left"/>
    </xf>
    <xf applyAlignment="1" applyFont="1" applyProtection="1" borderId="0" fillId="0" fontId="1" numFmtId="0" xfId="0">
      <alignment wrapText="1"/>
    </xf>
    <xf applyFont="1" borderId="0" fillId="0" fontId="3" numFmtId="0" xfId="0"/>
    <xf applyAlignment="1" applyBorder="1" applyFont="1" applyProtection="1" borderId="0" fillId="0" fontId="3" numFmtId="165" xfId="1">
      <alignment horizontal="right"/>
    </xf>
    <xf applyBorder="1" applyFont="1" applyProtection="1" borderId="0" fillId="0" fontId="2" numFmtId="0" xfId="0"/>
    <xf applyFont="1" applyProtection="1" borderId="0" fillId="0" fontId="3" numFmtId="0" xfId="0"/>
    <xf applyAlignment="1" applyBorder="1" applyFont="1" applyProtection="1" borderId="0" fillId="0" fontId="2" numFmtId="0" xfId="0">
      <alignment horizontal="left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ont="1" applyNumberFormat="1" applyProtection="1" borderId="0" fillId="0" fontId="2" numFmtId="164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NumberFormat="1" applyProtection="1" borderId="0" fillId="0" fontId="5" numFmtId="1" xfId="1">
      <alignment vertical="top"/>
    </xf>
    <xf applyAlignment="1" applyBorder="1" applyFont="1" applyNumberFormat="1" applyProtection="1" borderId="0" fillId="0" fontId="2" numFmtId="167" xfId="1">
      <alignment vertical="top"/>
    </xf>
    <xf applyAlignment="1" applyBorder="1" applyFont="1" applyNumberFormat="1" applyProtection="1" borderId="0" fillId="0" fontId="2" numFmtId="1" xfId="1">
      <alignment vertical="top"/>
    </xf>
    <xf applyAlignment="1" applyBorder="1" applyFont="1" applyNumberFormat="1" applyProtection="1" borderId="0" fillId="0" fontId="5" numFmtId="167" xfId="1">
      <alignment vertical="top"/>
    </xf>
    <xf applyAlignment="1" applyBorder="1" applyFont="1" applyNumberFormat="1" applyProtection="1" borderId="0" fillId="0" fontId="2" numFmtId="167" xfId="1">
      <alignment vertical="top"/>
      <protection locked="0"/>
    </xf>
    <xf applyAlignment="1" applyBorder="1" applyFont="1" applyNumberFormat="1" applyProtection="1" borderId="19" fillId="0" fontId="5" numFmtId="1" xfId="1">
      <alignment horizontal="center" vertical="top" wrapText="1"/>
    </xf>
    <xf applyAlignment="1" applyBorder="1" applyFont="1" applyNumberFormat="1" applyProtection="1" borderId="20" fillId="0" fontId="5" numFmtId="167" xfId="1">
      <alignment horizontal="center" vertical="top" wrapText="1"/>
    </xf>
    <xf applyAlignment="1" applyBorder="1" applyFont="1" applyNumberFormat="1" applyProtection="1" borderId="21" fillId="0" fontId="5" numFmtId="167" xfId="1">
      <alignment horizontal="center" vertical="top" wrapText="1"/>
    </xf>
    <xf applyAlignment="1" applyBorder="1" applyFont="1" applyNumberFormat="1" applyProtection="1" borderId="22" fillId="0" fontId="2" numFmtId="1" xfId="1">
      <alignment horizontal="center" vertical="top"/>
    </xf>
    <xf applyAlignment="1" applyBorder="1" applyFont="1" applyProtection="1" borderId="4" fillId="0" fontId="3" numFmtId="0" xfId="0">
      <alignment horizontal="left" indent="2"/>
    </xf>
    <xf applyAlignment="1" applyBorder="1" applyFont="1" applyProtection="1" borderId="23" fillId="0" fontId="3" numFmtId="0" xfId="0">
      <alignment horizontal="left" indent="2"/>
    </xf>
    <xf applyAlignment="1" applyBorder="1" applyFill="1" applyFont="1" applyNumberFormat="1" applyProtection="1" borderId="24" fillId="2" fontId="2" numFmtId="166" xfId="1">
      <alignment horizontal="right" vertical="top" wrapText="1"/>
      <protection locked="0"/>
    </xf>
    <xf applyAlignment="1" applyBorder="1" applyFill="1" applyFont="1" applyNumberFormat="1" applyProtection="1" borderId="24" fillId="3" fontId="2" numFmtId="166" xfId="1">
      <alignment horizontal="right"/>
    </xf>
    <xf applyAlignment="1" applyBorder="1" applyFill="1" applyFont="1" applyNumberFormat="1" applyProtection="1" borderId="25" fillId="3" fontId="2" numFmtId="166" xfId="1">
      <alignment horizontal="right"/>
    </xf>
    <xf applyAlignment="1" applyBorder="1" applyFont="1" applyNumberFormat="1" applyProtection="1" borderId="8" fillId="0" fontId="2" numFmtId="1" xfId="1">
      <alignment horizontal="center" vertical="top"/>
    </xf>
    <xf applyAlignment="1" applyBorder="1" applyFont="1" applyProtection="1" borderId="11" fillId="0" fontId="3" numFmtId="0" xfId="0">
      <alignment horizontal="left" indent="2"/>
    </xf>
    <xf applyBorder="1" applyFont="1" applyProtection="1" borderId="11" fillId="0" fontId="10" numFmtId="0" xfId="0"/>
    <xf applyBorder="1" applyFont="1" applyProtection="1" borderId="9" fillId="0" fontId="10" numFmtId="0" xfId="0"/>
    <xf applyBorder="1" applyFont="1" applyProtection="1" borderId="10" fillId="0" fontId="10" numFmtId="0" xfId="0"/>
    <xf applyAlignment="1" applyBorder="1" applyFont="1" applyProtection="1" borderId="9" fillId="0" fontId="3" numFmtId="0" xfId="0">
      <alignment horizontal="left" indent="2"/>
    </xf>
    <xf applyAlignment="1" applyBorder="1" applyFont="1" applyProtection="1" borderId="10" fillId="0" fontId="3" numFmtId="0" xfId="0">
      <alignment horizontal="left" indent="2"/>
    </xf>
    <xf applyBorder="1" applyFont="1" applyProtection="1" borderId="11" fillId="0" fontId="3" numFmtId="0" xfId="0"/>
    <xf applyAlignment="1" applyBorder="1" applyFill="1" applyFont="1" applyNumberFormat="1" applyProtection="1" borderId="12" fillId="4" fontId="5" numFmtId="166" xfId="1">
      <alignment horizontal="right" vertical="top" wrapText="1"/>
    </xf>
    <xf applyAlignment="1" applyBorder="1" applyFont="1" applyProtection="1" borderId="9" fillId="0" fontId="3" numFmtId="0" xfId="0">
      <alignment horizontal="left" indent="2" vertical="top" wrapText="1"/>
    </xf>
    <xf applyAlignment="1" applyBorder="1" applyFont="1" applyProtection="1" borderId="10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indent="2" vertical="top"/>
    </xf>
    <xf applyAlignment="1" applyBorder="1" applyFont="1" applyProtection="1" borderId="11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vertical="top"/>
    </xf>
    <xf applyAlignment="1" applyBorder="1" applyFont="1" applyProtection="1" borderId="9" fillId="0" fontId="3" numFmtId="0" xfId="0">
      <alignment horizontal="left" vertical="top"/>
    </xf>
    <xf applyAlignment="1" applyBorder="1" applyFont="1" applyProtection="1" borderId="11" fillId="0" fontId="10" numFmtId="0" xfId="0">
      <alignment vertical="top"/>
    </xf>
    <xf applyAlignment="1" applyBorder="1" applyFont="1" applyProtection="1" borderId="11" fillId="0" fontId="10" numFmtId="0" xfId="0">
      <alignment vertical="top" wrapText="1"/>
    </xf>
    <xf applyAlignment="1" applyBorder="1" applyFill="1" applyFont="1" applyNumberFormat="1" applyProtection="1" borderId="12" fillId="4" fontId="2" numFmtId="166" xfId="1">
      <alignment horizontal="right" vertical="top" wrapText="1"/>
    </xf>
    <xf applyAlignment="1" applyBorder="1" applyFont="1" applyProtection="1" borderId="9" fillId="0" fontId="10" numFmtId="0" xfId="0">
      <alignment vertical="top"/>
    </xf>
    <xf applyAlignment="1" applyBorder="1" applyFont="1" applyProtection="1" borderId="10" fillId="0" fontId="10" numFmtId="0" xfId="0">
      <alignment vertical="top" wrapText="1"/>
    </xf>
    <xf applyAlignment="1" applyBorder="1" applyFont="1" applyNumberFormat="1" applyProtection="1" borderId="26" fillId="0" fontId="2" numFmtId="1" xfId="1">
      <alignment horizontal="center" vertical="top"/>
    </xf>
    <xf applyAlignment="1" applyBorder="1" applyFont="1" applyProtection="1" borderId="27" fillId="0" fontId="10" numFmtId="0" xfId="0">
      <alignment vertical="top"/>
    </xf>
    <xf applyAlignment="1" applyBorder="1" applyFont="1" applyProtection="1" borderId="27" fillId="0" fontId="10" numFmtId="0" xfId="0">
      <alignment vertical="top" wrapText="1"/>
    </xf>
    <xf applyAlignment="1" applyBorder="1" applyFill="1" applyFont="1" applyNumberFormat="1" applyProtection="1" borderId="27" fillId="3" fontId="2" numFmtId="166" xfId="1">
      <alignment horizontal="right"/>
    </xf>
    <xf applyAlignment="1" applyBorder="1" applyFill="1" applyFont="1" applyNumberFormat="1" applyProtection="1" borderId="27" fillId="4" fontId="2" numFmtId="166" xfId="1">
      <alignment horizontal="right" vertical="top" wrapText="1"/>
    </xf>
    <xf applyAlignment="1" applyBorder="1" applyFill="1" applyFont="1" applyNumberFormat="1" applyProtection="1" borderId="28" fillId="4" fontId="2" numFmtId="166" xfId="1">
      <alignment horizontal="right" vertical="top" wrapText="1"/>
    </xf>
    <xf applyAlignment="1" applyBorder="1" applyFont="1" applyNumberFormat="1" applyProtection="1" borderId="19" fillId="0" fontId="2" numFmtId="1" xfId="1">
      <alignment horizontal="center" vertical="top"/>
    </xf>
    <xf applyAlignment="1" applyBorder="1" applyFont="1" applyProtection="1" borderId="1" fillId="0" fontId="10" numFmtId="0" xfId="0">
      <alignment vertical="top"/>
    </xf>
    <xf applyAlignment="1" applyBorder="1" applyFont="1" applyProtection="1" borderId="29" fillId="0" fontId="10" numFmtId="0" xfId="0">
      <alignment vertical="top" wrapText="1"/>
    </xf>
    <xf applyAlignment="1" applyBorder="1" applyFill="1" applyFont="1" applyNumberFormat="1" applyProtection="1" borderId="2" fillId="3" fontId="2" numFmtId="166" xfId="1">
      <alignment horizontal="right"/>
    </xf>
    <xf applyAlignment="1" applyBorder="1" applyFill="1" applyFont="1" applyNumberFormat="1" applyProtection="1" borderId="30" fillId="4" fontId="5" numFmtId="166" xfId="1">
      <alignment horizontal="right" vertical="top" wrapText="1"/>
    </xf>
    <xf applyAlignment="1" applyFont="1" applyProtection="1" borderId="0" fillId="0" fontId="2" numFmtId="0" xfId="0">
      <alignment vertical="top"/>
    </xf>
    <xf applyAlignment="1" applyFont="1" applyProtection="1" borderId="0" fillId="0" fontId="2" numFmtId="0" xfId="0">
      <alignment horizontal="right" vertical="top"/>
      <protection locked="0"/>
    </xf>
    <xf applyAlignment="1" applyBorder="1" applyFont="1" applyProtection="1" borderId="0" fillId="0" fontId="2" numFmtId="165" xfId="1">
      <alignment horizontal="right" vertical="top"/>
    </xf>
    <xf applyAlignment="1" applyBorder="1" applyFont="1" borderId="0" fillId="0" fontId="2" numFmtId="0" xfId="0">
      <alignment horizontal="left"/>
    </xf>
    <xf applyAlignment="1" applyBorder="1" applyFont="1" applyProtection="1" borderId="0" fillId="0" fontId="5" numFmtId="0" xfId="0">
      <alignment horizontal="left" vertical="top" wrapText="1"/>
      <protection locked="0"/>
    </xf>
    <xf applyBorder="1" applyFont="1" applyProtection="1" borderId="31" fillId="0" fontId="5" numFmtId="0" xfId="0"/>
    <xf applyBorder="1" applyFont="1" applyProtection="1" borderId="32" fillId="0" fontId="2" numFmtId="0" xfId="0"/>
    <xf applyBorder="1" applyFont="1" applyProtection="1" borderId="35" fillId="0" fontId="2" numFmtId="0" xfId="0"/>
    <xf applyBorder="1" applyFont="1" applyProtection="1" borderId="36" fillId="0" fontId="2" numFmtId="0" xfId="0"/>
    <xf applyAlignment="1" applyBorder="1" applyFill="1" applyFont="1" applyNumberFormat="1" applyProtection="1" borderId="37" fillId="2" fontId="2" numFmtId="167" xfId="1">
      <alignment horizontal="center" vertical="top" wrapText="1"/>
    </xf>
    <xf applyAlignment="1" applyBorder="1" applyFill="1" applyFont="1" applyNumberFormat="1" applyProtection="1" borderId="38" fillId="2" fontId="2" numFmtId="167" xfId="1">
      <alignment horizontal="center" vertical="top" wrapText="1"/>
    </xf>
    <xf applyAlignment="1" applyBorder="1" applyFont="1" applyNumberFormat="1" applyProtection="1" borderId="39" fillId="0" fontId="2" numFmtId="1" xfId="1">
      <alignment vertical="top"/>
    </xf>
    <xf applyAlignment="1" applyBorder="1" applyFont="1" applyNumberFormat="1" applyProtection="1" borderId="40" fillId="0" fontId="2" numFmtId="167" xfId="1">
      <alignment vertical="top" wrapText="1"/>
    </xf>
    <xf applyAlignment="1" applyBorder="1" applyFill="1" applyFont="1" applyNumberFormat="1" applyProtection="1" borderId="4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2" fillId="2" fontId="2" numFmtId="166" xfId="1">
      <alignment horizontal="right" vertical="top" wrapText="1"/>
      <protection locked="0"/>
    </xf>
    <xf applyAlignment="1" applyBorder="1" applyFont="1" applyNumberFormat="1" applyProtection="1" borderId="43" fillId="0" fontId="2" numFmtId="1" xfId="1">
      <alignment vertical="top"/>
    </xf>
    <xf applyAlignment="1" applyBorder="1" applyFont="1" applyNumberFormat="1" applyProtection="1" borderId="44" fillId="0" fontId="5" numFmtId="167" xfId="1">
      <alignment vertical="top" wrapText="1"/>
    </xf>
    <xf applyAlignment="1" applyBorder="1" applyFill="1" applyFont="1" applyNumberFormat="1" applyProtection="1" borderId="45" fillId="4" fontId="2" numFmtId="166" xfId="1">
      <alignment horizontal="right" vertical="top" wrapText="1"/>
    </xf>
    <xf applyAlignment="1" applyBorder="1" applyFill="1" applyFont="1" applyNumberFormat="1" applyProtection="1" borderId="46" fillId="4" fontId="2" numFmtId="166" xfId="1">
      <alignment horizontal="right" vertical="top" wrapText="1"/>
    </xf>
    <xf applyAlignment="1" applyBorder="1" applyFont="1" applyNumberFormat="1" applyProtection="1" borderId="44" fillId="0" fontId="2" numFmtId="167" xfId="1">
      <alignment horizontal="left" indent="2" vertical="top" wrapText="1"/>
    </xf>
    <xf applyAlignment="1" applyBorder="1" applyFill="1" applyFont="1" applyNumberFormat="1" applyProtection="1" borderId="4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5" fillId="2" fontId="5" numFmtId="166" xfId="1">
      <alignment horizontal="center" vertical="top" wrapText="1"/>
      <protection locked="0"/>
    </xf>
    <xf applyAlignment="1" applyBorder="1" applyFill="1" applyFont="1" applyNumberFormat="1" applyProtection="1" borderId="46" fillId="2" fontId="5" numFmtId="166" xfId="1">
      <alignment horizontal="center" vertical="top" wrapText="1"/>
      <protection locked="0"/>
    </xf>
    <xf applyAlignment="1" applyBorder="1" applyFont="1" applyNumberFormat="1" applyProtection="1" borderId="44" fillId="0" fontId="2" numFmtId="167" xfId="1">
      <alignment vertical="top" wrapText="1"/>
    </xf>
    <xf applyAlignment="1" applyBorder="1" applyFill="1" applyFont="1" applyNumberFormat="1" applyProtection="1" borderId="45" fillId="3" fontId="2" numFmtId="166" xfId="1">
      <alignment horizontal="right"/>
    </xf>
    <xf applyAlignment="1" applyBorder="1" applyFill="1" applyFont="1" applyNumberFormat="1" applyProtection="1" borderId="46" fillId="3" fontId="2" numFmtId="166" xfId="1">
      <alignment horizontal="right"/>
    </xf>
    <xf applyAlignment="1" applyBorder="1" applyFill="1" applyFont="1" applyNumberFormat="1" applyProtection="1" borderId="45" fillId="2" fontId="2" numFmtId="169" xfId="1">
      <alignment horizontal="right" vertical="top" wrapText="1"/>
      <protection locked="0"/>
    </xf>
    <xf applyAlignment="1" applyBorder="1" applyFill="1" applyFont="1" applyNumberFormat="1" applyProtection="1" borderId="45" fillId="3" fontId="2" numFmtId="167" xfId="1">
      <alignment horizontal="right"/>
    </xf>
    <xf applyAlignment="1" applyBorder="1" applyFill="1" applyFont="1" applyNumberFormat="1" applyProtection="1" borderId="46" fillId="3" fontId="2" numFmtId="167" xfId="1">
      <alignment horizontal="right"/>
    </xf>
    <xf applyAlignment="1" applyBorder="1" applyFill="1" applyFont="1" applyNumberFormat="1" applyProtection="1" borderId="45" fillId="2" fontId="2" numFmtId="49" xfId="1">
      <alignment horizontal="right" vertical="top" wrapText="1"/>
      <protection locked="0"/>
    </xf>
    <xf applyAlignment="1" applyBorder="1" applyFont="1" applyNumberFormat="1" applyProtection="1" borderId="47" fillId="0" fontId="2" numFmtId="1" xfId="1">
      <alignment vertical="top"/>
    </xf>
    <xf applyAlignment="1" applyBorder="1" applyFont="1" applyNumberFormat="1" applyProtection="1" borderId="48" fillId="0" fontId="2" numFmtId="167" xfId="1">
      <alignment vertical="top" wrapText="1"/>
    </xf>
    <xf applyAlignment="1" applyBorder="1" applyFill="1" applyFont="1" applyNumberFormat="1" applyProtection="1" borderId="49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9" fillId="3" fontId="2" numFmtId="167" xfId="1">
      <alignment horizontal="right"/>
    </xf>
    <xf applyAlignment="1" applyBorder="1" applyFill="1" applyFont="1" applyNumberFormat="1" applyProtection="1" borderId="50" fillId="3" fontId="2" numFmtId="167" xfId="1">
      <alignment horizontal="right"/>
    </xf>
    <xf applyAlignment="1" applyBorder="1" applyFont="1" applyNumberFormat="1" applyProtection="1" borderId="51" fillId="0" fontId="2" numFmtId="1" xfId="1">
      <alignment vertical="top"/>
    </xf>
    <xf applyAlignment="1" applyBorder="1" applyFont="1" applyNumberFormat="1" applyProtection="1" borderId="52" fillId="0" fontId="2" numFmtId="167" xfId="1">
      <alignment vertical="top" wrapText="1"/>
    </xf>
    <xf applyAlignment="1" applyBorder="1" applyFill="1" applyFont="1" applyNumberFormat="1" applyProtection="1" borderId="53" fillId="2" fontId="2" numFmtId="166" xfId="1">
      <alignment horizontal="right" vertical="top" wrapText="1"/>
      <protection locked="0"/>
    </xf>
    <xf applyAlignment="1" applyBorder="1" applyFill="1" applyFont="1" applyNumberFormat="1" applyProtection="1" borderId="53" fillId="3" fontId="2" numFmtId="167" xfId="1">
      <alignment horizontal="right"/>
    </xf>
    <xf applyAlignment="1" applyBorder="1" applyFill="1" applyFont="1" applyNumberFormat="1" applyProtection="1" borderId="54" fillId="3" fontId="2" numFmtId="167" xfId="1">
      <alignment horizontal="right"/>
    </xf>
    <xf applyAlignment="1" applyBorder="1" applyFont="1" applyNumberFormat="1" applyProtection="1" borderId="0" fillId="0" fontId="2" numFmtId="1" xfId="1">
      <alignment vertical="top"/>
      <protection locked="0"/>
    </xf>
    <xf applyAlignment="1" applyBorder="1" applyFont="1" applyNumberFormat="1" applyProtection="1" borderId="0" fillId="0" fontId="2" numFmtId="167" xfId="1">
      <alignment horizontal="left" vertical="top"/>
      <protection locked="0"/>
    </xf>
    <xf applyFont="1" applyProtection="1" borderId="0" fillId="0" fontId="2" numFmtId="0" xfId="0"/>
    <xf applyAlignment="1" applyFont="1" applyProtection="1" borderId="0" fillId="0" fontId="3" numFmtId="0" xfId="0"/>
    <xf applyAlignment="1" applyBorder="1" applyFont="1" applyProtection="1" borderId="0" fillId="0" fontId="2" numFmtId="0" xfId="0">
      <alignment horizontal="left" vertical="top"/>
    </xf>
    <xf applyFont="1" applyProtection="1" borderId="0" fillId="0" fontId="2" numFmtId="0" xfId="0">
      <protection locked="0"/>
    </xf>
    <xf applyAlignment="1" applyBorder="1" applyFont="1" applyProtection="1" borderId="0" fillId="0" fontId="5" numFmtId="0" xfId="0">
      <alignment vertical="top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5" numFmtId="0" xfId="0">
      <alignment horizontal="left" vertical="top" wrapText="1"/>
    </xf>
    <xf applyAlignment="1" applyBorder="1" applyFont="1" applyProtection="1" borderId="0" fillId="0" fontId="2" numFmtId="0" xfId="0">
      <alignment horizontal="left" vertical="top" wrapText="1"/>
    </xf>
    <xf applyAlignment="1" applyBorder="1" applyFont="1" applyProtection="1" borderId="0" fillId="0" fontId="2" numFmtId="0" xfId="0">
      <alignment horizontal="justify" vertical="top"/>
    </xf>
    <xf applyAlignment="1" applyBorder="1" applyFont="1" applyProtection="1" borderId="0" fillId="0" fontId="2" numFmtId="0" xfId="0">
      <alignment horizontal="center" vertical="top" wrapText="1"/>
    </xf>
    <xf applyAlignment="1" applyBorder="1" applyFont="1" applyProtection="1" borderId="1" fillId="0" fontId="5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ont="1" applyNumberFormat="1" applyProtection="1" borderId="30" fillId="0" fontId="5" numFmtId="49" xfId="0">
      <alignment horizontal="center" vertical="top" wrapText="1"/>
    </xf>
    <xf applyAlignment="1" applyBorder="1" applyFill="1" applyFont="1" applyProtection="1" borderId="22" fillId="2" fontId="2" numFmtId="0" xfId="0">
      <alignment horizontal="center" vertical="center"/>
      <protection locked="0"/>
    </xf>
    <xf applyAlignment="1" applyBorder="1" applyFill="1" applyFont="1" applyNumberFormat="1" applyProtection="1" borderId="25" fillId="2" fontId="2" numFmtId="166" xfId="1">
      <alignment horizontal="justify" vertical="top" wrapText="1"/>
      <protection locked="0"/>
    </xf>
    <xf applyAlignment="1" applyBorder="1" applyFill="1" applyFont="1" applyProtection="1" borderId="8" fillId="2" fontId="2" numFmtId="0" xfId="0">
      <alignment horizontal="center" vertical="center"/>
      <protection locked="0"/>
    </xf>
    <xf applyAlignment="1" applyBorder="1" applyFill="1" applyFont="1" applyNumberFormat="1" applyProtection="1" borderId="12" fillId="2" fontId="2" numFmtId="166" xfId="1">
      <alignment horizontal="justify" vertical="top" wrapText="1"/>
      <protection locked="0"/>
    </xf>
    <xf applyAlignment="1" applyFont="1" applyNumberFormat="1" applyProtection="1" borderId="0" fillId="0" fontId="2" numFmtId="166" xfId="0">
      <alignment vertical="top"/>
      <protection locked="0"/>
    </xf>
    <xf applyAlignment="1" applyBorder="1" applyFill="1" applyFont="1" applyProtection="1" borderId="26" fillId="2" fontId="2" numFmtId="0" xfId="0">
      <alignment horizontal="center" vertical="center"/>
      <protection locked="0"/>
    </xf>
    <xf applyAlignment="1" applyBorder="1" applyFill="1" applyFont="1" applyNumberFormat="1" applyProtection="1" borderId="28" fillId="2" fontId="2" numFmtId="166" xfId="1">
      <alignment horizontal="justify" vertical="top" wrapText="1"/>
      <protection locked="0"/>
    </xf>
    <xf applyAlignment="1" applyBorder="1" applyFont="1" applyProtection="1" borderId="19" fillId="0" fontId="5" numFmtId="0" xfId="0">
      <alignment horizontal="justify" vertical="top"/>
      <protection locked="0"/>
    </xf>
    <xf applyAlignment="1" applyBorder="1" applyFill="1" applyFont="1" applyNumberFormat="1" applyProtection="1" borderId="30" fillId="4" fontId="5" numFmtId="166" xfId="1"/>
    <xf applyAlignment="1" applyBorder="1" applyFill="1" applyFont="1" applyNumberFormat="1" applyProtection="1" borderId="0" fillId="2" fontId="2" numFmtId="3" xfId="1">
      <alignment vertical="top"/>
      <protection locked="0"/>
    </xf>
    <xf applyAlignment="1" applyBorder="1" applyFont="1" applyNumberFormat="1" applyProtection="1" borderId="55" fillId="0" fontId="2" numFmtId="166" xfId="0">
      <alignment vertical="top"/>
    </xf>
    <xf applyAlignment="1" applyFont="1" applyProtection="1" borderId="0" fillId="0" fontId="5" numFmtId="0" xfId="0">
      <alignment horizontal="justify"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Font="1" borderId="0" fillId="0" fontId="13" numFmtId="0" xfId="0"/>
    <xf applyAlignment="1" applyFont="1" borderId="0" fillId="0" fontId="13" numFmtId="0" xfId="0">
      <alignment horizontal="center"/>
    </xf>
    <xf applyAlignment="1" applyFont="1" applyNumberFormat="1" borderId="0" fillId="0" fontId="13" numFmtId="170" xfId="0">
      <alignment horizontal="center"/>
    </xf>
    <xf applyAlignment="1" applyFont="1" applyProtection="1" borderId="0" fillId="0" fontId="3" numFmtId="0" xfId="0">
      <alignment horizontal="center"/>
    </xf>
    <xf applyAlignment="1" applyFont="1" applyNumberFormat="1" applyProtection="1" borderId="0" fillId="0" fontId="3" numFmtId="170" xfId="0">
      <alignment horizontal="center"/>
    </xf>
    <xf applyAlignment="1" applyBorder="1" applyFont="1" applyNumberFormat="1" applyProtection="1" borderId="0" fillId="0" fontId="2" numFmtId="171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ont="1" applyNumberFormat="1" applyProtection="1" borderId="2" fillId="0" fontId="5" numFmtId="17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Protection="1" borderId="3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49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/>
      <protection locked="0"/>
    </xf>
    <xf applyFont="1" applyNumberFormat="1" borderId="0" fillId="0" fontId="13" numFmtId="166" xfId="0"/>
    <xf applyAlignment="1" applyBorder="1" applyFill="1" applyFont="1" applyProtection="1" borderId="8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right" vertical="top"/>
      <protection locked="0"/>
    </xf>
    <xf applyAlignment="1" applyBorder="1" applyFont="1" applyProtection="1" borderId="8" fillId="0" fontId="2" numFmtId="0" xfId="0">
      <alignment horizontal="center" vertical="top"/>
      <protection locked="0"/>
    </xf>
    <xf applyAlignment="1" applyBorder="1" applyFont="1" applyNumberFormat="1" applyProtection="1" borderId="11" fillId="0" fontId="2" numFmtId="49" xfId="0">
      <alignment horizontal="center" vertical="top"/>
      <protection locked="0"/>
    </xf>
    <xf applyAlignment="1" applyBorder="1" applyFont="1" applyNumberFormat="1" applyProtection="1" borderId="11" fillId="0" fontId="2" numFmtId="164" xfId="0">
      <alignment horizontal="center" vertical="top"/>
      <protection locked="0"/>
    </xf>
    <xf applyAlignment="1" applyBorder="1" applyFont="1" applyNumberFormat="1" applyProtection="1" borderId="12" fillId="0" fontId="2" numFmtId="166" xfId="1">
      <alignment horizontal="right" vertical="top"/>
      <protection locked="0"/>
    </xf>
    <xf applyAlignment="1" applyBorder="1" applyFont="1" applyProtection="1" borderId="8" fillId="0" fontId="3" numFmtId="0" xfId="0">
      <alignment horizontal="center" vertical="top"/>
      <protection locked="0"/>
    </xf>
    <xf applyAlignment="1" applyBorder="1" applyFont="1" applyNumberFormat="1" applyProtection="1" borderId="11" fillId="0" fontId="3" numFmtId="49" xfId="0">
      <alignment horizontal="center"/>
      <protection locked="0"/>
    </xf>
    <xf applyAlignment="1" applyBorder="1" applyFont="1" applyNumberFormat="1" applyProtection="1" borderId="11" fillId="0" fontId="3" numFmtId="164" xfId="0">
      <alignment horizontal="center"/>
      <protection locked="0"/>
    </xf>
    <xf applyAlignment="1" applyBorder="1" applyFont="1" applyNumberFormat="1" applyProtection="1" borderId="12" fillId="0" fontId="3" numFmtId="166" xfId="1">
      <alignment horizontal="right"/>
      <protection locked="0"/>
    </xf>
    <xf applyFont="1" applyNumberFormat="1" borderId="0" fillId="0" fontId="13" numFmtId="166" xfId="0"/>
    <xf applyAlignment="1" applyBorder="1" applyFont="1" applyProtection="1" borderId="13" fillId="0" fontId="3" numFmtId="0" xfId="0">
      <alignment horizontal="center" vertical="top"/>
      <protection locked="0"/>
    </xf>
    <xf applyAlignment="1" applyBorder="1" applyFont="1" applyNumberFormat="1" applyProtection="1" borderId="14" fillId="0" fontId="3" numFmtId="49" xfId="0">
      <alignment horizontal="center"/>
      <protection locked="0"/>
    </xf>
    <xf applyAlignment="1" applyBorder="1" applyFont="1" applyNumberFormat="1" applyProtection="1" borderId="14" fillId="0" fontId="3" numFmtId="164" xfId="0">
      <alignment horizontal="center"/>
      <protection locked="0"/>
    </xf>
    <xf applyAlignment="1" applyBorder="1" applyFont="1" applyNumberFormat="1" applyProtection="1" borderId="15" fillId="0" fontId="3" numFmtId="166" xfId="1">
      <alignment horizontal="right"/>
      <protection locked="0"/>
    </xf>
    <xf applyAlignment="1" applyBorder="1" applyFont="1" applyNumberFormat="1" applyProtection="1" borderId="2" fillId="0" fontId="5" numFmtId="49" xfId="0">
      <alignment horizontal="center" vertical="top"/>
      <protection locked="0"/>
    </xf>
    <xf applyAlignment="1" applyBorder="1" applyFont="1" applyNumberFormat="1" applyProtection="1" borderId="2" fillId="0" fontId="5" numFmtId="169" xfId="0">
      <alignment horizontal="center" vertical="top"/>
      <protection locked="0"/>
    </xf>
    <xf applyAlignment="1" applyBorder="1" applyFill="1" applyFont="1" applyNumberFormat="1" applyProtection="1" borderId="30" fillId="4" fontId="2" numFmtId="166" xfId="0">
      <alignment vertical="top"/>
    </xf>
    <xf applyAlignment="1" applyBorder="1" applyFill="1" applyFont="1" applyNumberFormat="1" applyProtection="1" borderId="0" fillId="2" fontId="2" numFmtId="3" xfId="1">
      <alignment horizontal="right" vertical="top"/>
    </xf>
    <xf applyAlignment="1" applyFont="1" borderId="0" fillId="0" fontId="3" numFmtId="0" xfId="0">
      <alignment horizontal="center"/>
    </xf>
    <xf applyAlignment="1" applyFont="1" applyNumberFormat="1" borderId="0" fillId="0" fontId="3" numFmtId="170" xfId="0">
      <alignment horizontal="center"/>
    </xf>
    <xf applyAlignment="1" applyFont="1" borderId="0" fillId="0" fontId="3" numFmtId="0" xfId="0">
      <alignment horizontal="right"/>
    </xf>
    <xf applyFont="1" applyNumberFormat="1" borderId="0" fillId="0" fontId="3" numFmtId="170" xfId="0"/>
    <xf applyAlignment="1" applyBorder="1" applyFont="1" applyProtection="1" borderId="0" fillId="0" fontId="2" numFmtId="0" xfId="0">
      <alignment horizontal="center"/>
    </xf>
    <xf applyBorder="1" applyFont="1" applyNumberFormat="1" applyProtection="1" borderId="0" fillId="0" fontId="2" numFmtId="170" xfId="0"/>
    <xf applyAlignment="1" applyBorder="1" applyFont="1" applyNumberFormat="1" applyProtection="1" borderId="0" fillId="0" fontId="2" numFmtId="172" xfId="0">
      <alignment horizontal="left"/>
    </xf>
    <xf applyAlignment="1" applyFont="1" applyProtection="1" borderId="0" fillId="0" fontId="5" numFmtId="0" xfId="0">
      <alignment vertical="top"/>
    </xf>
    <xf applyAlignment="1" applyFont="1" applyProtection="1" borderId="0" fillId="0" fontId="5" numFmtId="0" xfId="0">
      <alignment horizontal="center" vertical="top"/>
    </xf>
    <xf applyAlignment="1" applyBorder="1" applyFont="1" applyNumberFormat="1" applyProtection="1" borderId="0" fillId="0" fontId="11" numFmtId="170" xfId="0">
      <alignment horizontal="center" vertical="top" wrapText="1"/>
    </xf>
    <xf applyAlignment="1" applyBorder="1" applyFont="1" applyProtection="1" borderId="1" fillId="0" fontId="5" numFmtId="0" xfId="0">
      <alignment horizontal="justify" vertical="top"/>
    </xf>
    <xf applyAlignment="1" applyBorder="1" applyFont="1" applyNumberFormat="1" applyProtection="1" borderId="21" fillId="0" fontId="5" numFmtId="170" xfId="0">
      <alignment horizontal="center" vertical="top" wrapText="1"/>
    </xf>
    <xf applyAlignment="1" applyBorder="1" applyFont="1" applyProtection="1" borderId="56" fillId="0" fontId="5" numFmtId="0" xfId="0">
      <alignment horizontal="center" vertical="top" wrapText="1"/>
    </xf>
    <xf applyAlignment="1" applyBorder="1" applyFont="1" applyNumberFormat="1" applyProtection="1" borderId="7" fillId="0" fontId="3" numFmtId="166" xfId="1">
      <alignment horizontal="right" wrapText="1"/>
      <protection locked="0"/>
    </xf>
    <xf applyFont="1" applyNumberFormat="1" borderId="0" fillId="0" fontId="3" numFmtId="166" xfId="0"/>
    <xf applyAlignment="1" applyBorder="1" applyFont="1" applyNumberFormat="1" applyProtection="1" borderId="12" fillId="0" fontId="3" numFmtId="166" xfId="1">
      <alignment horizontal="right" wrapText="1"/>
      <protection locked="0"/>
    </xf>
    <xf applyAlignment="1" applyBorder="1" applyFill="1" applyFont="1" applyProtection="1" borderId="13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4" fillId="2" fontId="2" numFmtId="164" xfId="0">
      <alignment horizontal="center" vertical="top" wrapText="1"/>
      <protection locked="0"/>
    </xf>
    <xf applyAlignment="1" applyBorder="1" applyFont="1" applyNumberFormat="1" applyProtection="1" borderId="15" fillId="0" fontId="3" numFmtId="166" xfId="1">
      <alignment horizontal="right" wrapText="1"/>
      <protection locked="0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29" fillId="0" fontId="5" numFmtId="0" xfId="0">
      <alignment horizontal="justify" vertical="top"/>
    </xf>
    <xf applyAlignment="1" applyBorder="1" applyFont="1" applyProtection="1" borderId="21" fillId="0" fontId="5" numFmtId="0" xfId="0">
      <alignment horizontal="justify" vertical="top" wrapText="1"/>
    </xf>
    <xf applyAlignment="1" applyBorder="1" applyFont="1" applyNumberFormat="1" applyProtection="1" borderId="2" fillId="0" fontId="5" numFmtId="49" xfId="0">
      <alignment horizontal="center"/>
    </xf>
    <xf applyAlignment="1" applyBorder="1" applyFont="1" applyNumberFormat="1" applyProtection="1" borderId="2" fillId="0" fontId="5" numFmtId="170" xfId="0"/>
    <xf applyAlignment="1" applyBorder="1" applyFill="1" applyFont="1" applyNumberFormat="1" applyProtection="1" borderId="0" fillId="2" fontId="2" numFmtId="3" xfId="1">
      <alignment horizontal="right" vertical="top"/>
      <protection locked="0"/>
    </xf>
    <xf applyAlignment="1" applyFont="1" applyNumberFormat="1" applyProtection="1" borderId="0" fillId="0" fontId="5" numFmtId="170" xfId="0">
      <alignment vertical="top"/>
      <protection locked="0"/>
    </xf>
    <xf applyAlignment="1" applyFont="1" applyNumberFormat="1" applyProtection="1" borderId="0" fillId="0" fontId="2" numFmtId="170" xfId="0">
      <alignment horizontal="center" vertical="top"/>
      <protection locked="0"/>
    </xf>
    <xf applyAlignment="1" applyFont="1" borderId="0" fillId="0" fontId="3" numFmtId="0" xfId="0">
      <alignment horizontal="left"/>
    </xf>
    <xf applyAlignment="1" applyFont="1" applyProtection="1" borderId="0" fillId="0" fontId="2" numFmtId="0" xfId="0">
      <alignment horizontal="left" vertical="top"/>
    </xf>
    <xf applyAlignment="1" applyFont="1" applyProtection="1" borderId="0" fillId="0" fontId="10" numFmtId="0" xfId="0">
      <alignment horizontal="left" vertical="top"/>
    </xf>
    <xf applyAlignment="1" applyFont="1" applyProtection="1" borderId="0" fillId="0" fontId="10" numFmtId="0" xfId="0">
      <alignment horizontal="left" vertical="top"/>
      <protection locked="0"/>
    </xf>
    <xf applyAlignment="1" applyFont="1" applyNumberFormat="1" applyProtection="1" borderId="0" fillId="0" fontId="3" numFmtId="172" xfId="0">
      <alignment horizontal="left"/>
    </xf>
    <xf applyAlignment="1" applyBorder="1" applyFill="1" applyFont="1" applyProtection="1" borderId="3" fillId="2" fontId="2" numFmtId="0" xfId="0">
      <alignment horizontal="center"/>
      <protection locked="0"/>
    </xf>
    <xf applyAlignment="1" applyBorder="1" applyFill="1" applyFont="1" applyProtection="1" borderId="8" fillId="2" fontId="2" numFmtId="0" xfId="0">
      <alignment horizontal="center"/>
      <protection locked="0"/>
    </xf>
    <xf applyAlignment="1" applyBorder="1" applyFill="1" applyFont="1" applyNumberFormat="1" applyProtection="1" borderId="12" fillId="2" fontId="2" numFmtId="166" xfId="1">
      <alignment horizontal="right" vertical="top" wrapText="1"/>
      <protection locked="0"/>
    </xf>
    <xf applyAlignment="1" applyBorder="1" applyFill="1" applyFont="1" applyProtection="1" borderId="13" fillId="2" fontId="2" numFmtId="0" xfId="0">
      <alignment horizontal="center"/>
      <protection locked="0"/>
    </xf>
    <xf applyAlignment="1" applyBorder="1" applyFill="1" applyFont="1" applyNumberFormat="1" applyProtection="1" borderId="1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30" fillId="4" fontId="5" numFmtId="166" xfId="1">
      <alignment horizontal="right"/>
    </xf>
    <xf applyAlignment="1" applyFont="1" applyProtection="1" borderId="0" fillId="0" fontId="3" numFmtId="0" xfId="0">
      <alignment vertical="top"/>
    </xf>
    <xf applyAlignment="1" applyFont="1" applyProtection="1" borderId="0" fillId="0" fontId="3" numFmtId="0" xfId="0">
      <alignment vertical="top"/>
      <protection locked="0"/>
    </xf>
    <xf applyAlignment="1" applyBorder="1" applyFont="1" applyProtection="1" borderId="0" fillId="0" fontId="2" numFmtId="0" xfId="0">
      <alignment horizontal="left"/>
    </xf>
    <xf applyAlignment="1" applyBorder="1" applyFont="1" applyProtection="1" borderId="19" fillId="0" fontId="5" numFmtId="0" xfId="0">
      <alignment horizontal="center"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2" fillId="0" fontId="10" numFmtId="0" xfId="0">
      <alignment horizontal="center" vertical="top"/>
    </xf>
    <xf applyAlignment="1" applyBorder="1" applyFont="1" applyProtection="1" borderId="56" fillId="0" fontId="5" numFmtId="0" xfId="0">
      <alignment horizontal="center" vertical="top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ill="1" applyFont="1" applyNumberFormat="1" applyProtection="1" borderId="6" fillId="2" fontId="3" numFmtId="166" xfId="0">
      <alignment horizontal="left"/>
      <protection locked="0"/>
    </xf>
    <xf applyAlignment="1" applyBorder="1" applyFill="1" applyFont="1" applyNumberFormat="1" applyProtection="1" borderId="6" fillId="2" fontId="2" numFmtId="166" xfId="1">
      <alignment horizontal="right" vertical="top"/>
      <protection locked="0"/>
    </xf>
    <xf applyAlignment="1" applyBorder="1" applyFill="1" applyFont="1" applyNumberFormat="1" applyProtection="1" borderId="7" fillId="4" fontId="2" numFmtId="10" xfId="0">
      <alignment vertical="top"/>
    </xf>
    <xf applyAlignment="1" applyBorder="1" applyFont="1" applyProtection="1" borderId="8" fillId="0" fontId="2" numFmtId="0" xfId="0">
      <alignment horizontal="center" vertical="top"/>
    </xf>
    <xf applyAlignment="1" applyBorder="1" applyFont="1" applyProtection="1" borderId="11" fillId="0" fontId="2" numFmtId="0" xfId="0">
      <alignment vertical="top"/>
    </xf>
    <xf applyAlignment="1" applyBorder="1" applyFill="1" applyFont="1" applyNumberFormat="1" applyProtection="1" borderId="11" fillId="2" fontId="3" numFmtId="166" xfId="0">
      <alignment horizontal="left"/>
      <protection locked="0"/>
    </xf>
    <xf applyAlignment="1" applyBorder="1" applyFill="1" applyFont="1" applyNumberFormat="1" applyProtection="1" borderId="12" fillId="4" fontId="2" numFmtId="10" xfId="0">
      <alignment vertical="top"/>
    </xf>
    <xf applyAlignment="1" applyBorder="1" applyFont="1" applyProtection="1" borderId="11" fillId="0" fontId="2" numFmtId="0" xfId="0">
      <alignment vertical="top" wrapText="1"/>
    </xf>
    <xf applyAlignment="1" applyBorder="1" applyFont="1" applyProtection="1" borderId="13" fillId="0" fontId="2" numFmtId="0" xfId="0">
      <alignment horizontal="center" vertical="top"/>
    </xf>
    <xf applyAlignment="1" applyBorder="1" applyFont="1" applyProtection="1" borderId="14" fillId="0" fontId="2" numFmtId="0" xfId="0">
      <alignment vertical="top"/>
    </xf>
    <xf applyAlignment="1" applyBorder="1" applyFill="1" applyFont="1" applyNumberFormat="1" applyProtection="1" borderId="14" fillId="2" fontId="3" numFmtId="166" xfId="0">
      <alignment horizontal="left"/>
      <protection locked="0"/>
    </xf>
    <xf applyAlignment="1" applyBorder="1" applyFill="1" applyFont="1" applyNumberFormat="1" applyProtection="1" borderId="14" fillId="2" fontId="2" numFmtId="166" xfId="1">
      <alignment horizontal="right" vertical="top"/>
      <protection locked="0"/>
    </xf>
    <xf applyAlignment="1" applyBorder="1" applyFill="1" applyFont="1" applyNumberFormat="1" applyProtection="1" borderId="15" fillId="4" fontId="2" numFmtId="10" xfId="0">
      <alignment vertical="top"/>
    </xf>
    <xf applyAlignment="1" applyBorder="1" applyFont="1" applyProtection="1" borderId="19" fillId="0" fontId="2" numFmtId="0" xfId="0">
      <alignment horizontal="center" vertical="top"/>
    </xf>
    <xf applyAlignment="1" applyBorder="1" applyFont="1" applyProtection="1" borderId="2" fillId="0" fontId="5" numFmtId="0" xfId="0">
      <alignment vertical="top"/>
    </xf>
    <xf applyAlignment="1" applyBorder="1" applyFill="1" applyFont="1" applyNumberFormat="1" applyProtection="1" borderId="2" fillId="4" fontId="10" numFmtId="166" xfId="0">
      <alignment horizontal="center" vertical="top"/>
    </xf>
    <xf applyAlignment="1" applyBorder="1" applyFill="1" applyFont="1" applyNumberFormat="1" applyProtection="1" borderId="2" fillId="4" fontId="10" numFmtId="166" xfId="0">
      <alignment vertical="top"/>
    </xf>
    <xf applyAlignment="1" applyBorder="1" applyFill="1" applyFont="1" applyNumberFormat="1" applyProtection="1" borderId="30" fillId="4" fontId="5" numFmtId="10" xfId="0">
      <alignment horizontal="center" vertical="top"/>
    </xf>
    <xf applyAlignment="1" applyFont="1" applyProtection="1" borderId="0" fillId="0" fontId="3" numFmtId="0" xfId="0">
      <alignment vertical="top"/>
      <protection locked="0"/>
    </xf>
    <xf applyFont="1" applyProtection="1" borderId="0" fillId="0" fontId="3" numFmtId="0" xfId="0">
      <protection locked="0"/>
    </xf>
    <xf applyFont="1" applyNumberFormat="1" applyProtection="1" borderId="0" fillId="0" fontId="3" numFmtId="49" xfId="0">
      <protection locked="0"/>
    </xf>
    <xf applyAlignment="1" applyBorder="1" applyFont="1" applyProtection="1" borderId="1" fillId="0" fontId="5" numFmtId="0" xfId="0">
      <alignment vertical="top"/>
    </xf>
    <xf applyAlignment="1" applyBorder="1" applyFont="1" applyProtection="1" borderId="29" fillId="0" fontId="5" numFmtId="0" xfId="0">
      <alignment vertical="top"/>
    </xf>
    <xf applyBorder="1" applyFont="1" applyProtection="1" borderId="29" fillId="0" fontId="10" numFmtId="0" xfId="0"/>
    <xf applyAlignment="1" applyBorder="1" applyFill="1" applyFont="1" applyNumberFormat="1" applyProtection="1" borderId="2" fillId="4" fontId="10" numFmtId="173" xfId="1">
      <alignment horizontal="right"/>
    </xf>
    <xf applyBorder="1" applyFont="1" borderId="56" fillId="0" fontId="3" numFmtId="0" xfId="0"/>
    <xf applyFont="1" borderId="0" fillId="0" fontId="10" numFmtId="0" xfId="0"/>
    <xf applyAlignment="1" applyBorder="1" applyFont="1" applyProtection="1" borderId="2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ill="1" applyFont="1" applyNumberFormat="1" applyProtection="1" borderId="6" fillId="2" fontId="3" numFmtId="164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right" vertical="top"/>
      <protection locked="0"/>
    </xf>
    <xf applyAlignment="1" applyBorder="1" applyFill="1" applyFont="1" applyNumberFormat="1" applyProtection="1" borderId="6" fillId="2" fontId="2" numFmtId="166" xfId="1">
      <alignment vertical="top"/>
      <protection locked="0"/>
    </xf>
    <xf applyAlignment="1" applyBorder="1" applyFill="1" applyFont="1" applyProtection="1" borderId="7" fillId="2" fontId="5" numFmtId="0" xfId="0">
      <alignment vertical="top"/>
      <protection locked="0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ill="1" applyFont="1" applyNumberFormat="1" applyProtection="1" borderId="11" fillId="2" fontId="3" numFmtId="164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right" vertical="top"/>
      <protection locked="0"/>
    </xf>
    <xf applyAlignment="1" applyBorder="1" applyFill="1" applyFont="1" applyNumberFormat="1" applyProtection="1" borderId="11" fillId="2" fontId="2" numFmtId="166" xfId="1">
      <alignment vertical="top"/>
      <protection locked="0"/>
    </xf>
    <xf applyAlignment="1" applyBorder="1" applyFill="1" applyFont="1" applyProtection="1" borderId="12" fillId="2" fontId="5" numFmtId="0" xfId="0">
      <alignment vertical="top"/>
      <protection locked="0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164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right" vertical="top"/>
      <protection locked="0"/>
    </xf>
    <xf applyAlignment="1" applyBorder="1" applyFill="1" applyFont="1" applyNumberFormat="1" applyProtection="1" borderId="14" fillId="2" fontId="2" numFmtId="166" xfId="1">
      <alignment vertical="top"/>
      <protection locked="0"/>
    </xf>
    <xf applyAlignment="1" applyBorder="1" applyFill="1" applyFont="1" applyProtection="1" borderId="15" fillId="2" fontId="5" numFmtId="0" xfId="0">
      <alignment vertical="top"/>
      <protection locked="0"/>
    </xf>
    <xf applyAlignment="1" applyFont="1" applyNumberFormat="1" applyProtection="1" borderId="0" fillId="0" fontId="3" numFmtId="49" xfId="0">
      <alignment vertical="top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3" numFmtId="0" xfId="0">
      <alignment horizontal="left" vertical="center"/>
    </xf>
    <xf applyAlignment="1" applyBorder="1" applyFont="1" applyProtection="1" borderId="30" fillId="0" fontId="5" numFmtId="0" xfId="0">
      <alignment horizontal="center" vertical="top"/>
      <protection locked="0"/>
    </xf>
    <xf applyAlignment="1" applyBorder="1" applyFont="1" applyProtection="1" borderId="3" fillId="0" fontId="2" numFmtId="0" xfId="0">
      <alignment horizontal="left" vertical="top"/>
    </xf>
    <xf applyAlignment="1" applyBorder="1" applyFont="1" applyProtection="1" borderId="8" fillId="0" fontId="2" numFmtId="0" xfId="0">
      <alignment horizontal="left" vertical="top"/>
    </xf>
    <xf applyAlignment="1" applyBorder="1" applyFill="1" applyFont="1" applyNumberFormat="1" applyProtection="1" borderId="57" fillId="2" fontId="2" numFmtId="166" xfId="1">
      <alignment horizontal="right" vertical="top"/>
    </xf>
    <xf applyAlignment="1" applyBorder="1" applyFill="1" applyFont="1" applyNumberFormat="1" applyProtection="1" borderId="12" fillId="4" fontId="2" numFmtId="166" xfId="1">
      <alignment horizontal="right" vertical="top"/>
    </xf>
    <xf applyAlignment="1" applyBorder="1" applyFill="1" applyFont="1" applyNumberFormat="1" applyProtection="1" borderId="12" fillId="4" fontId="5" numFmtId="166" xfId="1">
      <alignment horizontal="right" vertical="top"/>
    </xf>
    <xf applyAlignment="1" applyBorder="1" applyFont="1" applyProtection="1" borderId="13" fillId="0" fontId="2" numFmtId="0" xfId="0">
      <alignment horizontal="left" vertical="top"/>
    </xf>
    <xf applyAlignment="1" applyBorder="1" applyFill="1" applyFont="1" applyNumberFormat="1" applyProtection="1" borderId="15" fillId="4" fontId="5" numFmtId="166" xfId="1">
      <alignment horizontal="right" vertical="top"/>
    </xf>
    <xf applyAlignment="1" applyBorder="1" applyFont="1" applyProtection="1" borderId="19" fillId="0" fontId="2" numFmtId="0" xfId="0">
      <alignment horizontal="left" vertical="top"/>
    </xf>
    <xf applyAlignment="1" applyBorder="1" applyFill="1" applyFont="1" applyNumberFormat="1" applyProtection="1" borderId="30" fillId="4" fontId="5" numFmtId="166" xfId="1">
      <alignment horizontal="right" vertical="top"/>
    </xf>
    <xf applyAlignment="1" applyFont="1" applyProtection="1" borderId="0" fillId="0" fontId="1" numFmtId="0" xfId="0">
      <alignment horizontal="center"/>
      <protection locked="0"/>
    </xf>
    <xf applyAlignment="1" applyFont="1" applyNumberFormat="1" applyProtection="1" borderId="0" fillId="0" fontId="1" numFmtId="49" xfId="0">
      <alignment horizontal="right"/>
      <protection locked="0"/>
    </xf>
    <xf applyAlignment="1" applyFont="1" applyProtection="1" borderId="0" fillId="0" fontId="1" numFmtId="0" xfId="0">
      <protection locked="0"/>
    </xf>
    <xf applyFont="1" applyProtection="1" borderId="0" fillId="0" fontId="1" numFmtId="0" xfId="0">
      <protection locked="0"/>
    </xf>
    <xf applyAlignment="1" applyFont="1" applyProtection="1" borderId="0" fillId="0" fontId="1" numFmtId="0" xfId="0">
      <alignment horizontal="right"/>
      <protection locked="0"/>
    </xf>
    <xf applyFont="1" applyNumberFormat="1" applyProtection="1" borderId="0" fillId="0" fontId="1" numFmtId="4" xfId="0">
      <protection locked="0"/>
    </xf>
    <xf applyAlignment="1" applyFont="1" applyNumberFormat="1" applyProtection="1" borderId="0" fillId="0" fontId="3" numFmtId="1" xfId="0">
      <alignment horizontal="left"/>
    </xf>
    <xf applyAlignment="1" applyFont="1" applyNumberFormat="1" applyProtection="1" borderId="0" fillId="0" fontId="3" numFmtId="3" xfId="0">
      <alignment horizontal="left"/>
      <protection locked="0"/>
    </xf>
    <xf applyFont="1" applyNumberFormat="1" applyProtection="1" borderId="0" fillId="0" fontId="1" numFmtId="3" xfId="0">
      <protection locked="0"/>
    </xf>
    <xf applyAlignment="1" applyFont="1" applyProtection="1" borderId="0" fillId="0" fontId="2" numFmtId="0" xfId="0">
      <alignment horizontal="left"/>
    </xf>
    <xf applyAlignment="1" applyFont="1" applyNumberFormat="1" applyProtection="1" borderId="0" fillId="0" fontId="3" numFmtId="3" xfId="0">
      <alignment horizontal="left"/>
    </xf>
    <xf applyAlignment="1" applyFont="1" applyNumberFormat="1" applyProtection="1" borderId="0" fillId="0" fontId="10" numFmtId="3" xfId="0">
      <alignment horizontal="left" vertical="top"/>
      <protection locked="0"/>
    </xf>
    <xf applyAlignment="1" applyFont="1" applyNumberFormat="1" applyProtection="1" borderId="0" fillId="0" fontId="3" numFmtId="171" xfId="0">
      <alignment horizontal="left"/>
    </xf>
    <xf applyAlignment="1" applyFont="1" applyProtection="1" borderId="0" fillId="0" fontId="3" numFmtId="0" xfId="0">
      <alignment horizontal="left"/>
      <protection locked="0"/>
    </xf>
    <xf applyBorder="1" applyFont="1" applyProtection="1" borderId="1" fillId="0" fontId="5" numFmtId="0" xfId="0">
      <protection locked="0"/>
    </xf>
    <xf applyAlignment="1" applyBorder="1" applyFont="1" applyNumberFormat="1" applyProtection="1" borderId="29" fillId="0" fontId="14" numFmtId="3" xfId="0">
      <alignment vertical="top"/>
      <protection locked="0"/>
    </xf>
    <xf applyAlignment="1" applyBorder="1" applyFill="1" applyFont="1" applyNumberFormat="1" applyProtection="1" borderId="29" fillId="4" fontId="15" numFmtId="3" xfId="0">
      <alignment vertical="top"/>
    </xf>
    <xf applyAlignment="1" applyBorder="1" applyFill="1" applyFont="1" applyNumberFormat="1" applyProtection="1" borderId="56" fillId="4" fontId="3" numFmtId="174" xfId="1">
      <alignment horizontal="right"/>
    </xf>
    <xf applyAlignment="1" applyBorder="1" applyFont="1" applyNumberFormat="1" applyProtection="1" borderId="58" fillId="0" fontId="2" numFmtId="3" xfId="0">
      <alignment horizontal="center" vertical="top"/>
      <protection locked="0"/>
    </xf>
    <xf applyAlignment="1" applyBorder="1" applyFont="1" applyNumberFormat="1" applyProtection="1" borderId="59" fillId="0" fontId="2" numFmtId="3" xfId="0">
      <alignment horizontal="center" vertical="top" wrapText="1"/>
      <protection locked="0"/>
    </xf>
    <xf applyAlignment="1" applyBorder="1" applyFont="1" applyNumberFormat="1" applyProtection="1" borderId="59" fillId="0" fontId="14" numFmtId="3" xfId="0">
      <alignment horizontal="center" vertical="top" wrapText="1"/>
      <protection locked="0"/>
    </xf>
    <xf applyAlignment="1" applyBorder="1" applyFont="1" applyNumberFormat="1" applyProtection="1" borderId="2" fillId="0" fontId="14" numFmtId="3" xfId="0">
      <alignment horizontal="center"/>
      <protection locked="0"/>
    </xf>
    <xf applyAlignment="1" applyBorder="1" applyFont="1" applyNumberFormat="1" applyProtection="1" borderId="30" fillId="0" fontId="14" numFmtId="3" xfId="0">
      <alignment horizontal="center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justify" vertical="top" wrapText="1"/>
      <protection locked="0"/>
    </xf>
    <xf applyAlignment="1" applyBorder="1" applyFill="1" applyFont="1" applyNumberFormat="1" applyProtection="1" borderId="3" fillId="2" fontId="14" numFmtId="3" xfId="0">
      <alignment horizontal="center" vertical="top"/>
      <protection locked="0"/>
    </xf>
    <xf applyAlignment="1" applyBorder="1" applyFill="1" applyFont="1" applyProtection="1" borderId="6" fillId="2" fontId="14" numFmtId="0" xfId="0">
      <alignment horizontal="center" vertical="top" wrapText="1"/>
      <protection locked="0"/>
    </xf>
    <xf applyAlignment="1" applyBorder="1" applyFill="1" applyFont="1" applyNumberFormat="1" applyProtection="1" borderId="6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6" fillId="2" fontId="14" numFmtId="164" xfId="0">
      <alignment horizontal="center" vertical="top" wrapText="1"/>
      <protection locked="0"/>
    </xf>
    <xf applyAlignment="1" applyBorder="1" applyFill="1" applyFont="1" applyProtection="1" borderId="6" fillId="2" fontId="2" numFmtId="0" xfId="0">
      <alignment vertical="top" wrapText="1"/>
      <protection locked="0"/>
    </xf>
    <xf applyAlignment="1" applyBorder="1" applyFill="1" applyFont="1" applyNumberFormat="1" applyProtection="1" borderId="6" fillId="2" fontId="2" numFmtId="3" xfId="0">
      <alignment vertical="top" wrapText="1"/>
      <protection locked="0"/>
    </xf>
    <xf applyAlignment="1" applyBorder="1" applyFill="1" applyFont="1" applyNumberFormat="1" applyProtection="1" borderId="6" fillId="4" fontId="2" numFmtId="3" xfId="0">
      <alignment horizontal="right" vertical="top" wrapText="1"/>
    </xf>
    <xf applyAlignment="1" applyBorder="1" applyFill="1" applyFont="1" applyNumberFormat="1" applyProtection="1" borderId="6" fillId="2" fontId="2" numFmtId="3" xfId="0">
      <alignment horizontal="right" vertical="top" wrapText="1"/>
      <protection locked="0"/>
    </xf>
    <xf applyBorder="1" applyFill="1" applyFont="1" applyNumberFormat="1" applyProtection="1" borderId="6" fillId="4" fontId="2" numFmtId="4" xfId="0"/>
    <xf applyBorder="1" applyFill="1" applyFont="1" applyNumberFormat="1" applyProtection="1" borderId="7" fillId="2" fontId="2" numFmtId="3" xfId="0">
      <protection locked="0"/>
    </xf>
    <xf applyAlignment="1" applyBorder="1" applyFill="1" applyFont="1" applyNumberFormat="1" applyProtection="1" borderId="8" fillId="2" fontId="14" numFmtId="3" xfId="0">
      <alignment horizontal="center" vertical="top"/>
      <protection locked="0"/>
    </xf>
    <xf applyAlignment="1" applyBorder="1" applyFill="1" applyFont="1" applyProtection="1" borderId="11" fillId="2" fontId="14" numFmtId="0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11" fillId="2" fontId="14" numFmtId="164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vertical="top" wrapText="1"/>
      <protection locked="0"/>
    </xf>
    <xf applyAlignment="1" applyBorder="1" applyFill="1" applyFont="1" applyNumberFormat="1" applyProtection="1" borderId="11" fillId="4" fontId="2" numFmtId="3" xfId="0">
      <alignment horizontal="right" vertical="top" wrapText="1"/>
    </xf>
    <xf applyAlignment="1" applyBorder="1" applyFill="1" applyFont="1" applyNumberFormat="1" applyProtection="1" borderId="11" fillId="2" fontId="14" numFmtId="3" xfId="0">
      <alignment horizontal="right" vertical="top" wrapText="1"/>
      <protection locked="0"/>
    </xf>
    <xf applyBorder="1" applyFill="1" applyFont="1" applyNumberFormat="1" applyProtection="1" borderId="11" fillId="4" fontId="2" numFmtId="4" xfId="0"/>
    <xf applyBorder="1" applyFill="1" applyFont="1" applyNumberFormat="1" applyProtection="1" borderId="12" fillId="2" fontId="14" numFmtId="3" xfId="0">
      <protection locked="0"/>
    </xf>
    <xf applyAlignment="1" applyFont="1" applyProtection="1" borderId="0" fillId="0" fontId="3" numFmtId="0" xfId="0">
      <alignment horizontal="left" vertical="top"/>
      <protection locked="0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56" fillId="0" fontId="5" numFmtId="0" xfId="0">
      <alignment horizontal="center" vertical="top" wrapText="1"/>
      <protection locked="0"/>
    </xf>
    <xf applyAlignment="1" applyBorder="1" applyFont="1" applyProtection="1" borderId="3" fillId="0" fontId="2" numFmtId="0" xfId="0">
      <alignment horizontal="justify" vertical="top"/>
    </xf>
    <xf applyAlignment="1" applyBorder="1" applyFill="1" applyFont="1" applyNumberFormat="1" applyProtection="1" borderId="6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6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7" fillId="4" fontId="2" numFmtId="10" xfId="0">
      <alignment horizontal="right" vertical="top"/>
    </xf>
    <xf applyAlignment="1" applyBorder="1" applyFont="1" applyProtection="1" borderId="8" fillId="0" fontId="2" numFmtId="0" xfId="0">
      <alignment horizontal="justify" vertical="top"/>
    </xf>
    <xf applyAlignment="1" applyBorder="1" applyFill="1" applyFont="1" applyNumberFormat="1" applyProtection="1" borderId="11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2" fillId="4" fontId="2" numFmtId="10" xfId="0">
      <alignment horizontal="right" vertical="top"/>
    </xf>
    <xf applyAlignment="1" applyBorder="1" applyFont="1" applyProtection="1" borderId="13" fillId="0" fontId="2" numFmtId="0" xfId="0">
      <alignment horizontal="justify" vertical="top"/>
    </xf>
    <xf applyAlignment="1" applyBorder="1" applyFill="1" applyFont="1" applyNumberFormat="1" applyProtection="1" borderId="14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5" fillId="4" fontId="2" numFmtId="10" xfId="0">
      <alignment horizontal="right" vertical="top"/>
    </xf>
    <xf applyAlignment="1" applyBorder="1" applyFill="1" applyFont="1" applyNumberFormat="1" applyProtection="1" borderId="2" fillId="4" fontId="5" numFmtId="166" xfId="0">
      <alignment horizontal="right" vertical="top" wrapText="1"/>
    </xf>
    <xf applyAlignment="1" applyBorder="1" applyFill="1" applyFont="1" applyNumberFormat="1" applyProtection="1" borderId="2" fillId="4" fontId="5" numFmtId="166" xfId="1">
      <alignment horizontal="center" vertical="top" wrapText="1"/>
    </xf>
    <xf applyAlignment="1" applyBorder="1" applyFill="1" applyFont="1" applyNumberFormat="1" applyProtection="1" borderId="30" fillId="4" fontId="5" numFmtId="10" xfId="0">
      <alignment horizontal="right" vertical="top" wrapText="1"/>
    </xf>
    <xf applyAlignment="1" applyBorder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0" fillId="0" fontId="3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center" vertical="top" wrapText="1"/>
      <protection locked="0"/>
    </xf>
    <xf applyAlignment="1" applyFont="1" applyNumberFormat="1" applyProtection="1" borderId="0" fillId="0" fontId="2" numFmtId="1" xfId="0">
      <alignment horizontal="left" vertical="top"/>
    </xf>
    <xf applyAlignment="1" applyFont="1" applyNumberFormat="1" applyProtection="1" borderId="0" fillId="0" fontId="2" numFmtId="3" xfId="0">
      <alignment horizontal="left" vertical="top"/>
    </xf>
    <xf applyAlignment="1" applyFont="1" applyNumberFormat="1" applyProtection="1" borderId="0" fillId="0" fontId="2" numFmtId="3" xfId="0">
      <alignment horizontal="left"/>
    </xf>
    <xf applyAlignment="1" applyFont="1" applyNumberFormat="1" applyProtection="1" borderId="0" fillId="0" fontId="10" numFmtId="3" xfId="0">
      <alignment horizontal="left"/>
      <protection locked="0"/>
    </xf>
    <xf applyAlignment="1" applyFont="1" applyNumberFormat="1" applyProtection="1" borderId="0" fillId="0" fontId="2" numFmtId="3" xfId="0">
      <alignment horizontal="justify"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</xf>
    <xf applyFont="1" borderId="0" fillId="0" fontId="1" numFmtId="0" xfId="0"/>
    <xf applyAlignment="1" applyBorder="1" applyFont="1" applyNumberFormat="1" applyProtection="1" borderId="20" fillId="0" fontId="5" numFmtId="3" xfId="0">
      <alignment horizontal="center" vertical="top" wrapText="1"/>
      <protection locked="0"/>
    </xf>
    <xf applyAlignment="1" applyBorder="1" applyFont="1" applyNumberFormat="1" applyProtection="1" borderId="21" fillId="0" fontId="5" numFmtId="3" xfId="0">
      <alignment horizontal="center" vertical="top" wrapText="1"/>
      <protection locked="0"/>
    </xf>
    <xf applyAlignment="1" applyBorder="1" applyFont="1" applyNumberFormat="1" applyProtection="1" borderId="63" fillId="0" fontId="5" numFmtId="3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6" xfId="0">
      <alignment horizontal="right" vertical="top" wrapText="1"/>
      <protection locked="0"/>
    </xf>
    <xf applyAlignment="1" applyBorder="1" applyFill="1" applyFont="1" applyNumberFormat="1" applyProtection="1" borderId="6" fillId="4" fontId="2" numFmtId="166" xfId="0">
      <alignment vertical="top"/>
    </xf>
    <xf applyAlignment="1" applyBorder="1" applyFill="1" applyFont="1" applyNumberFormat="1" applyProtection="1" borderId="7" fillId="4" fontId="2" numFmtId="3" xfId="0">
      <alignment vertical="top"/>
    </xf>
    <xf applyAlignment="1" applyBorder="1" applyFill="1" applyFont="1" applyNumberFormat="1" applyProtection="1" borderId="11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1" fillId="4" fontId="2" numFmtId="166" xfId="0">
      <alignment vertical="top"/>
    </xf>
    <xf applyAlignment="1" applyBorder="1" applyFill="1" applyFont="1" applyNumberFormat="1" applyProtection="1" borderId="12" fillId="4" fontId="2" numFmtId="4" xfId="0">
      <alignment vertical="top"/>
    </xf>
    <xf applyAlignment="1" applyBorder="1" applyFill="1" applyFont="1" applyNumberFormat="1" applyProtection="1" borderId="14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4" fillId="4" fontId="2" numFmtId="166" xfId="0">
      <alignment vertical="top"/>
    </xf>
    <xf applyAlignment="1" applyBorder="1" applyFill="1" applyFont="1" applyNumberFormat="1" applyProtection="1" borderId="15" fillId="4" fontId="2" numFmtId="4" xfId="0">
      <alignment vertical="top"/>
    </xf>
    <xf applyAlignment="1" applyBorder="1" applyFill="1" applyFont="1" applyNumberFormat="1" applyProtection="1" borderId="6" fillId="4" fontId="5" numFmtId="166" xfId="0">
      <alignment vertical="top"/>
    </xf>
    <xf applyAlignment="1" applyBorder="1" applyFill="1" applyFont="1" applyNumberFormat="1" applyProtection="1" borderId="7" fillId="4" fontId="2" numFmtId="4" xfId="0">
      <alignment vertical="top"/>
    </xf>
    <xf applyAlignment="1" applyBorder="1" applyFill="1" applyFont="1" applyNumberFormat="1" applyProtection="1" borderId="11" fillId="4" fontId="5" numFmtId="166" xfId="0">
      <alignment vertical="top"/>
    </xf>
    <xf applyAlignment="1" applyBorder="1" applyFill="1" applyFont="1" applyNumberFormat="1" applyProtection="1" borderId="12" fillId="4" fontId="5" numFmtId="4" xfId="0">
      <alignment vertical="top"/>
    </xf>
    <xf applyAlignment="1" applyBorder="1" applyFill="1" applyFont="1" applyNumberFormat="1" applyProtection="1" borderId="14" fillId="4" fontId="5" numFmtId="166" xfId="0">
      <alignment vertical="top"/>
    </xf>
    <xf applyAlignment="1" applyBorder="1" applyFill="1" applyFont="1" applyNumberFormat="1" applyProtection="1" borderId="15" fillId="4" fontId="5" numFmtId="4" xfId="0">
      <alignment vertical="top"/>
    </xf>
    <xf applyFont="1" applyNumberFormat="1" applyProtection="1" borderId="0" fillId="0" fontId="3" numFmtId="3" xfId="0">
      <protection locked="0"/>
    </xf>
    <xf applyAlignment="1" applyBorder="1" applyFont="1" applyNumberFormat="1" applyProtection="1" borderId="55" fillId="0" fontId="16" numFmtId="3" xfId="0">
      <alignment vertical="top"/>
      <protection locked="0"/>
    </xf>
    <xf applyAlignment="1" applyBorder="1" applyFont="1" applyNumberFormat="1" applyProtection="1" borderId="0" fillId="0" fontId="16" numFmtId="3" xfId="0">
      <alignment vertical="top"/>
      <protection locked="0"/>
    </xf>
    <xf applyFont="1" applyNumberFormat="1" applyProtection="1" borderId="0" fillId="0" fontId="3" numFmtId="3" xfId="0"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right" vertical="top"/>
      <protection locked="0"/>
    </xf>
    <xf applyAlignment="1" applyFont="1" applyNumberFormat="1" applyProtection="1" borderId="0" fillId="0" fontId="2" numFmtId="3" xfId="0">
      <alignment horizontal="justify" vertical="top"/>
    </xf>
    <xf applyAlignment="1" applyFont="1" applyNumberFormat="1" applyProtection="1" borderId="0" fillId="0" fontId="2" numFmtId="3" xfId="0">
      <alignment vertical="top"/>
    </xf>
    <xf applyFont="1" applyNumberFormat="1" applyProtection="1" borderId="0" fillId="0" fontId="3" numFmtId="3" xfId="0"/>
    <xf applyAlignment="1" applyBorder="1" applyFont="1" applyNumberFormat="1" applyProtection="1" borderId="2" fillId="0" fontId="5" numFmtId="3" xfId="0">
      <alignment horizontal="center" vertical="top" wrapText="1"/>
    </xf>
    <xf applyAlignment="1" applyBorder="1" applyFont="1" applyNumberFormat="1" applyProtection="1" borderId="56" fillId="0" fontId="5" numFmtId="3" xfId="0">
      <alignment horizontal="center" vertical="top" wrapText="1"/>
    </xf>
    <xf applyAlignment="1" applyBorder="1" applyFill="1" applyFont="1" applyNumberFormat="1" applyProtection="1" borderId="6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2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5" fillId="2" fontId="2" numFmtId="9" xfId="0">
      <alignment horizontal="justify" vertical="top" wrapText="1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2" numFmtId="0" xfId="0">
      <alignment vertical="top"/>
    </xf>
    <xf applyAlignment="1" applyBorder="1" applyFont="1" applyProtection="1" borderId="19" fillId="0" fontId="5" numFmtId="0" xfId="0">
      <alignment horizontal="center" vertical="center"/>
    </xf>
    <xf applyAlignment="1" applyBorder="1" applyFont="1" applyProtection="1" borderId="2" fillId="0" fontId="5" numFmtId="0" xfId="0">
      <alignment horizontal="center" vertical="center" wrapText="1"/>
    </xf>
    <xf applyAlignment="1" applyBorder="1" applyFont="1" applyProtection="1" borderId="2" fillId="0" fontId="5" numFmtId="0" xfId="0">
      <alignment horizontal="center" vertical="center" wrapText="1"/>
      <protection locked="0"/>
    </xf>
    <xf applyAlignment="1" applyBorder="1" applyFont="1" applyProtection="1" borderId="30" fillId="0" fontId="5" numFmtId="0" xfId="0">
      <alignment horizontal="center" vertical="center" wrapText="1"/>
      <protection locked="0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NumberFormat="1" applyProtection="1" borderId="6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7" fillId="4" fontId="2" numFmtId="173" xfId="1">
      <alignment horizontal="right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ill="1" applyFont="1" applyNumberFormat="1" applyProtection="1" borderId="11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4" fontId="2" numFmtId="173" xfId="1">
      <alignment horizontal="right" vertical="top" wrapText="1"/>
    </xf>
    <xf applyAlignment="1" applyBorder="1" applyFont="1" applyProtection="1" borderId="14" fillId="0" fontId="2" numFmtId="0" xfId="0">
      <alignment horizontal="justify" vertical="top" wrapText="1"/>
    </xf>
    <xf applyAlignment="1" applyBorder="1" applyFill="1" applyFont="1" applyNumberFormat="1" applyProtection="1" borderId="14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4" fontId="2" numFmtId="173" xfId="1">
      <alignment horizontal="right" vertical="top" wrapText="1"/>
    </xf>
    <xf applyAlignment="1" applyBorder="1" applyFont="1" applyProtection="1" borderId="19" fillId="0" fontId="2" numFmtId="0" xfId="0">
      <alignment horizontal="justify" vertical="top"/>
    </xf>
    <xf applyAlignment="1" applyBorder="1" applyFont="1" applyProtection="1" borderId="2" fillId="0" fontId="5" numFmtId="0" xfId="0">
      <alignment horizontal="justify" vertical="top" wrapText="1"/>
    </xf>
    <xf applyAlignment="1" applyBorder="1" applyFill="1" applyFont="1" applyNumberFormat="1" applyProtection="1" borderId="20" fillId="4" fontId="5" numFmtId="166" xfId="1">
      <alignment horizontal="center"/>
    </xf>
    <xf applyAlignment="1" applyBorder="1" applyFill="1" applyFont="1" applyNumberFormat="1" applyProtection="1" borderId="2" fillId="4" fontId="5" numFmtId="166" xfId="1">
      <alignment horizontal="center"/>
    </xf>
    <xf applyAlignment="1" applyBorder="1" applyFill="1" applyFont="1" applyNumberFormat="1" applyProtection="1" borderId="30" fillId="4" fontId="5" numFmtId="166" xfId="1">
      <alignment horizontal="center"/>
    </xf>
    <xf applyAlignment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1" fillId="0" fontId="2" numFmtId="0" xfId="0">
      <alignment horizontal="justify" vertical="top"/>
    </xf>
    <xf applyAlignment="1" applyBorder="1" applyFont="1" applyProtection="1" borderId="56" fillId="0" fontId="2" numFmtId="0" xfId="0">
      <alignment horizontal="center" vertical="top" wrapText="1"/>
    </xf>
    <xf applyAlignment="1" applyBorder="1" applyFill="1" applyFont="1" applyNumberFormat="1" applyProtection="1" borderId="7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2" fontId="2" numFmtId="166" xfId="1">
      <alignment horizontal="center" vertical="top" wrapText="1"/>
      <protection locked="0"/>
    </xf>
    <xf applyAlignment="1" applyBorder="1" applyFont="1" applyProtection="1" borderId="19" fillId="0" fontId="2" numFmtId="0" xfId="0">
      <alignment horizontal="justify" vertical="top"/>
      <protection locked="0"/>
    </xf>
    <xf applyAlignment="1" applyBorder="1" applyFont="1" applyNumberFormat="1" applyProtection="1" borderId="0" fillId="0" fontId="2" numFmtId="3" xfId="0">
      <alignment horizontal="right" vertical="top" wrapText="1"/>
    </xf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vertical="top"/>
    </xf>
    <xf applyAlignment="1" applyFont="1" applyNumberFormat="1" applyProtection="1" borderId="0" fillId="0" fontId="10" numFmtId="3" xfId="0">
      <alignment vertical="top"/>
    </xf>
    <xf applyAlignment="1" applyBorder="1" applyFill="1" applyFont="1" applyNumberFormat="1" applyProtection="1" borderId="11" fillId="4" fontId="5" numFmtId="166" xfId="0">
      <alignment horizontal="right" vertical="top"/>
    </xf>
    <xf applyAlignment="1" applyBorder="1" applyFill="1" applyFont="1" applyNumberFormat="1" applyProtection="1" borderId="14" fillId="4" fontId="5" numFmtId="166" xfId="0">
      <alignment horizontal="right" vertical="top"/>
    </xf>
    <xf applyAlignment="1" applyBorder="1" applyFont="1" applyNumberFormat="1" applyProtection="1" borderId="55" fillId="0" fontId="16" numFmtId="166" xfId="0">
      <alignment vertical="top"/>
      <protection locked="0"/>
    </xf>
    <xf applyAlignment="1" applyBorder="1" applyFont="1" applyNumberFormat="1" applyProtection="1" borderId="0" fillId="0" fontId="16" numFmtId="166" xfId="0">
      <alignment vertical="top"/>
      <protection locked="0"/>
    </xf>
    <xf applyAlignment="1" applyFont="1" applyNumberFormat="1" applyProtection="1" borderId="0" fillId="0" fontId="2" numFmtId="166" xfId="0">
      <alignment vertical="top"/>
      <protection locked="0"/>
    </xf>
    <xf applyFont="1" borderId="0" fillId="0" fontId="3" numFmtId="0" xfId="0"/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horizontal="left" vertical="top"/>
    </xf>
    <xf applyAlignment="1" applyFont="1" applyNumberFormat="1" applyProtection="1" borderId="0" fillId="0" fontId="10" numFmtId="3" xfId="0">
      <alignment horizontal="left" vertical="top"/>
    </xf>
    <xf applyAlignment="1" applyFont="1" applyNumberFormat="1" applyProtection="1" borderId="0" fillId="0" fontId="5" numFmtId="171" xfId="0">
      <alignment horizontal="left" vertical="top"/>
    </xf>
    <xf applyAlignment="1" applyBorder="1" applyFont="1" borderId="19" fillId="0" fontId="17" numFmtId="0" xfId="0">
      <alignment vertical="top"/>
    </xf>
    <xf applyAlignment="1" applyBorder="1" applyFont="1" applyNumberFormat="1" applyProtection="1" borderId="2" fillId="0" fontId="6" numFmtId="3" xfId="0">
      <alignment horizontal="center" vertical="top" wrapText="1"/>
    </xf>
    <xf applyAlignment="1" applyBorder="1" applyFont="1" applyNumberFormat="1" applyProtection="1" borderId="63" fillId="0" fontId="5" numFmtId="3" xfId="0">
      <alignment horizontal="center" vertical="top" wrapText="1"/>
    </xf>
    <xf applyAlignment="1" applyBorder="1" applyFont="1" borderId="3" fillId="0" fontId="1" numFmtId="0" xfId="0">
      <alignment horizontal="center"/>
    </xf>
    <xf applyAlignment="1" applyBorder="1" applyFill="1" applyFont="1" applyNumberFormat="1" applyProtection="1" borderId="7" fillId="4" fontId="2" numFmtId="166" xfId="0">
      <alignment vertical="top"/>
      <protection locked="0"/>
    </xf>
    <xf applyAlignment="1" applyBorder="1" applyFont="1" borderId="8" fillId="0" fontId="1" numFmtId="0" xfId="0">
      <alignment horizontal="center"/>
    </xf>
    <xf applyAlignment="1" applyBorder="1" applyFill="1" applyFont="1" applyNumberFormat="1" applyProtection="1" borderId="12" fillId="4" fontId="2" numFmtId="166" xfId="0">
      <alignment vertical="top"/>
    </xf>
    <xf applyAlignment="1" applyBorder="1" applyFill="1" applyFont="1" applyNumberFormat="1" applyProtection="1" borderId="12" fillId="4" fontId="2" numFmtId="166" xfId="0">
      <alignment vertical="top"/>
      <protection locked="0"/>
    </xf>
    <xf applyAlignment="1" applyBorder="1" applyFont="1" borderId="26" fillId="0" fontId="1" numFmtId="0" xfId="0">
      <alignment horizontal="center"/>
    </xf>
    <xf applyAlignment="1" applyBorder="1" applyFill="1" applyFont="1" applyNumberFormat="1" applyProtection="1" borderId="27" fillId="2" fontId="2" numFmtId="166" xfId="0">
      <alignment horizontal="right" vertical="top" wrapText="1"/>
      <protection locked="0"/>
    </xf>
    <xf applyAlignment="1" applyBorder="1" applyFill="1" applyFont="1" applyNumberFormat="1" applyProtection="1" borderId="28" fillId="4" fontId="2" numFmtId="166" xfId="0">
      <alignment vertical="top"/>
    </xf>
    <xf applyAlignment="1" applyBorder="1" applyFill="1" applyFont="1" applyNumberFormat="1" applyProtection="1" borderId="17" fillId="2" fontId="2" numFmtId="166" xfId="0">
      <alignment horizontal="right" vertical="top" wrapText="1"/>
    </xf>
    <xf applyAlignment="1" applyBorder="1" applyFill="1" applyFont="1" applyNumberFormat="1" applyProtection="1" borderId="18" fillId="2" fontId="5" numFmtId="166" xfId="0">
      <alignment vertical="top"/>
    </xf>
    <xf applyAlignment="1" applyBorder="1" applyFill="1" applyFont="1" applyNumberFormat="1" applyProtection="1" borderId="12" fillId="4" fontId="5" numFmtId="166" xfId="0">
      <alignment vertical="top"/>
      <protection locked="0"/>
    </xf>
    <xf applyAlignment="1" applyBorder="1" applyFont="1" borderId="13" fillId="0" fontId="1" numFmtId="0" xfId="0">
      <alignment horizontal="center"/>
    </xf>
    <xf applyAlignment="1" applyBorder="1" applyFill="1" applyFont="1" applyNumberFormat="1" applyProtection="1" borderId="15" fillId="4" fontId="5" numFmtId="166" xfId="0">
      <alignment vertical="top"/>
    </xf>
    <xf applyFont="1" applyNumberFormat="1" applyProtection="1" borderId="0" fillId="0" fontId="3" numFmtId="166" xfId="0">
      <protection locked="0"/>
    </xf>
    <xf applyAlignment="1" applyFont="1" applyProtection="1" borderId="0" fillId="0" fontId="3" numFmtId="0" xfId="0">
      <alignment horizontal="left" vertical="top"/>
    </xf>
    <xf applyFont="1" applyProtection="1" borderId="0" fillId="0" fontId="3" numFmtId="0" xfId="0"/>
    <xf applyAlignment="1" applyFont="1" applyProtection="1" borderId="0" fillId="0" fontId="5" numFmtId="0" xfId="0">
      <alignment vertical="top"/>
    </xf>
    <xf applyAlignment="1" applyBorder="1" applyFont="1" applyProtection="1" borderId="19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NumberFormat="1" applyProtection="1" borderId="6" fillId="2" fontId="3" numFmtId="9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171" xfId="0">
      <alignment horizontal="center" vertical="top"/>
      <protection locked="0"/>
    </xf>
    <xf applyAlignment="1" applyBorder="1" applyFill="1" applyFont="1" applyNumberFormat="1" applyProtection="1" borderId="7" fillId="2" fontId="2" numFmtId="166" xfId="1">
      <alignment vertical="top"/>
      <protection locked="0"/>
    </xf>
    <xf applyAlignment="1" applyBorder="1" applyFill="1" applyFont="1" applyNumberFormat="1" applyProtection="1" borderId="11" fillId="2" fontId="3" numFmtId="9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171" xfId="0">
      <alignment horizontal="center" vertical="top"/>
      <protection locked="0"/>
    </xf>
    <xf applyAlignment="1" applyBorder="1" applyFill="1" applyFont="1" applyNumberFormat="1" applyProtection="1" borderId="12" fillId="2" fontId="2" numFmtId="166" xfId="1">
      <alignment vertical="top"/>
      <protection locked="0"/>
    </xf>
    <xf applyAlignment="1" applyBorder="1" applyFill="1" applyFont="1" applyProtection="1" borderId="9" fillId="2" fontId="2" numFmtId="0" xfId="0">
      <alignment vertical="top"/>
      <protection locked="0"/>
    </xf>
    <xf applyAlignment="1" applyBorder="1" applyFill="1" applyFont="1" applyProtection="1" borderId="10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9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171" xfId="0">
      <alignment horizontal="center" vertical="top"/>
      <protection locked="0"/>
    </xf>
    <xf applyAlignment="1" applyBorder="1" applyFill="1" applyFont="1" applyNumberFormat="1" applyProtection="1" borderId="15" fillId="2" fontId="2" numFmtId="166" xfId="1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29" fillId="0" fontId="5" numFmtId="0" xfId="0">
      <alignment vertical="top"/>
      <protection locked="0"/>
    </xf>
    <xf applyAlignment="1" applyBorder="1" applyFont="1" applyProtection="1" borderId="21" fillId="0" fontId="3" numFmtId="0" xfId="0">
      <alignment vertical="top"/>
      <protection locked="0"/>
    </xf>
    <xf applyAlignment="1" applyBorder="1" applyFill="1" applyFont="1" applyNumberFormat="1" applyProtection="1" borderId="30" fillId="4" fontId="5" numFmtId="166" xfId="1">
      <alignment vertical="top"/>
    </xf>
    <xf applyAlignment="1" applyFont="1" applyNumberFormat="1" applyProtection="1" borderId="0" fillId="0" fontId="2" numFmtId="172" xfId="0">
      <alignment horizontal="left" vertical="top"/>
    </xf>
    <xf applyAlignment="1" applyFont="1" applyNumberFormat="1" applyProtection="1" borderId="0" fillId="0" fontId="10" numFmtId="172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ill="1" applyFont="1" applyNumberFormat="1" applyProtection="1" borderId="6" fillId="2" fontId="2" numFmtId="49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/>
      <protection locked="0"/>
    </xf>
    <xf applyAlignment="1" applyBorder="1" applyFont="1" applyNumberFormat="1" applyProtection="1" borderId="0" fillId="0" fontId="2" numFmtId="3" xfId="1">
      <alignment horizontal="center" vertical="top" wrapText="1"/>
    </xf>
    <xf applyFont="1" applyProtection="1" borderId="0" fillId="0" fontId="13" numFmtId="0" xfId="0"/>
    <xf applyAlignment="1" applyFont="1" applyProtection="1" borderId="0" fillId="0" fontId="18" numFmtId="0" xfId="0">
      <alignment horizontal="left"/>
    </xf>
    <xf applyAlignment="1" applyFont="1" applyProtection="1" borderId="0" fillId="0" fontId="13" numFmtId="0" xfId="0">
      <alignment horizontal="left"/>
    </xf>
    <xf applyAlignment="1" applyFont="1" applyProtection="1" borderId="0" fillId="0" fontId="19" numFmtId="0" xfId="0">
      <alignment horizontal="left" vertical="top"/>
    </xf>
    <xf applyAlignment="1" applyFont="1" applyProtection="1" borderId="0" fillId="0" fontId="20" numFmtId="0" xfId="0">
      <alignment horizontal="left" vertical="top"/>
    </xf>
    <xf applyAlignment="1" applyBorder="1" applyFill="1" applyFont="1" applyNumberFormat="1" applyProtection="1" borderId="6" fillId="2" fontId="13" numFmtId="9" xfId="0">
      <alignment horizontal="center" vertical="top"/>
      <protection locked="0"/>
    </xf>
    <xf applyAlignment="1" applyBorder="1" applyFill="1" applyFont="1" applyNumberFormat="1" applyProtection="1" borderId="11" fillId="2" fontId="13" numFmtId="9" xfId="0">
      <alignment horizontal="center" vertical="top"/>
      <protection locked="0"/>
    </xf>
    <xf applyAlignment="1" applyBorder="1" applyFill="1" applyFont="1" applyNumberFormat="1" applyProtection="1" borderId="14" fillId="2" fontId="13" numFmtId="9" xfId="0">
      <alignment horizontal="center" vertical="top"/>
      <protection locked="0"/>
    </xf>
    <xf applyAlignment="1" applyBorder="1" applyFont="1" applyProtection="1" borderId="21" fillId="0" fontId="13" numFmtId="0" xfId="0">
      <alignment vertical="top"/>
      <protection locked="0"/>
    </xf>
    <xf applyAlignment="1" applyBorder="1" applyFont="1" applyNumberFormat="1" applyProtection="1" borderId="0" fillId="0" fontId="2" numFmtId="173" xfId="1">
      <alignment horizontal="center" vertical="top" wrapText="1"/>
    </xf>
    <xf applyAlignment="1" applyFont="1" applyProtection="1" borderId="0" fillId="0" fontId="13" numFmtId="0" xfId="0">
      <alignment vertical="top"/>
      <protection locked="0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8" fillId="0" fontId="2" numFmtId="0" xfId="0">
      <alignment horizontal="center" vertical="top"/>
    </xf>
    <xf applyAlignment="1" applyBorder="1" applyFill="1" applyFont="1" applyNumberFormat="1" applyProtection="1" borderId="12" fillId="4" fontId="2" numFmtId="166" xfId="1">
      <alignment horizontal="center" vertical="top" wrapText="1"/>
    </xf>
    <xf applyAlignment="1" applyBorder="1" applyFont="1" applyProtection="1" borderId="12" fillId="0" fontId="2" numFmtId="0" xfId="0">
      <alignment horizontal="right" vertical="top" wrapText="1"/>
      <protection locked="0"/>
    </xf>
    <xf applyAlignment="1" applyBorder="1" applyFont="1" applyProtection="1" borderId="13" fillId="0" fontId="2" numFmtId="0" xfId="0">
      <alignment horizontal="center" vertical="top"/>
    </xf>
    <xf applyBorder="1" applyFont="1" applyProtection="1" borderId="14" fillId="0" fontId="3" numFmtId="0" xfId="0"/>
    <xf applyAlignment="1" applyBorder="1" applyFont="1" applyProtection="1" borderId="14" fillId="0" fontId="2" numFmtId="0" xfId="0">
      <alignment horizontal="justify" vertical="top" wrapText="1"/>
    </xf>
    <xf applyAlignment="1" applyBorder="1" applyFont="1" applyProtection="1" borderId="19" fillId="0" fontId="2" numFmtId="0" xfId="0">
      <alignment horizontal="center" vertical="top"/>
    </xf>
    <xf applyAlignment="1" applyBorder="1" applyFill="1" applyFont="1" applyNumberFormat="1" applyProtection="1" borderId="30" fillId="4" fontId="5" numFmtId="166" xfId="1">
      <alignment horizontal="center" vertical="top" wrapText="1"/>
    </xf>
    <xf applyAlignment="1" applyBorder="1" applyFont="1" applyProtection="1" borderId="0" fillId="0" fontId="5" numFmtId="0" xfId="0">
      <alignment horizontal="justify" vertical="top" wrapText="1"/>
      <protection locked="0"/>
    </xf>
    <xf applyAlignment="1" applyBorder="1" applyFont="1" applyProtection="1" borderId="0" fillId="0" fontId="5" numFmtId="0" xfId="0">
      <alignment horizontal="center" vertical="top" wrapText="1"/>
      <protection locked="0"/>
    </xf>
    <xf applyFont="1" applyProtection="1" borderId="0" fillId="0" fontId="13" numFmtId="0" xfId="0"/>
    <xf applyFont="1" borderId="0" fillId="0" fontId="13" numFmtId="0" xfId="0"/>
    <xf applyAlignment="1" applyBorder="1" applyFill="1" applyFont="1" applyProtection="1" borderId="6" fillId="2" fontId="13" numFmtId="0" xfId="0">
      <alignment vertical="top"/>
      <protection locked="0"/>
    </xf>
    <xf applyAlignment="1" applyBorder="1" applyFill="1" applyFont="1" applyProtection="1" borderId="11" fillId="2" fontId="13" numFmtId="0" xfId="0">
      <alignment vertical="top"/>
      <protection locked="0"/>
    </xf>
    <xf applyAlignment="1" applyBorder="1" applyFill="1" applyFont="1" applyProtection="1" borderId="14" fillId="2" fontId="13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5" fillId="0" fontId="13" numFmtId="0" xfId="0">
      <alignment vertical="top"/>
      <protection locked="0"/>
    </xf>
    <xf applyAlignment="1" applyBorder="1" applyFill="1" applyFont="1" applyNumberFormat="1" applyProtection="1" borderId="66" fillId="4" fontId="5" numFmtId="166" xfId="1">
      <alignment vertical="top"/>
    </xf>
    <xf applyAlignment="1" applyBorder="1" applyFont="1" applyNumberFormat="1" applyProtection="1" borderId="0" fillId="0" fontId="2" numFmtId="3" xfId="1">
      <alignment horizontal="right" vertical="top" wrapText="1"/>
    </xf>
    <xf applyAlignment="1" applyFont="1" applyProtection="1" borderId="0" fillId="0" fontId="9" numFmtId="0" xfId="0">
      <alignment horizontal="left" vertical="top"/>
    </xf>
    <xf applyAlignment="1" applyFont="1" applyNumberFormat="1" applyProtection="1" borderId="0" fillId="0" fontId="18" numFmtId="172" xfId="0">
      <alignment horizontal="left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borderId="0" fillId="0" fontId="0" numFmtId="0" xfId="0"/>
    <xf applyAlignment="1" applyBorder="1" applyFont="1" applyProtection="1" borderId="19" fillId="0" fontId="5" numFmtId="0" xfId="0">
      <alignment horizontal="center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30" fillId="0" fontId="5" numFmtId="0" xfId="0">
      <alignment horizontal="center" vertical="top" wrapText="1"/>
      <protection locked="0"/>
    </xf>
    <xf applyAlignment="1" applyBorder="1" applyFill="1" applyFont="1" applyProtection="1" borderId="6" fillId="2" fontId="3" numFmtId="0" xfId="0">
      <alignment vertical="top"/>
      <protection locked="0"/>
    </xf>
    <xf applyAlignment="1" applyBorder="1" applyFill="1" applyFont="1" applyProtection="1" borderId="11" fillId="2" fontId="3" numFmtId="0" xfId="0">
      <alignment vertical="top"/>
      <protection locked="0"/>
    </xf>
    <xf applyAlignment="1" applyBorder="1" applyFill="1" applyFont="1" applyProtection="1" borderId="14" fillId="2" fontId="3" numFmtId="0" xfId="0">
      <alignment vertical="top"/>
      <protection locked="0"/>
    </xf>
    <xf applyBorder="1" applyFont="1" borderId="21" fillId="0" fontId="3" numFmtId="0" xfId="0"/>
    <xf applyAlignment="1" applyBorder="1" applyFill="1" applyFont="1" applyNumberFormat="1" applyProtection="1" borderId="2" fillId="4" fontId="5" numFmtId="166" xfId="1">
      <alignment vertical="top"/>
    </xf>
    <xf applyFill="1" applyFont="1" borderId="0" fillId="2" fontId="3" numFmtId="0" xfId="0"/>
    <xf applyAlignment="1" applyFill="1" applyFont="1" applyNumberFormat="1" applyProtection="1" borderId="0" fillId="4" fontId="2" numFmtId="3" xfId="0">
      <alignment horizontal="right" vertical="top"/>
    </xf>
    <xf applyAlignment="1" applyFont="1" applyNumberFormat="1" applyProtection="1" borderId="0" fillId="0" fontId="2" numFmtId="3" xfId="0">
      <alignment horizontal="right" vertical="top"/>
    </xf>
    <xf applyAlignment="1" applyBorder="1" applyFill="1" applyFont="1" applyProtection="1" borderId="3" fillId="2" fontId="2" numFmtId="0" xfId="0">
      <alignment horizontal="justify" vertical="top"/>
      <protection locked="0"/>
    </xf>
    <xf applyAlignment="1" applyBorder="1" applyFill="1" applyFont="1" applyProtection="1" borderId="8" fillId="2" fontId="2" numFmtId="0" xfId="0">
      <alignment horizontal="justify" vertical="top"/>
      <protection locked="0"/>
    </xf>
    <xf applyAlignment="1" applyBorder="1" applyFill="1" applyFont="1" applyProtection="1" borderId="13" fillId="2" fontId="2" numFmtId="0" xfId="0">
      <alignment horizontal="justify" vertical="top"/>
      <protection locked="0"/>
    </xf>
    <xf applyAlignment="1" applyFont="1" applyProtection="1" borderId="0" fillId="0" fontId="2" numFmtId="0" xfId="0">
      <alignment horizontal="left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72" xfId="0">
      <alignment horizontal="left"/>
      <protection locked="0"/>
    </xf>
    <xf applyFont="1" applyProtection="1" borderId="0" fillId="0" fontId="9" numFmtId="0" xfId="0">
      <protection locked="0"/>
    </xf>
    <xf applyAlignment="1" applyBorder="1" applyFont="1" applyProtection="1" borderId="2" fillId="0" fontId="10" numFmtId="0" xfId="0">
      <alignment horizontal="center" vertical="top" wrapText="1"/>
      <protection locked="0"/>
    </xf>
    <xf applyAlignment="1" applyBorder="1" applyFont="1" applyProtection="1" borderId="30" fillId="0" fontId="10" numFmtId="0" xfId="0">
      <alignment horizontal="center" vertical="top" wrapText="1"/>
      <protection locked="0"/>
    </xf>
    <xf applyAlignment="1" applyBorder="1" applyFill="1" applyFont="1" applyNumberFormat="1" applyProtection="1" borderId="6" fillId="2" fontId="13" numFmtId="166" xfId="1">
      <alignment vertical="top"/>
      <protection locked="0"/>
    </xf>
    <xf applyAlignment="1" applyBorder="1" applyFill="1" applyFont="1" applyNumberFormat="1" applyProtection="1" borderId="6" fillId="2" fontId="2" numFmtId="166" xfId="1">
      <alignment vertical="top" wrapText="1"/>
      <protection locked="0"/>
    </xf>
    <xf applyAlignment="1" applyBorder="1" applyFill="1" applyFont="1" applyNumberFormat="1" applyProtection="1" borderId="6" fillId="2" fontId="9" numFmtId="166" xfId="1">
      <protection locked="0"/>
    </xf>
    <xf applyAlignment="1" applyBorder="1" applyFill="1" applyFont="1" applyNumberFormat="1" applyProtection="1" borderId="7" fillId="4" fontId="9" numFmtId="166" xfId="1"/>
    <xf applyAlignment="1" applyBorder="1" applyFill="1" applyFont="1" applyNumberFormat="1" applyProtection="1" borderId="11" fillId="2" fontId="13" numFmtId="166" xfId="1">
      <alignment vertical="top"/>
      <protection locked="0"/>
    </xf>
    <xf applyAlignment="1" applyBorder="1" applyFill="1" applyFont="1" applyNumberFormat="1" applyProtection="1" borderId="11" fillId="2" fontId="3" numFmtId="166" xfId="1">
      <alignment horizontal="center" vertical="top" wrapText="1"/>
      <protection locked="0"/>
    </xf>
    <xf applyAlignment="1" applyBorder="1" applyFill="1" applyFont="1" applyNumberFormat="1" applyProtection="1" borderId="11" fillId="2" fontId="9" numFmtId="166" xfId="1">
      <protection locked="0"/>
    </xf>
    <xf applyAlignment="1" applyBorder="1" applyFill="1" applyFont="1" applyNumberFormat="1" applyProtection="1" borderId="12" fillId="4" fontId="9" numFmtId="166" xfId="1"/>
    <xf applyAlignment="1" applyBorder="1" applyFill="1" applyFont="1" applyNumberFormat="1" applyProtection="1" borderId="11" fillId="2" fontId="2" numFmtId="166" xfId="1">
      <alignment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ill="1" applyFont="1" applyNumberFormat="1" applyProtection="1" borderId="11" fillId="4" fontId="13" numFmtId="166" xfId="1">
      <alignment vertical="top"/>
    </xf>
    <xf applyAlignment="1" applyBorder="1" applyFill="1" applyFont="1" applyNumberFormat="1" applyProtection="1" borderId="12" fillId="4" fontId="13" numFmtId="166" xfId="1">
      <alignment vertical="top"/>
    </xf>
    <xf applyAlignment="1" applyBorder="1" applyFont="1" applyProtection="1" borderId="11" fillId="0" fontId="3" numFmtId="0" xfId="0">
      <alignment horizontal="center" vertical="top" wrapText="1"/>
      <protection locked="0"/>
    </xf>
    <xf applyAlignment="1" applyBorder="1" applyFill="1" applyFont="1" applyNumberFormat="1" applyProtection="1" borderId="14" fillId="4" fontId="13" numFmtId="166" xfId="1">
      <alignment vertical="top"/>
    </xf>
    <xf applyAlignment="1" applyBorder="1" applyFill="1" applyFont="1" applyNumberFormat="1" applyProtection="1" borderId="14" fillId="4" fontId="3" numFmtId="166" xfId="1">
      <alignment horizontal="right" vertical="top" wrapText="1"/>
    </xf>
    <xf applyAlignment="1" applyBorder="1" applyFill="1" applyFont="1" applyNumberFormat="1" applyProtection="1" borderId="14" fillId="4" fontId="9" numFmtId="166" xfId="1"/>
    <xf applyAlignment="1" applyBorder="1" applyFill="1" applyFont="1" applyNumberFormat="1" applyProtection="1" borderId="15" fillId="4" fontId="9" numFmtId="166" xfId="1"/>
    <xf applyAlignment="1" applyFont="1" applyProtection="1" borderId="0" fillId="0" fontId="9" numFmtId="0" xfId="0">
      <alignment vertical="top"/>
      <protection locked="0"/>
    </xf>
    <xf applyAlignment="1" applyBorder="1" applyFont="1" applyProtection="1" borderId="0" fillId="0" fontId="3" numFmtId="0" xfId="0">
      <alignment horizontal="center" vertical="top" wrapText="1"/>
      <protection locked="0"/>
    </xf>
    <xf applyFont="1" applyProtection="1" borderId="0" fillId="0" fontId="9" numFmtId="0" xfId="0">
      <protection locked="0"/>
    </xf>
    <xf applyAlignment="1" applyBorder="1" applyFont="1" applyProtection="1" borderId="56" fillId="0" fontId="2" numFmtId="0" xfId="0">
      <alignment horizontal="center" vertical="top" wrapText="1"/>
      <protection locked="0"/>
    </xf>
    <xf applyAlignment="1" applyBorder="1" applyFont="1" applyProtection="1" borderId="67" fillId="0" fontId="9" numFmtId="0" xfId="0">
      <alignment horizontal="center"/>
      <protection locked="0"/>
    </xf>
    <xf applyAlignment="1" applyBorder="1" applyFill="1" applyFont="1" applyProtection="1" borderId="67" fillId="2" fontId="2" numFmtId="0" xfId="0">
      <alignment horizontal="center" vertical="top" wrapText="1"/>
      <protection locked="0"/>
    </xf>
    <xf applyAlignment="1" applyFont="1" applyProtection="1" borderId="0" fillId="0" fontId="2" numFmtId="0" xfId="0">
      <alignment horizontal="right" vertical="top"/>
      <protection locked="0"/>
    </xf>
    <xf applyAlignment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left" vertical="top"/>
      <protection locked="0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ill="1" applyFont="1" applyNumberFormat="1" applyProtection="1" borderId="33" fillId="2" fontId="5" numFmtId="167" xfId="1">
      <alignment horizontal="center" vertical="top"/>
    </xf>
    <xf applyAlignment="1" applyBorder="1" applyFill="1" applyFont="1" applyNumberFormat="1" applyProtection="1" borderId="34" fillId="2" fontId="5" numFmtId="167" xfId="1">
      <alignment horizontal="center" vertical="top"/>
    </xf>
    <xf applyAlignment="1" applyBorder="1" applyFont="1" applyNumberFormat="1" applyProtection="1" borderId="0" fillId="0" fontId="2" numFmtId="167" xfId="1">
      <alignment horizontal="center" vertical="top"/>
      <protection locked="0"/>
    </xf>
    <xf applyAlignment="1" applyBorder="1" applyFill="1" applyFont="1" applyProtection="1" borderId="11" fillId="2" fontId="2" numFmtId="0" xfId="0">
      <alignment horizontal="justify" vertical="top" wrapText="1"/>
      <protection locked="0"/>
    </xf>
    <xf applyAlignment="1" applyBorder="1" applyFill="1" applyFont="1" applyProtection="1" borderId="27" fillId="2" fontId="2" numFmtId="0" xfId="0">
      <alignment horizontal="justify" vertical="top" wrapText="1"/>
      <protection locked="0"/>
    </xf>
    <xf applyAlignment="1" applyBorder="1" applyFill="1" applyFont="1" applyProtection="1" borderId="2" fillId="2" fontId="2" numFmtId="0" xfId="0">
      <alignment horizontal="justify" vertical="top" wrapText="1"/>
      <protection locked="0"/>
    </xf>
    <xf applyAlignment="1" applyBorder="1" applyFont="1" applyProtection="1" borderId="55" fillId="0" fontId="12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ill="1" applyFont="1" applyProtection="1" borderId="24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justify" vertical="top" wrapText="1"/>
      <protection locked="0"/>
    </xf>
    <xf applyAlignment="1" applyBorder="1" applyFont="1" applyProtection="1" borderId="19" fillId="0" fontId="5" numFmtId="0" xfId="0">
      <alignment horizontal="left" vertical="top"/>
      <protection locked="0"/>
    </xf>
    <xf applyAlignment="1" applyBorder="1" applyFill="1" applyFont="1" applyProtection="1" borderId="6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left"/>
      <protection locked="0"/>
    </xf>
    <xf applyAlignment="1" applyBorder="1" applyFill="1" applyFont="1" applyProtection="1" borderId="11" fillId="2" fontId="2" numFmtId="0" xfId="0">
      <alignment horizontal="left"/>
      <protection locked="0"/>
    </xf>
    <xf applyAlignment="1" applyBorder="1" applyFill="1" applyFont="1" applyProtection="1" borderId="6" fillId="2" fontId="2" numFmtId="0" xfId="0">
      <alignment horizontal="left"/>
      <protection locked="0"/>
    </xf>
    <xf applyAlignment="1" applyBorder="1" applyFont="1" applyProtection="1" borderId="2" fillId="0" fontId="5" numFmtId="0" xfId="0">
      <protection locked="0"/>
    </xf>
    <xf applyAlignment="1" applyBorder="1" applyFont="1" applyProtection="1" borderId="11" fillId="0" fontId="2" numFmtId="0" xfId="0">
      <alignment horizontal="left" indent="2" vertical="top"/>
    </xf>
    <xf applyAlignment="1" applyBorder="1" applyFont="1" applyProtection="1" borderId="14" fillId="0" fontId="5" numFmtId="0" xfId="0">
      <alignment vertical="top"/>
    </xf>
    <xf applyAlignment="1" applyBorder="1" applyFont="1" applyProtection="1" borderId="2" fillId="0" fontId="5" numFmtId="0" xfId="0">
      <alignment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ont="1" applyProtection="1" borderId="9" fillId="0" fontId="5" numFmtId="0" xfId="0">
      <alignment vertical="top" wrapText="1"/>
    </xf>
    <xf applyAlignment="1" applyBorder="1" applyFont="1" applyNumberFormat="1" applyProtection="1" borderId="2" fillId="0" fontId="5" numFmtId="3" xfId="0">
      <alignment vertical="top" wrapText="1"/>
      <protection locked="0"/>
    </xf>
    <xf applyAlignment="1" applyBorder="1" applyFont="1" applyNumberFormat="1" applyProtection="1" borderId="30" fillId="0" fontId="5" numFmtId="3" xfId="0">
      <alignment vertical="top"/>
      <protection locked="0"/>
    </xf>
    <xf applyAlignment="1" applyBorder="1" applyFont="1" applyNumberFormat="1" applyProtection="1" borderId="2" fillId="0" fontId="14" numFmtId="3" xfId="0">
      <alignment horizontal="center" vertical="top" wrapText="1"/>
      <protection locked="0"/>
    </xf>
    <xf applyAlignment="1" applyBorder="1" applyFont="1" applyNumberFormat="1" applyProtection="1" borderId="61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60" fillId="0" fontId="5" numFmtId="3" xfId="0">
      <alignment horizontal="center" vertical="top"/>
      <protection locked="0"/>
    </xf>
    <xf applyAlignment="1" applyBorder="1" applyFont="1" applyProtection="1" borderId="8" fillId="0" fontId="2" numFmtId="0" xfId="0">
      <alignment horizontal="justify" vertical="top"/>
    </xf>
    <xf applyAlignment="1" applyBorder="1" applyFont="1" applyProtection="1" borderId="13" fillId="0" fontId="2" numFmtId="0" xfId="0">
      <alignment horizontal="justify" vertical="top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1" fillId="0" fontId="5" numFmtId="0" xfId="0">
      <alignment horizontal="justify" vertical="top"/>
    </xf>
    <xf applyAlignment="1" applyBorder="1" applyFont="1" applyProtection="1" borderId="3" fillId="0" fontId="2" numFmtId="0" xfId="0">
      <alignment horizontal="justify" vertical="top"/>
    </xf>
    <xf applyAlignment="1" applyBorder="1" applyFont="1" applyNumberFormat="1" applyProtection="1" borderId="0" fillId="0" fontId="2" numFmtId="3" xfId="0">
      <alignment vertical="top"/>
    </xf>
    <xf applyAlignment="1" applyBorder="1" applyFont="1" applyNumberFormat="1" applyProtection="1" borderId="3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left" indent="2" vertical="top"/>
    </xf>
    <xf applyAlignment="1" applyBorder="1" applyFont="1" applyNumberFormat="1" applyProtection="1" borderId="13" fillId="0" fontId="2" numFmtId="3" xfId="0">
      <alignment horizontal="left" indent="2" vertical="top"/>
    </xf>
    <xf applyAlignment="1" applyBorder="1" applyFont="1" applyNumberFormat="1" applyProtection="1" borderId="0" fillId="0" fontId="2" numFmtId="3" xfId="0">
      <alignment horizontal="center" vertical="top"/>
      <protection locked="0"/>
    </xf>
    <xf applyAlignment="1" applyBorder="1" applyFont="1" applyNumberFormat="1" applyProtection="1" borderId="0" fillId="0" fontId="2" numFmtId="3" xfId="0">
      <alignment horizontal="left" vertical="top"/>
      <protection locked="0"/>
    </xf>
    <xf applyAlignment="1" applyBorder="1" applyFont="1" applyNumberFormat="1" applyProtection="1" borderId="8" fillId="0" fontId="5" numFmtId="3" xfId="0">
      <alignment horizontal="justify" vertical="top"/>
    </xf>
    <xf applyAlignment="1" applyBorder="1" applyFont="1" applyNumberFormat="1" applyProtection="1" borderId="62" fillId="0" fontId="2" numFmtId="3" xfId="0">
      <alignment horizontal="justify" vertical="top"/>
      <protection locked="0"/>
    </xf>
    <xf applyAlignment="1" applyBorder="1" applyFont="1" applyNumberFormat="1" applyProtection="1" borderId="31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justify" vertical="top"/>
    </xf>
    <xf applyAlignment="1" applyBorder="1" applyFont="1" applyNumberFormat="1" applyProtection="1" borderId="13" fillId="0" fontId="2" numFmtId="3" xfId="0">
      <alignment horizontal="justify" vertical="top"/>
    </xf>
    <xf applyAlignment="1" applyBorder="1" applyFont="1" applyNumberFormat="1" applyProtection="1" borderId="0" fillId="0" fontId="2" numFmtId="3" xfId="0">
      <alignment horizontal="left" vertical="top"/>
    </xf>
    <xf applyAlignment="1" applyBorder="1" applyFont="1" applyNumberFormat="1" applyProtection="1" borderId="1" fillId="0" fontId="5" numFmtId="3" xfId="0">
      <alignment horizontal="justify" vertical="top"/>
    </xf>
    <xf applyAlignment="1" applyBorder="1" applyFont="1" applyNumberFormat="1" applyProtection="1" borderId="3" fillId="0" fontId="2" numFmtId="3" xfId="0">
      <alignment horizontal="justify" vertical="top"/>
    </xf>
    <xf applyAlignment="1" applyBorder="1" applyFont="1" applyProtection="1" borderId="20" fillId="0" fontId="5" numFmtId="0" xfId="0">
      <alignment horizontal="justify" vertical="top" wrapText="1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2" fillId="0" fontId="2" numFmtId="0" xfId="0">
      <alignment horizontal="center" vertical="top" wrapText="1"/>
    </xf>
    <xf applyAlignment="1" applyBorder="1" applyFont="1" applyNumberFormat="1" applyProtection="1" borderId="0" fillId="0" fontId="2" numFmtId="1" xfId="0">
      <alignment horizontal="left" vertical="top"/>
    </xf>
    <xf applyAlignment="1" applyBorder="1" applyFont="1" applyNumberFormat="1" applyProtection="1" borderId="0" fillId="0" fontId="3" numFmtId="171" xfId="0">
      <alignment horizontal="left"/>
    </xf>
    <xf applyAlignment="1" applyBorder="1" applyFont="1" applyNumberFormat="1" applyProtection="1" borderId="62" fillId="0" fontId="2" numFmtId="3" xfId="0">
      <alignment horizontal="justify" vertical="top"/>
    </xf>
    <xf applyAlignment="1" applyBorder="1" applyFont="1" applyNumberFormat="1" applyProtection="1" borderId="27" fillId="0" fontId="2" numFmtId="3" xfId="0">
      <alignment horizontal="left" indent="2" vertical="top"/>
    </xf>
    <xf applyAlignment="1" applyBorder="1" applyFont="1" applyNumberFormat="1" applyProtection="1" borderId="4" fillId="0" fontId="5" numFmtId="3" xfId="0">
      <alignment horizontal="justify" vertical="top"/>
    </xf>
    <xf applyAlignment="1" applyBorder="1" applyFont="1" applyNumberFormat="1" applyProtection="1" borderId="11" fillId="0" fontId="2" numFmtId="3" xfId="0">
      <alignment horizontal="left" indent="2" vertical="top"/>
    </xf>
    <xf applyAlignment="1" applyBorder="1" applyFont="1" applyNumberFormat="1" applyProtection="1" borderId="14" fillId="0" fontId="2" numFmtId="3" xfId="0">
      <alignment horizontal="left" indent="2" vertical="top"/>
    </xf>
    <xf applyAlignment="1" applyBorder="1" applyFont="1" applyNumberFormat="1" applyProtection="1" borderId="11" fillId="0" fontId="5" numFmtId="3" xfId="0">
      <alignment horizontal="justify" vertical="top"/>
    </xf>
    <xf applyAlignment="1" applyBorder="1" applyFont="1" applyNumberFormat="1" applyProtection="1" borderId="0" fillId="0" fontId="3" numFmtId="3" xfId="0">
      <alignment horizontal="left"/>
    </xf>
    <xf applyAlignment="1" applyBorder="1" applyFont="1" applyNumberFormat="1" applyProtection="1" borderId="55" fillId="0" fontId="5" numFmtId="3" xfId="0">
      <alignment horizontal="justify" vertical="top"/>
    </xf>
    <xf applyAlignment="1" applyBorder="1" applyFont="1" applyNumberFormat="1" applyProtection="1" borderId="6" fillId="0" fontId="5" numFmtId="3" xfId="0">
      <alignment horizontal="justify" vertical="top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ont="1" applyProtection="1" borderId="0" fillId="0" fontId="5" numFmtId="0" xfId="0">
      <alignment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ont="1" applyProtection="1" borderId="11" fillId="0" fontId="3" numFmtId="0" xfId="0"/>
    <xf applyAlignment="1" applyBorder="1" applyFont="1" applyProtection="1" borderId="2" fillId="0" fontId="5" numFmtId="0" xfId="0">
      <alignment horizontal="justify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ont="1" applyProtection="1" borderId="0" fillId="0" fontId="2" numFmtId="0" xfId="0">
      <alignment horizontal="left" vertical="top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0" fillId="0" fontId="5" numFmtId="0" xfId="0">
      <alignment vertical="top"/>
      <protection locked="0"/>
    </xf>
    <xf applyAlignment="1" applyBorder="1" applyFont="1" applyProtection="1" borderId="2" fillId="0" fontId="5" numFmtId="0" xfId="0">
      <alignment horizontal="center" vertical="top"/>
      <protection locked="0"/>
    </xf>
    <xf applyAlignment="1" applyBorder="1" applyFont="1" applyProtection="1" borderId="62" fillId="0" fontId="5" numFmtId="0" xfId="0">
      <alignment vertical="top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ont="1" applyProtection="1" borderId="13" fillId="0" fontId="3" numFmtId="0" xfId="0">
      <alignment vertical="top"/>
      <protection locked="0"/>
    </xf>
    <xf applyAlignment="1" applyBorder="1" applyFont="1" applyProtection="1" borderId="19" fillId="0" fontId="5" numFmtId="0" xfId="0">
      <alignment vertical="top"/>
      <protection locked="0"/>
    </xf>
    <xf applyAlignment="1" applyBorder="1" applyFont="1" applyProtection="1" borderId="3" fillId="0" fontId="2" numFmtId="0" xfId="0">
      <alignment vertical="top"/>
      <protection locked="0"/>
    </xf>
    <xf applyAlignment="1" applyBorder="1" applyFont="1" applyProtection="1" borderId="8" fillId="0" fontId="2" numFmtId="0" xfId="0">
      <alignment vertical="top"/>
      <protection locked="0"/>
    </xf>
    <xf applyAlignment="1" applyBorder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left" vertical="top"/>
    </xf>
    <xf applyAlignment="1" applyBorder="1" applyFont="1" applyProtection="1" borderId="67" fillId="0" fontId="2" numFmtId="0" xfId="0">
      <alignment horizontal="justify" vertical="top"/>
    </xf>
    <xf applyAlignment="1" applyBorder="1" applyFont="1" applyProtection="1" borderId="67" fillId="0" fontId="2" numFmtId="0" xfId="0">
      <alignment horizontal="justify" vertical="top" wrapText="1"/>
    </xf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</cellXfs>
  <cellStyles count="2">
    <cellStyle builtinId="3" name="Comma" xfId="1"/>
    <cellStyle builtinId="0" name="Normal" xfId="0"/>
  </cellStyles>
  <dxfs count="20"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0909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theme/theme1.xml" Type="http://schemas.openxmlformats.org/officeDocument/2006/relationships/theme"/><Relationship Id="rId31" Target="styles.xml" Type="http://schemas.openxmlformats.org/officeDocument/2006/relationships/styles"/><Relationship Id="rId32" Target="sharedStrings.xml" Type="http://schemas.openxmlformats.org/officeDocument/2006/relationships/sharedStrings"/><Relationship Id="rId33" Target="calcChain.xml" Type="http://schemas.openxmlformats.org/officeDocument/2006/relationships/calcChain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7"/>
  <sheetViews>
    <sheetView showGridLines="0" workbookViewId="0" zoomScaleNormal="100" zoomScalePageLayoutView="80">
      <selection activeCell="D89" sqref="D89"/>
    </sheetView>
  </sheetViews>
  <sheetFormatPr defaultColWidth="9.140625" defaultRowHeight="15" x14ac:dyDescent="0.25"/>
  <cols>
    <col min="1" max="1" customWidth="true" style="1" width="11.85546875" collapsed="true"/>
    <col min="2" max="2" customWidth="true" style="1" width="11.5703125" collapsed="true"/>
    <col min="3" max="3" customWidth="true" style="1" width="40.7109375" collapsed="true"/>
    <col min="4" max="4" customWidth="true" style="2" width="18.42578125" collapsed="true"/>
    <col min="5" max="5" customWidth="true" style="1" width="19.28515625" collapsed="true"/>
    <col min="6" max="6" customWidth="true" style="1" width="17.140625" collapsed="true"/>
    <col min="7" max="7" style="1" width="9.140625" collapsed="true"/>
    <col min="8" max="8" customWidth="true" style="1" width="13.5703125" collapsed="true"/>
    <col min="9" max="257" style="1" width="9.140625" collapsed="true"/>
  </cols>
  <sheetData>
    <row r="1" spans="1:11" x14ac:dyDescent="0.25">
      <c r="A1" s="3" t="s">
        <v>0</v>
      </c>
      <c r="B1" s="3"/>
      <c r="C1" s="4">
        <v>51253</v>
      </c>
      <c r="D1" s="5"/>
      <c r="E1" s="6"/>
      <c r="F1" s="6"/>
      <c r="G1" s="6"/>
      <c r="H1" s="7"/>
      <c r="I1" s="7"/>
      <c r="J1" s="7"/>
      <c r="K1" s="7"/>
    </row>
    <row r="2" spans="1:11" x14ac:dyDescent="0.25">
      <c r="A2" s="3" t="s">
        <v>1</v>
      </c>
      <c r="B2" s="3"/>
      <c r="C2" s="8" t="s">
        <v>2</v>
      </c>
      <c r="D2" s="5"/>
      <c r="E2" s="6"/>
      <c r="F2" s="6"/>
      <c r="G2" s="6"/>
      <c r="H2" s="7"/>
      <c r="I2" s="7"/>
      <c r="J2" s="7"/>
      <c r="K2" s="7"/>
    </row>
    <row r="3" spans="1:11" x14ac:dyDescent="0.25">
      <c r="A3" s="3" t="s">
        <v>3</v>
      </c>
      <c r="B3" s="3"/>
      <c r="C3" s="3" t="s">
        <v>4</v>
      </c>
      <c r="D3" s="5"/>
      <c r="E3" s="9"/>
      <c r="F3" s="9"/>
      <c r="G3" s="9"/>
      <c r="H3" s="7"/>
      <c r="I3" s="7"/>
      <c r="J3" s="7"/>
      <c r="K3" s="7"/>
    </row>
    <row r="4" spans="1:11" x14ac:dyDescent="0.25">
      <c r="A4" s="3" t="s">
        <v>5</v>
      </c>
      <c r="B4" s="3"/>
      <c r="C4" s="3" t="s">
        <v>6</v>
      </c>
      <c r="D4" s="5"/>
      <c r="E4" s="9"/>
      <c r="F4" s="9"/>
      <c r="G4" s="10"/>
      <c r="H4" s="7"/>
      <c r="I4" s="7"/>
      <c r="J4" s="7"/>
      <c r="K4" s="7"/>
    </row>
    <row r="5" spans="1:11" x14ac:dyDescent="0.25">
      <c r="A5" s="3" t="s">
        <v>7</v>
      </c>
      <c r="B5" s="3"/>
      <c r="C5" s="11">
        <v>42855</v>
      </c>
      <c r="D5" s="5"/>
      <c r="E5" s="12"/>
      <c r="F5" s="13"/>
      <c r="G5" s="10"/>
      <c r="H5" s="7"/>
      <c r="I5" s="7"/>
      <c r="J5" s="7"/>
      <c r="K5" s="7"/>
    </row>
    <row r="6" spans="1:11" x14ac:dyDescent="0.25">
      <c r="A6" s="3" t="s">
        <v>8</v>
      </c>
      <c r="B6" s="3"/>
      <c r="C6" s="8" t="s">
        <v>9</v>
      </c>
      <c r="D6" s="5"/>
      <c r="E6" s="14"/>
      <c r="F6" s="15"/>
      <c r="G6" s="15"/>
      <c r="H6" s="7"/>
      <c r="I6" s="7"/>
      <c r="J6" s="7"/>
      <c r="K6" s="7"/>
    </row>
    <row r="7" spans="1:11" x14ac:dyDescent="0.25">
      <c r="A7" s="3" t="s">
        <v>10</v>
      </c>
      <c r="B7" s="3"/>
      <c r="C7" s="4">
        <v>20</v>
      </c>
      <c r="D7" s="5"/>
      <c r="E7" s="14"/>
      <c r="F7" s="15"/>
      <c r="G7" s="15"/>
      <c r="H7" s="7"/>
      <c r="I7" s="7"/>
      <c r="J7" s="7"/>
      <c r="K7" s="7"/>
    </row>
    <row r="8" spans="1:11" x14ac:dyDescent="0.25">
      <c r="A8" s="3" t="s">
        <v>11</v>
      </c>
      <c r="B8" s="3"/>
      <c r="C8" s="8" t="s">
        <v>12</v>
      </c>
      <c r="D8" s="5"/>
      <c r="E8" s="14"/>
      <c r="F8" s="15"/>
      <c r="G8" s="15"/>
      <c r="H8" s="7"/>
      <c r="I8" s="7"/>
      <c r="J8" s="7"/>
      <c r="K8" s="7"/>
    </row>
    <row r="9" spans="1:11" x14ac:dyDescent="0.25">
      <c r="A9" s="3" t="s">
        <v>13</v>
      </c>
      <c r="B9" s="3"/>
      <c r="C9" s="8"/>
      <c r="D9" s="5"/>
      <c r="E9" s="14"/>
      <c r="F9" s="15"/>
      <c r="G9" s="15"/>
      <c r="H9" s="7"/>
      <c r="I9" s="7"/>
      <c r="J9" s="7"/>
      <c r="K9" s="7"/>
    </row>
    <row r="10" spans="1:11" x14ac:dyDescent="0.25">
      <c r="B10" s="7"/>
      <c r="C10" s="7"/>
      <c r="D10" s="5"/>
      <c r="E10" s="7"/>
      <c r="F10" s="7"/>
      <c r="G10" s="7"/>
      <c r="H10" s="7"/>
      <c r="I10" s="7"/>
      <c r="J10" s="7"/>
      <c r="K10" s="7"/>
    </row>
    <row r="11" spans="1:11" x14ac:dyDescent="0.25">
      <c r="A11" s="16"/>
      <c r="B11" s="17"/>
      <c r="C11" s="17"/>
      <c r="D11" s="5"/>
      <c r="E11" s="7"/>
      <c r="F11" s="7"/>
      <c r="G11" s="7"/>
      <c r="H11" s="7"/>
      <c r="I11" s="7"/>
      <c r="J11" s="7"/>
      <c r="K11" s="7"/>
    </row>
    <row r="12" spans="1:11" x14ac:dyDescent="0.25">
      <c r="A12" s="18" t="s">
        <v>14</v>
      </c>
      <c r="B12" s="19" t="s">
        <v>15</v>
      </c>
      <c r="C12" s="20"/>
      <c r="D12" s="21" t="s">
        <v>16</v>
      </c>
      <c r="E12" s="21" t="s">
        <v>16</v>
      </c>
      <c r="F12" s="21" t="s">
        <v>16</v>
      </c>
    </row>
    <row ht="15.75" r="13" spans="1:11" x14ac:dyDescent="0.25">
      <c r="A13" s="22">
        <v>10000</v>
      </c>
      <c r="B13" s="23" t="s">
        <v>17</v>
      </c>
      <c r="C13" s="24"/>
      <c r="D13" s="25"/>
      <c r="E13" s="25"/>
      <c r="F13" s="26"/>
    </row>
    <row r="14" spans="1:11" x14ac:dyDescent="0.25">
      <c r="A14" s="27">
        <v>10100</v>
      </c>
      <c r="B14" s="28" t="s">
        <v>18</v>
      </c>
      <c r="C14" s="29"/>
      <c r="D14" s="30"/>
      <c r="E14" s="30"/>
      <c r="F14" s="31"/>
    </row>
    <row r="15" spans="1:11" x14ac:dyDescent="0.25">
      <c r="A15" s="32">
        <v>10110</v>
      </c>
      <c r="B15" s="33" t="s">
        <v>19</v>
      </c>
      <c r="C15" s="34"/>
      <c r="D15" s="35" t="n">
        <v>0.0</v>
      </c>
      <c r="E15" s="36"/>
      <c r="F15" s="37"/>
    </row>
    <row r="16" spans="1:11" x14ac:dyDescent="0.25">
      <c r="A16" s="32">
        <v>10120</v>
      </c>
      <c r="B16" s="33" t="s">
        <v>20</v>
      </c>
      <c r="C16" s="34"/>
      <c r="D16" s="35" t="n">
        <v>0.0</v>
      </c>
      <c r="E16" s="36"/>
      <c r="F16" s="37"/>
    </row>
    <row r="17" spans="1:6" x14ac:dyDescent="0.25">
      <c r="A17" s="32">
        <v>10130</v>
      </c>
      <c r="B17" s="38" t="s">
        <v>21</v>
      </c>
      <c r="C17" s="39"/>
      <c r="D17" s="36"/>
      <c r="E17" s="40">
        <f>SUM(D15:D16)</f>
      </c>
      <c r="F17" s="41">
        <f>E17</f>
      </c>
    </row>
    <row r="18" spans="1:6" x14ac:dyDescent="0.25">
      <c r="A18" s="32">
        <v>10200</v>
      </c>
      <c r="B18" s="42" t="s">
        <v>22</v>
      </c>
      <c r="C18" s="43"/>
      <c r="D18" s="36"/>
      <c r="E18" s="36"/>
      <c r="F18" s="37"/>
    </row>
    <row r="19" spans="1:6" x14ac:dyDescent="0.25">
      <c r="A19" s="32">
        <v>10210</v>
      </c>
      <c r="B19" s="44" t="s">
        <v>23</v>
      </c>
      <c r="C19" s="45"/>
      <c r="D19" s="36"/>
      <c r="E19" s="36"/>
      <c r="F19" s="37"/>
    </row>
    <row r="20" spans="1:6" x14ac:dyDescent="0.25">
      <c r="A20" s="32">
        <v>10220</v>
      </c>
      <c r="B20" s="46" t="s">
        <v>24</v>
      </c>
      <c r="C20" s="47"/>
      <c r="D20" s="48">
        <f>'221'!D48</f>
      </c>
      <c r="E20" s="40">
        <f>D20</f>
      </c>
      <c r="F20" s="37"/>
    </row>
    <row r="21" spans="1:6" x14ac:dyDescent="0.25">
      <c r="A21" s="49">
        <v>10300</v>
      </c>
      <c r="B21" s="50" t="s">
        <v>25</v>
      </c>
      <c r="C21" s="51"/>
      <c r="D21" s="36"/>
      <c r="E21" s="36"/>
      <c r="F21" s="37"/>
    </row>
    <row r="22" spans="1:6" x14ac:dyDescent="0.25">
      <c r="A22" s="32">
        <v>10310</v>
      </c>
      <c r="B22" s="46" t="s">
        <v>26</v>
      </c>
      <c r="C22" s="47"/>
      <c r="D22" s="48">
        <f>'311'!F39</f>
      </c>
      <c r="E22" s="36"/>
      <c r="F22" s="37"/>
    </row>
    <row r="23" spans="1:6" x14ac:dyDescent="0.25">
      <c r="A23" s="32">
        <v>10320</v>
      </c>
      <c r="B23" s="46" t="s">
        <v>27</v>
      </c>
      <c r="C23" s="47"/>
      <c r="D23" s="48">
        <f>'321'!F32</f>
      </c>
      <c r="E23" s="36"/>
      <c r="F23" s="37"/>
    </row>
    <row r="24" spans="1:6" x14ac:dyDescent="0.25">
      <c r="A24" s="49">
        <v>10330</v>
      </c>
      <c r="B24" s="44" t="s">
        <v>28</v>
      </c>
      <c r="C24" s="45"/>
      <c r="D24" s="36"/>
      <c r="E24" s="40">
        <f>SUM(D22:D23)</f>
      </c>
      <c r="F24" s="37"/>
    </row>
    <row r="25" spans="1:6" x14ac:dyDescent="0.25">
      <c r="A25" s="49">
        <v>10400</v>
      </c>
      <c r="B25" s="52" t="s">
        <v>29</v>
      </c>
      <c r="C25" s="53"/>
      <c r="D25" s="36"/>
      <c r="E25" s="36"/>
      <c r="F25" s="54">
        <f>SUM(E20:E24)</f>
      </c>
    </row>
    <row r="26" spans="1:6" x14ac:dyDescent="0.25">
      <c r="A26" s="49">
        <v>10500</v>
      </c>
      <c r="B26" s="55" t="s">
        <v>30</v>
      </c>
      <c r="C26" s="56"/>
      <c r="D26" s="36"/>
      <c r="E26" s="36"/>
      <c r="F26" s="37"/>
    </row>
    <row r="27" spans="1:6" x14ac:dyDescent="0.25">
      <c r="A27" s="32">
        <v>10510</v>
      </c>
      <c r="B27" s="57" t="s">
        <v>31</v>
      </c>
      <c r="C27" s="58"/>
      <c r="D27" s="35" t="n">
        <v>0.0</v>
      </c>
      <c r="E27" s="40">
        <f>D27</f>
      </c>
      <c r="F27" s="41">
        <f>E27</f>
      </c>
    </row>
    <row r="28" spans="1:6" x14ac:dyDescent="0.25">
      <c r="A28" s="49">
        <v>10600</v>
      </c>
      <c r="B28" s="52" t="s">
        <v>32</v>
      </c>
      <c r="C28" s="53"/>
      <c r="D28" s="36"/>
      <c r="E28" s="36"/>
      <c r="F28" s="37"/>
    </row>
    <row r="29" spans="1:6" x14ac:dyDescent="0.25">
      <c r="A29" s="32">
        <v>10610</v>
      </c>
      <c r="B29" s="57" t="s">
        <v>33</v>
      </c>
      <c r="C29" s="58"/>
      <c r="D29" s="35" t="n">
        <v>0.0</v>
      </c>
      <c r="E29" s="36"/>
      <c r="F29" s="37"/>
    </row>
    <row r="30" spans="1:6" x14ac:dyDescent="0.25">
      <c r="A30" s="32">
        <v>10620</v>
      </c>
      <c r="B30" s="57" t="s">
        <v>34</v>
      </c>
      <c r="C30" s="58"/>
      <c r="D30" s="35" t="n">
        <v>0.0</v>
      </c>
      <c r="E30" s="36"/>
      <c r="F30" s="37"/>
    </row>
    <row r="31" spans="1:6" x14ac:dyDescent="0.25">
      <c r="A31" s="32">
        <v>10630</v>
      </c>
      <c r="B31" s="57" t="s">
        <v>35</v>
      </c>
      <c r="C31" s="58"/>
      <c r="D31" s="35" t="n">
        <v>0.0</v>
      </c>
      <c r="E31" s="36"/>
      <c r="F31" s="37"/>
    </row>
    <row r="32" spans="1:6" x14ac:dyDescent="0.25">
      <c r="A32" s="32">
        <v>10640</v>
      </c>
      <c r="B32" s="57" t="s">
        <v>36</v>
      </c>
      <c r="C32" s="58"/>
      <c r="D32" s="48">
        <f>'641'!D42</f>
      </c>
      <c r="E32" s="36"/>
      <c r="F32" s="37"/>
    </row>
    <row r="33" spans="1:6" x14ac:dyDescent="0.25">
      <c r="A33" s="49">
        <v>10650</v>
      </c>
      <c r="B33" s="52" t="s">
        <v>37</v>
      </c>
      <c r="C33" s="53"/>
      <c r="D33" s="36"/>
      <c r="E33" s="40">
        <f>SUM(D29:D32)</f>
      </c>
      <c r="F33" s="41">
        <f>E33</f>
      </c>
    </row>
    <row r="34" spans="1:6" x14ac:dyDescent="0.25">
      <c r="A34" s="49">
        <v>10700</v>
      </c>
      <c r="B34" s="55" t="s">
        <v>38</v>
      </c>
      <c r="C34" s="56"/>
      <c r="D34" s="36"/>
      <c r="E34" s="36"/>
      <c r="F34" s="37"/>
    </row>
    <row r="35" spans="1:6" x14ac:dyDescent="0.25">
      <c r="A35" s="32">
        <v>10710</v>
      </c>
      <c r="B35" s="57" t="s">
        <v>39</v>
      </c>
      <c r="C35" s="58"/>
      <c r="D35" s="48">
        <f>'711'!D20</f>
      </c>
      <c r="E35" s="36"/>
      <c r="F35" s="37"/>
    </row>
    <row r="36" spans="1:6" x14ac:dyDescent="0.25">
      <c r="A36" s="32">
        <v>10720</v>
      </c>
      <c r="B36" s="57" t="s">
        <v>40</v>
      </c>
      <c r="C36" s="58"/>
      <c r="D36" s="35" t="n">
        <v>0.0</v>
      </c>
      <c r="E36" s="36"/>
      <c r="F36" s="37"/>
    </row>
    <row r="37" spans="1:6" x14ac:dyDescent="0.25">
      <c r="A37" s="32">
        <v>10725</v>
      </c>
      <c r="B37" s="57" t="s">
        <v>41</v>
      </c>
      <c r="C37" s="58"/>
      <c r="D37" s="35" t="n">
        <v>0.0</v>
      </c>
      <c r="E37" s="36"/>
      <c r="F37" s="37"/>
    </row>
    <row r="38" spans="1:6" x14ac:dyDescent="0.25">
      <c r="A38" s="32">
        <v>10730</v>
      </c>
      <c r="B38" s="57" t="s">
        <v>42</v>
      </c>
      <c r="C38" s="58"/>
      <c r="D38" s="35" t="n">
        <v>0.0</v>
      </c>
      <c r="E38" s="36"/>
      <c r="F38" s="37"/>
    </row>
    <row r="39" spans="1:6" x14ac:dyDescent="0.25">
      <c r="A39" s="32">
        <v>10740</v>
      </c>
      <c r="B39" s="57" t="s">
        <v>43</v>
      </c>
      <c r="C39" s="58"/>
      <c r="D39" s="35" t="n">
        <v>0.0</v>
      </c>
      <c r="E39" s="36"/>
      <c r="F39" s="37"/>
    </row>
    <row r="40" spans="1:6" x14ac:dyDescent="0.25">
      <c r="A40" s="32">
        <v>10745</v>
      </c>
      <c r="B40" s="57" t="s">
        <v>44</v>
      </c>
      <c r="C40" s="58"/>
      <c r="D40" s="48">
        <f>'746'!F16</f>
      </c>
      <c r="E40" s="36"/>
      <c r="F40" s="37"/>
    </row>
    <row r="41" spans="1:6" x14ac:dyDescent="0.25">
      <c r="A41" s="32">
        <v>10750</v>
      </c>
      <c r="B41" s="57" t="s">
        <v>45</v>
      </c>
      <c r="C41" s="58"/>
      <c r="D41" s="35" t="n">
        <v>0.0</v>
      </c>
      <c r="E41" s="36"/>
      <c r="F41" s="37"/>
    </row>
    <row r="42" spans="1:6" x14ac:dyDescent="0.25">
      <c r="A42" s="49">
        <v>10760</v>
      </c>
      <c r="B42" s="52" t="s">
        <v>46</v>
      </c>
      <c r="C42" s="53"/>
      <c r="D42" s="36"/>
      <c r="E42" s="40">
        <f>SUM(D35:D41)</f>
      </c>
      <c r="F42" s="37"/>
    </row>
    <row r="43" spans="1:6" x14ac:dyDescent="0.25">
      <c r="A43" s="32">
        <v>10770</v>
      </c>
      <c r="B43" s="57" t="s">
        <v>47</v>
      </c>
      <c r="C43" s="58"/>
      <c r="D43" s="48">
        <f>'711'!D20</f>
      </c>
      <c r="E43" s="36"/>
      <c r="F43" s="37"/>
    </row>
    <row r="44" spans="1:6" x14ac:dyDescent="0.25">
      <c r="A44" s="32">
        <v>10780</v>
      </c>
      <c r="B44" s="57" t="s">
        <v>48</v>
      </c>
      <c r="C44" s="58"/>
      <c r="D44" s="48">
        <f>0.01*'761'!D12</f>
      </c>
      <c r="E44" s="36"/>
      <c r="F44" s="37"/>
    </row>
    <row r="45" spans="1:6" x14ac:dyDescent="0.25">
      <c r="A45" s="32">
        <v>10790</v>
      </c>
      <c r="B45" s="52" t="s">
        <v>49</v>
      </c>
      <c r="C45" s="53"/>
      <c r="D45" s="36"/>
      <c r="E45" s="40">
        <f>E42-E45</f>
      </c>
      <c r="F45" s="37"/>
    </row>
    <row r="46" spans="1:6" x14ac:dyDescent="0.25">
      <c r="A46" s="32">
        <v>10795</v>
      </c>
      <c r="B46" s="52" t="s">
        <v>50</v>
      </c>
      <c r="C46" s="53"/>
      <c r="D46" s="36"/>
      <c r="E46" s="36"/>
      <c r="F46" s="41">
        <f>E42-E45</f>
        <v>-132.80000000000001</v>
      </c>
    </row>
    <row r="47" spans="1:6" x14ac:dyDescent="0.25">
      <c r="A47" s="49">
        <v>10800</v>
      </c>
      <c r="B47" s="55" t="s">
        <v>51</v>
      </c>
      <c r="C47" s="56"/>
      <c r="D47" s="36"/>
      <c r="E47" s="36"/>
      <c r="F47" s="37"/>
    </row>
    <row r="48" spans="1:6" x14ac:dyDescent="0.25">
      <c r="A48" s="32">
        <v>10810</v>
      </c>
      <c r="B48" s="59" t="s">
        <v>52</v>
      </c>
      <c r="C48" s="60"/>
      <c r="D48" s="48">
        <f>'811'!E22</f>
      </c>
      <c r="E48" s="36"/>
      <c r="F48" s="37"/>
    </row>
    <row r="49" spans="1:6" x14ac:dyDescent="0.25">
      <c r="A49" s="32">
        <v>10880</v>
      </c>
      <c r="B49" s="57" t="s">
        <v>53</v>
      </c>
      <c r="C49" s="58"/>
      <c r="D49" s="35" t="n">
        <v>0.0</v>
      </c>
      <c r="E49" s="36"/>
      <c r="F49" s="37"/>
    </row>
    <row r="50" spans="1:6" x14ac:dyDescent="0.25">
      <c r="A50" s="49">
        <v>10890</v>
      </c>
      <c r="B50" s="52" t="s">
        <v>54</v>
      </c>
      <c r="C50" s="53"/>
      <c r="D50" s="36"/>
      <c r="E50" s="40">
        <f>E58-E59</f>
      </c>
      <c r="F50" s="41">
        <f>E50</f>
      </c>
    </row>
    <row r="51" spans="1:6" x14ac:dyDescent="0.25">
      <c r="A51" s="49">
        <v>10900</v>
      </c>
      <c r="B51" s="55" t="s">
        <v>55</v>
      </c>
      <c r="C51" s="56"/>
      <c r="D51" s="36"/>
      <c r="E51" s="36"/>
      <c r="F51" s="37"/>
    </row>
    <row r="52" spans="1:6" x14ac:dyDescent="0.25">
      <c r="A52" s="32">
        <v>10910</v>
      </c>
      <c r="B52" s="59" t="s">
        <v>56</v>
      </c>
      <c r="C52" s="60"/>
      <c r="D52" s="35" t="n">
        <v>0.0</v>
      </c>
      <c r="E52" s="36"/>
      <c r="F52" s="37"/>
    </row>
    <row r="53" spans="1:6" x14ac:dyDescent="0.25">
      <c r="A53" s="32">
        <v>10920</v>
      </c>
      <c r="B53" s="59" t="s">
        <v>57</v>
      </c>
      <c r="C53" s="60"/>
      <c r="D53" s="35" t="n">
        <v>0.0</v>
      </c>
      <c r="E53" s="36"/>
      <c r="F53" s="37"/>
    </row>
    <row r="54" spans="1:6" x14ac:dyDescent="0.25">
      <c r="A54" s="32">
        <v>10930</v>
      </c>
      <c r="B54" s="59" t="s">
        <v>58</v>
      </c>
      <c r="C54" s="60"/>
      <c r="D54" s="35" t="n">
        <v>0.0</v>
      </c>
      <c r="E54" s="36"/>
      <c r="F54" s="37"/>
    </row>
    <row r="55" spans="1:6" x14ac:dyDescent="0.25">
      <c r="A55" s="32">
        <v>10940</v>
      </c>
      <c r="B55" s="57" t="s">
        <v>59</v>
      </c>
      <c r="C55" s="58"/>
      <c r="D55" s="35" t="n">
        <v>0.0</v>
      </c>
      <c r="E55" s="36"/>
      <c r="F55" s="37"/>
    </row>
    <row r="56" spans="1:6" x14ac:dyDescent="0.25">
      <c r="A56" s="32">
        <v>10950</v>
      </c>
      <c r="B56" s="59" t="s">
        <v>60</v>
      </c>
      <c r="C56" s="60"/>
      <c r="D56" s="35" t="n">
        <v>0.0</v>
      </c>
      <c r="E56" s="36"/>
      <c r="F56" s="37"/>
    </row>
    <row r="57" spans="1:6" x14ac:dyDescent="0.25">
      <c r="A57" s="32">
        <v>10960</v>
      </c>
      <c r="B57" s="57" t="s">
        <v>61</v>
      </c>
      <c r="C57" s="58"/>
      <c r="D57" s="35" t="n">
        <v>0.0</v>
      </c>
      <c r="E57" s="36"/>
      <c r="F57" s="37"/>
    </row>
    <row r="58" spans="1:6" x14ac:dyDescent="0.25">
      <c r="A58" s="32">
        <v>10970</v>
      </c>
      <c r="B58" s="52" t="s">
        <v>62</v>
      </c>
      <c r="C58" s="53"/>
      <c r="D58" s="36"/>
      <c r="E58" s="40">
        <f>SUM(D52:D57)</f>
      </c>
      <c r="F58" s="37"/>
    </row>
    <row r="59" spans="1:6" x14ac:dyDescent="0.25">
      <c r="A59" s="32">
        <v>10980</v>
      </c>
      <c r="B59" s="60" t="s">
        <v>63</v>
      </c>
      <c r="C59" s="61"/>
      <c r="D59" s="35" t="n">
        <v>0.0</v>
      </c>
      <c r="E59" s="40">
        <f>D59</f>
      </c>
      <c r="F59" s="37"/>
    </row>
    <row r="60" spans="1:6" x14ac:dyDescent="0.25">
      <c r="A60" s="32">
        <v>10990</v>
      </c>
      <c r="B60" s="52" t="s">
        <v>64</v>
      </c>
      <c r="C60" s="53"/>
      <c r="D60" s="36"/>
      <c r="E60" s="36"/>
      <c r="F60" s="41">
        <f>E58-E59</f>
        <v>0</v>
      </c>
    </row>
    <row r="61" spans="1:6" x14ac:dyDescent="0.25">
      <c r="A61" s="62">
        <v>11000</v>
      </c>
      <c r="B61" s="63" t="s">
        <v>65</v>
      </c>
      <c r="C61" s="63"/>
      <c r="D61" s="64"/>
      <c r="E61" s="64"/>
      <c r="F61" s="65">
        <f>F60+F50+F46+F33+F27+F25+F17</f>
      </c>
    </row>
    <row r="62" spans="1:6" x14ac:dyDescent="0.25">
      <c r="A62" s="66"/>
      <c r="B62" s="67"/>
      <c r="C62" s="67"/>
      <c r="D62" s="67"/>
      <c r="E62" s="67"/>
      <c r="F62" s="67"/>
    </row>
    <row ht="15.75" r="63" spans="1:6" x14ac:dyDescent="0.25">
      <c r="A63" s="68"/>
      <c r="B63" s="69" t="s">
        <v>66</v>
      </c>
      <c r="C63" s="70"/>
      <c r="D63" s="71"/>
      <c r="E63" s="71"/>
      <c r="F63" s="72"/>
    </row>
    <row r="64" spans="1:6" x14ac:dyDescent="0.25">
      <c r="A64" s="49">
        <v>20100</v>
      </c>
      <c r="B64" s="55" t="s">
        <v>67</v>
      </c>
      <c r="C64" s="55"/>
      <c r="D64" s="36"/>
      <c r="E64" s="36"/>
      <c r="F64" s="37"/>
    </row>
    <row r="65" spans="1:8" x14ac:dyDescent="0.25">
      <c r="A65" s="32">
        <v>20110</v>
      </c>
      <c r="B65" s="57" t="s">
        <v>68</v>
      </c>
      <c r="C65" s="57"/>
      <c r="D65" s="35" t="n">
        <v>0.0</v>
      </c>
      <c r="E65" s="36"/>
      <c r="F65" s="37"/>
    </row>
    <row r="66" spans="1:8" x14ac:dyDescent="0.25">
      <c r="A66" s="32">
        <v>20120</v>
      </c>
      <c r="B66" s="57" t="s">
        <v>69</v>
      </c>
      <c r="C66" s="57"/>
      <c r="D66" s="73" t="n">
        <v>0.0</v>
      </c>
      <c r="E66" s="36"/>
      <c r="F66" s="37"/>
      <c r="H66" s="74"/>
    </row>
    <row r="67" spans="1:8" x14ac:dyDescent="0.25">
      <c r="A67" s="32">
        <v>20125</v>
      </c>
      <c r="B67" s="57" t="s">
        <v>70</v>
      </c>
      <c r="C67" s="57"/>
      <c r="D67" s="35" t="n">
        <v>0.0</v>
      </c>
      <c r="E67" s="36"/>
      <c r="F67" s="37"/>
    </row>
    <row r="68" spans="1:8" x14ac:dyDescent="0.25">
      <c r="A68" s="32">
        <v>20130</v>
      </c>
      <c r="B68" s="57" t="s">
        <v>71</v>
      </c>
      <c r="C68" s="57"/>
      <c r="D68" s="35" t="n">
        <v>0.0</v>
      </c>
      <c r="E68" s="36"/>
      <c r="F68" s="37"/>
    </row>
    <row r="69" spans="1:8" x14ac:dyDescent="0.25">
      <c r="A69" s="32">
        <v>20140</v>
      </c>
      <c r="B69" s="57" t="s">
        <v>72</v>
      </c>
      <c r="C69" s="57"/>
      <c r="D69" s="48">
        <f>'141'!D47</f>
      </c>
      <c r="E69" s="36"/>
      <c r="F69" s="37"/>
    </row>
    <row r="70" spans="1:8" x14ac:dyDescent="0.25">
      <c r="A70" s="49">
        <v>20200</v>
      </c>
      <c r="B70" s="52" t="s">
        <v>73</v>
      </c>
      <c r="C70" s="52"/>
      <c r="D70" s="36"/>
      <c r="E70" s="40">
        <f>D65:D69</f>
      </c>
      <c r="F70" s="41">
        <f>E70</f>
      </c>
    </row>
    <row r="71" spans="1:8" x14ac:dyDescent="0.25">
      <c r="A71" s="49">
        <v>20300</v>
      </c>
      <c r="B71" s="55" t="s">
        <v>74</v>
      </c>
      <c r="C71" s="55"/>
      <c r="D71" s="36"/>
      <c r="E71" s="36"/>
      <c r="F71" s="37"/>
    </row>
    <row r="72" spans="1:8" x14ac:dyDescent="0.25">
      <c r="A72" s="32">
        <v>20310</v>
      </c>
      <c r="B72" s="57" t="s">
        <v>75</v>
      </c>
      <c r="C72" s="57"/>
      <c r="D72" s="48">
        <f>'312'!H35</f>
      </c>
      <c r="E72" s="36"/>
      <c r="F72" s="37"/>
    </row>
    <row r="73" spans="1:8" x14ac:dyDescent="0.25">
      <c r="A73" s="32">
        <v>20320</v>
      </c>
      <c r="B73" s="57" t="s">
        <v>76</v>
      </c>
      <c r="C73" s="57"/>
      <c r="D73" s="48">
        <f>'322'!G22</f>
      </c>
      <c r="E73" s="36"/>
      <c r="F73" s="37"/>
    </row>
    <row r="74" spans="1:8" x14ac:dyDescent="0.25">
      <c r="A74" s="49">
        <v>20330</v>
      </c>
      <c r="B74" s="52" t="s">
        <v>77</v>
      </c>
      <c r="C74" s="52"/>
      <c r="D74" s="36"/>
      <c r="E74" s="40">
        <f>D72:D73</f>
      </c>
      <c r="F74" s="41">
        <f>E74</f>
      </c>
    </row>
    <row r="75" spans="1:8" x14ac:dyDescent="0.25">
      <c r="A75" s="49">
        <v>20450</v>
      </c>
      <c r="B75" s="52" t="s">
        <v>78</v>
      </c>
      <c r="C75" s="52"/>
      <c r="D75" s="48">
        <f>'451'!G22</f>
      </c>
      <c r="E75" s="40">
        <f>D75</f>
      </c>
      <c r="F75" s="41">
        <f>E75</f>
      </c>
    </row>
    <row r="76" spans="1:8" x14ac:dyDescent="0.25">
      <c r="A76" s="49">
        <v>20500</v>
      </c>
      <c r="B76" s="52" t="s">
        <v>79</v>
      </c>
      <c r="C76" s="52"/>
      <c r="D76" s="48">
        <f>'501'!D26</f>
      </c>
      <c r="E76" s="40">
        <f>D76</f>
      </c>
      <c r="F76" s="41">
        <f>E76</f>
      </c>
    </row>
    <row r="77" spans="1:8" x14ac:dyDescent="0.25">
      <c r="A77" s="49">
        <v>20600</v>
      </c>
      <c r="B77" s="55" t="s">
        <v>80</v>
      </c>
      <c r="C77" s="55"/>
      <c r="D77" s="36"/>
      <c r="E77" s="36"/>
      <c r="F77" s="37"/>
    </row>
    <row r="78" spans="1:8" x14ac:dyDescent="0.25">
      <c r="A78" s="32">
        <v>20610</v>
      </c>
      <c r="B78" s="59" t="s">
        <v>81</v>
      </c>
      <c r="C78" s="59"/>
      <c r="D78" s="35" t="n">
        <v>0.0</v>
      </c>
      <c r="E78" s="36"/>
      <c r="F78" s="37"/>
    </row>
    <row r="79" spans="1:8" x14ac:dyDescent="0.25">
      <c r="A79" s="32">
        <v>20620</v>
      </c>
      <c r="B79" s="59" t="s">
        <v>82</v>
      </c>
      <c r="C79" s="59"/>
      <c r="D79" s="35" t="n">
        <v>0.0</v>
      </c>
      <c r="E79" s="36"/>
      <c r="F79" s="37"/>
    </row>
    <row r="80" spans="1:8" x14ac:dyDescent="0.25">
      <c r="A80" s="32">
        <v>20630</v>
      </c>
      <c r="B80" s="59" t="s">
        <v>83</v>
      </c>
      <c r="C80" s="59"/>
      <c r="D80" s="35" t="n">
        <v>0.0</v>
      </c>
      <c r="E80" s="36"/>
      <c r="F80" s="37"/>
    </row>
    <row r="81" spans="1:6" x14ac:dyDescent="0.25">
      <c r="A81" s="32">
        <v>20640</v>
      </c>
      <c r="B81" s="59" t="s">
        <v>84</v>
      </c>
      <c r="C81" s="59"/>
      <c r="D81" s="48">
        <f>'642'!H23</f>
      </c>
      <c r="E81" s="36"/>
      <c r="F81" s="37"/>
    </row>
    <row r="82" spans="1:6" x14ac:dyDescent="0.25">
      <c r="A82" s="32">
        <v>20650</v>
      </c>
      <c r="B82" s="59" t="s">
        <v>85</v>
      </c>
      <c r="C82" s="59"/>
      <c r="D82" s="48">
        <f>'651'!G23</f>
      </c>
      <c r="E82" s="36"/>
      <c r="F82" s="37"/>
    </row>
    <row r="83" spans="1:6" x14ac:dyDescent="0.25">
      <c r="A83" s="49">
        <v>20660</v>
      </c>
      <c r="B83" s="52" t="s">
        <v>86</v>
      </c>
      <c r="C83" s="52"/>
      <c r="D83" s="36"/>
      <c r="E83" s="40">
        <f>SUM(D78:D82)</f>
      </c>
      <c r="F83" s="41">
        <f>E83</f>
      </c>
    </row>
    <row r="84" spans="1:6" x14ac:dyDescent="0.25">
      <c r="A84" s="32">
        <v>20700</v>
      </c>
      <c r="B84" s="55" t="s">
        <v>87</v>
      </c>
      <c r="C84" s="55"/>
      <c r="D84" s="36"/>
      <c r="E84" s="36"/>
      <c r="F84" s="37"/>
    </row>
    <row r="85" spans="1:6" x14ac:dyDescent="0.25">
      <c r="A85" s="32">
        <v>20710</v>
      </c>
      <c r="B85" s="59" t="s">
        <v>88</v>
      </c>
      <c r="C85" s="59"/>
      <c r="D85" s="35" t="n">
        <v>0.0</v>
      </c>
      <c r="E85" s="36"/>
      <c r="F85" s="37"/>
    </row>
    <row r="86" spans="1:6" x14ac:dyDescent="0.25">
      <c r="A86" s="32">
        <v>20720</v>
      </c>
      <c r="B86" s="59" t="s">
        <v>89</v>
      </c>
      <c r="C86" s="59"/>
      <c r="D86" s="35" t="n">
        <v>0.0</v>
      </c>
      <c r="E86" s="36"/>
      <c r="F86" s="37"/>
    </row>
    <row r="87" spans="1:6" x14ac:dyDescent="0.25">
      <c r="A87" s="49">
        <v>20750</v>
      </c>
      <c r="B87" s="52" t="s">
        <v>90</v>
      </c>
      <c r="C87" s="52"/>
      <c r="D87" s="36"/>
      <c r="E87" s="40">
        <f>SUM(D85:D86)</f>
      </c>
      <c r="F87" s="41">
        <f>E87</f>
      </c>
    </row>
    <row r="88" spans="1:6" x14ac:dyDescent="0.25">
      <c r="A88" s="49">
        <v>20800</v>
      </c>
      <c r="B88" s="75" t="s">
        <v>91</v>
      </c>
      <c r="C88" s="43"/>
      <c r="D88" s="36"/>
      <c r="E88" s="36"/>
      <c r="F88" s="37"/>
    </row>
    <row r="89" spans="1:6" x14ac:dyDescent="0.25">
      <c r="A89" s="32">
        <v>20810</v>
      </c>
      <c r="B89" s="60" t="s">
        <v>92</v>
      </c>
      <c r="C89" s="60"/>
      <c r="D89" s="35" t="n">
        <v>0.0</v>
      </c>
      <c r="E89" s="40">
        <f>D89</f>
      </c>
      <c r="F89" s="37"/>
    </row>
    <row r="90" spans="1:6" x14ac:dyDescent="0.25">
      <c r="A90" s="32">
        <v>20820</v>
      </c>
      <c r="B90" s="60" t="s">
        <v>93</v>
      </c>
      <c r="C90" s="60"/>
      <c r="D90" s="36"/>
      <c r="E90" s="36"/>
      <c r="F90" s="37"/>
    </row>
    <row r="91" spans="1:6" x14ac:dyDescent="0.25">
      <c r="A91" s="32">
        <v>20830</v>
      </c>
      <c r="B91" s="60" t="s">
        <v>94</v>
      </c>
      <c r="C91" s="60"/>
      <c r="D91" s="35" t="n">
        <v>0.0</v>
      </c>
      <c r="E91" s="36"/>
      <c r="F91" s="37"/>
    </row>
    <row r="92" spans="1:6" x14ac:dyDescent="0.25">
      <c r="A92" s="32">
        <v>20840</v>
      </c>
      <c r="B92" s="58" t="s">
        <v>95</v>
      </c>
      <c r="C92" s="58"/>
      <c r="D92" s="35" t="n">
        <v>0.0</v>
      </c>
      <c r="E92" s="36"/>
      <c r="F92" s="37"/>
    </row>
    <row r="93" spans="1:6" x14ac:dyDescent="0.25">
      <c r="A93" s="49">
        <v>20860</v>
      </c>
      <c r="B93" s="76" t="s">
        <v>96</v>
      </c>
      <c r="C93" s="77"/>
      <c r="D93" s="36"/>
      <c r="E93" s="40">
        <f>SUM(D91:D92)</f>
      </c>
      <c r="F93" s="37"/>
    </row>
    <row r="94" spans="1:6" x14ac:dyDescent="0.25">
      <c r="A94" s="32">
        <v>20900</v>
      </c>
      <c r="B94" s="78" t="s">
        <v>97</v>
      </c>
      <c r="C94" s="79"/>
      <c r="D94" s="36"/>
      <c r="E94" s="36"/>
      <c r="F94" s="37"/>
    </row>
    <row r="95" spans="1:6" x14ac:dyDescent="0.25">
      <c r="A95" s="32">
        <v>20910</v>
      </c>
      <c r="B95" s="58" t="s">
        <v>98</v>
      </c>
      <c r="C95" s="58"/>
      <c r="D95" s="35" t="n">
        <v>0.0</v>
      </c>
      <c r="E95" s="36"/>
      <c r="F95" s="37"/>
    </row>
    <row r="96" spans="1:6" x14ac:dyDescent="0.25">
      <c r="A96" s="32">
        <v>20920</v>
      </c>
      <c r="B96" s="58" t="s">
        <v>99</v>
      </c>
      <c r="C96" s="58"/>
      <c r="D96" s="35" t="n">
        <v>0.0</v>
      </c>
      <c r="E96" s="36"/>
      <c r="F96" s="37"/>
    </row>
    <row r="97" spans="1:6" x14ac:dyDescent="0.25">
      <c r="A97" s="32">
        <v>20930</v>
      </c>
      <c r="B97" s="58" t="s">
        <v>100</v>
      </c>
      <c r="C97" s="58"/>
      <c r="D97" s="80" t="n">
        <v>0.0</v>
      </c>
      <c r="E97" s="36"/>
      <c r="F97" s="37"/>
    </row>
    <row r="98" spans="1:6" x14ac:dyDescent="0.25">
      <c r="A98" s="32">
        <v>20932</v>
      </c>
      <c r="B98" s="58" t="s">
        <v>101</v>
      </c>
      <c r="C98" s="58"/>
      <c r="D98" s="48">
        <f>'933'!H22</f>
      </c>
      <c r="E98" s="36"/>
      <c r="F98" s="37"/>
    </row>
    <row r="99" spans="1:6" x14ac:dyDescent="0.25">
      <c r="A99" s="32">
        <v>20935</v>
      </c>
      <c r="B99" s="58" t="s">
        <v>102</v>
      </c>
      <c r="C99" s="58"/>
      <c r="D99" s="35" t="n">
        <v>0.0</v>
      </c>
      <c r="E99" s="36"/>
      <c r="F99" s="37"/>
    </row>
    <row r="100" spans="1:6" x14ac:dyDescent="0.25">
      <c r="A100" s="32">
        <v>20940</v>
      </c>
      <c r="B100" s="58" t="s">
        <v>103</v>
      </c>
      <c r="C100" s="58"/>
      <c r="D100" s="35" t="n">
        <v>0.0</v>
      </c>
      <c r="E100" s="36"/>
      <c r="F100" s="37"/>
    </row>
    <row r="101" spans="1:6" x14ac:dyDescent="0.25">
      <c r="A101" s="32">
        <v>20950</v>
      </c>
      <c r="B101" s="58" t="s">
        <v>104</v>
      </c>
      <c r="C101" s="58"/>
      <c r="D101" s="48">
        <f>'951'!D24</f>
      </c>
      <c r="E101" s="36"/>
      <c r="F101" s="37"/>
    </row>
    <row r="102" spans="1:6" x14ac:dyDescent="0.25">
      <c r="A102" s="32">
        <v>20960</v>
      </c>
      <c r="B102" s="58" t="s">
        <v>105</v>
      </c>
      <c r="C102" s="58"/>
      <c r="D102" s="80" t="n">
        <v>0.0</v>
      </c>
      <c r="E102" s="36"/>
      <c r="F102" s="37"/>
    </row>
    <row r="103" spans="1:6" x14ac:dyDescent="0.25">
      <c r="A103" s="32">
        <v>20965</v>
      </c>
      <c r="B103" s="58" t="s">
        <v>106</v>
      </c>
      <c r="C103" s="58"/>
      <c r="D103" s="81" t="str">
        <f>IF('1000'!F39&lt;0,'1000'!F39,"")</f>
      </c>
      <c r="E103" s="36"/>
      <c r="F103" s="37"/>
    </row>
    <row r="104" spans="1:6" x14ac:dyDescent="0.25">
      <c r="A104" s="49">
        <v>20970</v>
      </c>
      <c r="B104" s="82" t="s">
        <v>107</v>
      </c>
      <c r="C104" s="82"/>
      <c r="D104" s="36"/>
      <c r="E104" s="83">
        <f>SUM(D95:D103)</f>
      </c>
      <c r="F104" s="37"/>
    </row>
    <row r="105" spans="1:6" x14ac:dyDescent="0.25">
      <c r="A105" s="49">
        <v>20980</v>
      </c>
      <c r="B105" s="53" t="s">
        <v>108</v>
      </c>
      <c r="C105" s="53"/>
      <c r="D105" s="36"/>
      <c r="E105" s="36"/>
      <c r="F105" s="84">
        <f>E93+E104</f>
      </c>
    </row>
    <row r="106" spans="1:6" x14ac:dyDescent="0.25">
      <c r="A106" s="49">
        <v>20990</v>
      </c>
      <c r="B106" s="53" t="s">
        <v>109</v>
      </c>
      <c r="C106" s="53"/>
      <c r="D106" s="36"/>
      <c r="E106" s="36"/>
      <c r="F106" s="41">
        <f>F70+F87+F83+F76+F75+F74+F105</f>
      </c>
    </row>
    <row r="107" spans="1:6" x14ac:dyDescent="0.25">
      <c r="A107" s="62">
        <v>20995</v>
      </c>
      <c r="B107" s="85" t="s">
        <v>110</v>
      </c>
      <c r="C107" s="85"/>
      <c r="D107" s="64"/>
      <c r="E107" s="64"/>
      <c r="F107" s="86">
        <f>'996'!D23</f>
      </c>
    </row>
    <row r="109" spans="1:6" x14ac:dyDescent="0.25">
      <c r="F109" s="87"/>
    </row>
    <row r="110" spans="1:6" x14ac:dyDescent="0.25">
      <c r="A110" s="88"/>
      <c r="B110" s="89" t="str">
        <f>IF(ABS(F61-F106)&gt;1,"Not Balanced","______________________________ ")</f>
        <v>Not Balanced</v>
      </c>
      <c r="C110" s="90"/>
      <c r="D110" s="649" t="str">
        <f>B110</f>
        <v>Not Balanced</v>
      </c>
      <c r="E110" s="649"/>
    </row>
    <row r="111" spans="1:6" x14ac:dyDescent="0.25">
      <c r="A111" s="88"/>
      <c r="B111" s="91" t="s">
        <v>111</v>
      </c>
      <c r="C111" s="90"/>
      <c r="D111" s="650" t="s">
        <v>111</v>
      </c>
      <c r="E111" s="650"/>
    </row>
    <row r="112" spans="1:6" x14ac:dyDescent="0.25">
      <c r="A112" s="92"/>
      <c r="B112" s="651"/>
      <c r="C112" s="651"/>
      <c r="D112" s="651"/>
      <c r="E112" s="651"/>
    </row>
    <row r="113" spans="1:6" x14ac:dyDescent="0.25">
      <c r="A113" s="92"/>
      <c r="B113" s="93"/>
      <c r="C113" s="93"/>
      <c r="D113" s="93"/>
      <c r="E113" s="93"/>
    </row>
    <row ht="25.5" r="114" spans="1:6" x14ac:dyDescent="0.25">
      <c r="A114" s="94" t="s">
        <v>112</v>
      </c>
      <c r="B114" s="95" t="s">
        <v>113</v>
      </c>
      <c r="C114" s="96"/>
      <c r="D114" s="97" t="s">
        <v>114</v>
      </c>
      <c r="E114" s="98" t="s">
        <v>115</v>
      </c>
      <c r="F114" s="99"/>
    </row>
    <row ht="29.25" r="115" spans="1:6" x14ac:dyDescent="0.25">
      <c r="A115" s="100" t="s">
        <v>116</v>
      </c>
      <c r="B115" s="98">
        <v>8056898613</v>
      </c>
      <c r="C115" s="101"/>
      <c r="D115" s="102" t="s">
        <v>116</v>
      </c>
      <c r="E115" s="98">
        <v>9087339789</v>
      </c>
    </row>
    <row r="116" spans="1:6" x14ac:dyDescent="0.25">
      <c r="A116" s="7"/>
      <c r="B116" s="98"/>
    </row>
    <row ht="29.25" r="117" spans="1:6" x14ac:dyDescent="0.25">
      <c r="A117" s="103" t="s">
        <v>117</v>
      </c>
      <c r="B117" s="98" t="s">
        <v>118</v>
      </c>
      <c r="C117" s="101"/>
    </row>
  </sheetData>
  <sheetProtection password="EF22" sheet="1"/>
  <mergeCells count="3">
    <mergeCell ref="D110:E110"/>
    <mergeCell ref="D111:E111"/>
    <mergeCell ref="B112:E112"/>
  </mergeCells>
  <conditionalFormatting sqref="D91">
    <cfRule dxfId="19" operator="greaterThan" priority="2" type="cellIs">
      <formula>$E$89</formula>
    </cfRule>
  </conditionalFormatting>
  <conditionalFormatting sqref="D27">
    <cfRule dxfId="18" operator="lessThan" priority="3" type="cellIs">
      <formula>$E$70*5%</formula>
    </cfRule>
  </conditionalFormatting>
  <dataValidations count="7">
    <dataValidation allowBlank="1" error="Data input should be POSITIVE WHOLE NUMBERS" errorTitle="CBN - OFID" operator="greaterThanOrEqual" showErrorMessage="1" sqref="D13:F13 D14:D61 B62:F62 D64:D96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howInputMessage="1" sqref="D104:D107" type="whole">
      <formula1>0</formula1>
      <formula2>0</formula2>
    </dataValidation>
    <dataValidation allowBlank="1" error="Data input should be POSITIVE WHOLE NUMBERS " errorTitle="CBN - OFID" operator="greaterThanOrEqual" showErrorMessage="1" sqref="D98" type="whole">
      <formula1>0</formula1>
      <formula2>0</formula2>
    </dataValidation>
    <dataValidation allowBlank="1" prompt="Loss should have minus sign" promptTitle="NOTE" showErrorMessage="1" showInputMessage="1" sqref="D97 D101:D102">
      <formula1>0</formula1>
      <formula2>0</formula2>
    </dataValidation>
    <dataValidation allowBlank="1" error="Data input should be POSITIVE WHOLE NUMBERS " errorTitle="CBN - OFID" operator="greaterThanOrEqual" promptTitle="NOTE" showErrorMessage="1" sqref="D99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qref="D100" type="whole">
      <formula1>0</formula1>
      <formula2>0</formula2>
    </dataValidation>
    <dataValidation allowBlank="1" error="Must be a valid date!  Please check MM/DD/YYYY or DD/MM/YYYY format based on your computer settings. " errorTitle="Valid date is required" operator="greaterThan" prompt="Please input reporting date,  should be end of the month" promptTitle="Please input date" showErrorMessage="1" showInputMessage="1" sqref="C5" type="date">
      <formula1>36892</formula1>
      <formula2>0</formula2>
    </dataValidation>
  </dataValidations>
  <pageMargins bottom="0.74861111111111101" footer="0.31527777777777799" header="0.51180555555555496" left="0.5" right="0.35" top="0.74791666666666701"/>
  <pageSetup firstPageNumber="0" horizontalDpi="300" orientation="portrait" scale="78" verticalDpi="300"/>
  <headerFooter>
    <oddFooter>&amp;L&amp;F &amp;A&amp;C&amp;P / &amp;N&amp;R&amp;D &amp;T</oddFooter>
  </headerFooter>
  <rowBreaks count="1" manualBreakCount="1">
    <brk id="62" man="1" max="16383"/>
  </rowBreaks>
  <colBreaks count="1" manualBreakCount="1">
    <brk id="6" man="1" max="1048575"/>
  </colBreaks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10" workbookViewId="0" zoomScaleNormal="100">
      <selection activeCell="C26" sqref="C26"/>
    </sheetView>
  </sheetViews>
  <sheetFormatPr defaultColWidth="9.140625" defaultRowHeight="15" x14ac:dyDescent="0.25"/>
  <cols>
    <col min="1" max="1" customWidth="true" style="104" width="7.7109375" collapsed="true"/>
    <col min="2" max="2" customWidth="true" style="104" width="22.0" collapsed="true"/>
    <col min="3" max="3" customWidth="true" style="104" width="21.7109375" collapsed="true"/>
    <col min="4" max="4" customWidth="true" style="104" width="16.140625" collapsed="true"/>
    <col min="5" max="5" customWidth="true" style="104" width="15.85546875" collapsed="true"/>
    <col min="6" max="6" customWidth="true" style="104" width="14.0" collapsed="true"/>
    <col min="7" max="9" style="104" width="9.140625" collapsed="true"/>
    <col min="10" max="10" customWidth="true" style="104" width="10.140625" collapsed="true"/>
    <col min="11" max="257" style="104" width="9.140625" collapsed="true"/>
  </cols>
  <sheetData>
    <row r="1" spans="1:6" x14ac:dyDescent="0.25">
      <c r="A1" s="106" t="s">
        <v>0</v>
      </c>
      <c r="B1" s="106"/>
      <c r="C1" s="111">
        <f>'300'!C1</f>
        <v>51253</v>
      </c>
    </row>
    <row r="2" spans="1:6" x14ac:dyDescent="0.25">
      <c r="A2" s="106" t="s">
        <v>1</v>
      </c>
      <c r="B2" s="106"/>
      <c r="C2" s="111" t="str">
        <f>'300'!C2</f>
        <v>NEPTUNE MICROFINANCE BANK LIMITED</v>
      </c>
    </row>
    <row r="3" spans="1:6" x14ac:dyDescent="0.25">
      <c r="A3" s="106" t="s">
        <v>3</v>
      </c>
      <c r="B3" s="106"/>
      <c r="C3" s="111" t="s">
        <v>243</v>
      </c>
    </row>
    <row r="4" spans="1:6" x14ac:dyDescent="0.25">
      <c r="A4" s="106" t="s">
        <v>5</v>
      </c>
      <c r="B4" s="106"/>
      <c r="C4" s="290" t="s">
        <v>244</v>
      </c>
      <c r="D4" s="301"/>
      <c r="E4" s="301"/>
      <c r="F4" s="301"/>
    </row>
    <row r="5" spans="1:6" x14ac:dyDescent="0.25">
      <c r="A5" s="106" t="s">
        <v>7</v>
      </c>
      <c r="B5" s="106"/>
      <c r="C5" s="293">
        <f>'300'!C5</f>
        <v>42855</v>
      </c>
    </row>
    <row r="6" spans="1:6" x14ac:dyDescent="0.25">
      <c r="A6" s="106" t="s">
        <v>8</v>
      </c>
      <c r="B6" s="106"/>
      <c r="C6" s="111" t="str">
        <f>'300'!C6</f>
        <v>LAGOS</v>
      </c>
    </row>
    <row r="7" spans="1:6" x14ac:dyDescent="0.25">
      <c r="A7" s="106" t="s">
        <v>10</v>
      </c>
      <c r="B7" s="106"/>
      <c r="C7" s="355">
        <f>'300'!C7</f>
        <v>20</v>
      </c>
    </row>
    <row r="8" spans="1:6" x14ac:dyDescent="0.25">
      <c r="A8" s="106" t="s">
        <v>11</v>
      </c>
      <c r="B8" s="106"/>
      <c r="C8" s="111" t="str">
        <f>'300'!C8</f>
        <v>Ikeja</v>
      </c>
    </row>
    <row r="9" spans="1:6" x14ac:dyDescent="0.25">
      <c r="A9" s="106" t="s">
        <v>13</v>
      </c>
      <c r="B9" s="106"/>
      <c r="C9" s="111">
        <f>'300'!C9</f>
        <v>0</v>
      </c>
    </row>
    <row r="10" spans="1:6" x14ac:dyDescent="0.25">
      <c r="A10" s="107"/>
      <c r="B10" s="107"/>
      <c r="C10" s="107"/>
    </row>
    <row r="11" spans="1:6" x14ac:dyDescent="0.25">
      <c r="A11" s="303" t="s">
        <v>213</v>
      </c>
      <c r="B11" s="673"/>
      <c r="C11" s="673"/>
      <c r="D11" s="356" t="s">
        <v>245</v>
      </c>
      <c r="E11" s="99"/>
    </row>
    <row customHeight="1" ht="13.5" r="12" spans="1:6" x14ac:dyDescent="0.25">
      <c r="A12" s="357">
        <v>10762</v>
      </c>
      <c r="B12" s="674" t="s">
        <v>246</v>
      </c>
      <c r="C12" s="674"/>
      <c r="D12" s="238" t="n">
        <v>0.0</v>
      </c>
      <c r="E12" s="99"/>
    </row>
    <row customHeight="1" ht="12.75" r="13" spans="1:6" x14ac:dyDescent="0.25">
      <c r="A13" s="358">
        <v>10763</v>
      </c>
      <c r="B13" s="675" t="s">
        <v>247</v>
      </c>
      <c r="C13" s="675"/>
      <c r="D13" s="359"/>
      <c r="E13" s="99"/>
    </row>
    <row r="14" spans="1:6" x14ac:dyDescent="0.25">
      <c r="A14" s="358">
        <v>10764</v>
      </c>
      <c r="B14" s="670" t="s">
        <v>248</v>
      </c>
      <c r="C14" s="670"/>
      <c r="D14" s="360">
        <f>'771'!J15</f>
      </c>
      <c r="E14" s="157"/>
    </row>
    <row r="15" spans="1:6" x14ac:dyDescent="0.25">
      <c r="A15" s="358">
        <v>10765</v>
      </c>
      <c r="B15" s="670" t="s">
        <v>249</v>
      </c>
      <c r="C15" s="670"/>
      <c r="D15" s="360">
        <f>'771'!K15</f>
      </c>
      <c r="E15" s="157"/>
    </row>
    <row r="16" spans="1:6" x14ac:dyDescent="0.25">
      <c r="A16" s="358">
        <v>10766</v>
      </c>
      <c r="B16" s="670" t="s">
        <v>250</v>
      </c>
      <c r="C16" s="670"/>
      <c r="D16" s="360">
        <f>'771'!L15</f>
      </c>
      <c r="E16" s="157"/>
    </row>
    <row r="17" spans="1:6" x14ac:dyDescent="0.25">
      <c r="A17" s="358">
        <v>10767</v>
      </c>
      <c r="B17" s="670" t="s">
        <v>251</v>
      </c>
      <c r="C17" s="670"/>
      <c r="D17" s="360">
        <f>'771'!M15</f>
      </c>
      <c r="E17" s="157"/>
    </row>
    <row r="18" spans="1:6" x14ac:dyDescent="0.25">
      <c r="A18" s="358">
        <v>10768</v>
      </c>
      <c r="B18" s="670" t="s">
        <v>252</v>
      </c>
      <c r="C18" s="670"/>
      <c r="D18" s="361">
        <f>SUM(D14:D17)</f>
      </c>
      <c r="E18" s="157"/>
    </row>
    <row r="19" spans="1:6" x14ac:dyDescent="0.25">
      <c r="A19" s="362"/>
      <c r="B19" s="671" t="s">
        <v>253</v>
      </c>
      <c r="C19" s="671"/>
      <c r="D19" s="363">
        <f>'771'!H15</f>
      </c>
      <c r="E19" s="157"/>
    </row>
    <row r="20" spans="1:6" x14ac:dyDescent="0.25">
      <c r="A20" s="364">
        <v>10769</v>
      </c>
      <c r="B20" s="672" t="s">
        <v>231</v>
      </c>
      <c r="C20" s="672"/>
      <c r="D20" s="365" t="str">
        <f>IF(D19+D18+D12='300'!E42,D19+D18+D12,"Check Rules!!!")</f>
        <v>Check Rules!!!</v>
      </c>
      <c r="E20" s="157"/>
    </row>
    <row r="21" spans="1:6" x14ac:dyDescent="0.25">
      <c r="A21" s="99"/>
      <c r="B21" s="99"/>
      <c r="C21" s="99"/>
      <c r="D21" s="327"/>
      <c r="E21" s="157"/>
      <c r="F21" s="99"/>
    </row>
    <row r="22" spans="1:6" x14ac:dyDescent="0.25">
      <c r="A22" s="99"/>
      <c r="B22" s="99"/>
      <c r="C22" s="99" t="s">
        <v>169</v>
      </c>
      <c r="D22" s="327"/>
      <c r="E22" s="157"/>
      <c r="F22" s="99"/>
    </row>
    <row r="23" spans="1:6" x14ac:dyDescent="0.25">
      <c r="A23" s="93" t="str">
        <f>IF(D20="Check Rules!!!",D20,"…………………………………………………..")</f>
        <v>Check Rules!!!</v>
      </c>
      <c r="B23" s="90"/>
      <c r="C23" s="650" t="str">
        <f>A23</f>
        <v>Check Rules!!!</v>
      </c>
      <c r="D23" s="650"/>
      <c r="E23" s="158"/>
      <c r="F23" s="99"/>
    </row>
    <row r="24" spans="1:6" x14ac:dyDescent="0.25">
      <c r="A24" s="93" t="s">
        <v>111</v>
      </c>
      <c r="B24" s="90"/>
      <c r="C24" s="650" t="s">
        <v>111</v>
      </c>
      <c r="D24" s="650"/>
      <c r="E24" s="158"/>
      <c r="F24" s="99"/>
    </row>
  </sheetData>
  <sheetProtection password="EF22" sheet="1"/>
  <mergeCells count="12">
    <mergeCell ref="B11:C11"/>
    <mergeCell ref="B12:C12"/>
    <mergeCell ref="B13:C13"/>
    <mergeCell ref="B14:C14"/>
    <mergeCell ref="B15:C15"/>
    <mergeCell ref="C23:D23"/>
    <mergeCell ref="C24:D24"/>
    <mergeCell ref="B16:C16"/>
    <mergeCell ref="B17:C17"/>
    <mergeCell ref="B18:C18"/>
    <mergeCell ref="B19:C19"/>
    <mergeCell ref="B20:C20"/>
  </mergeCells>
  <conditionalFormatting sqref="D20">
    <cfRule dxfId="12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17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95"/>
  <sheetViews>
    <sheetView showGridLines="0" topLeftCell="J13" view="pageBreakPreview" workbookViewId="0" zoomScaleNormal="70" zoomScalePageLayoutView="84">
      <selection activeCell="Y22" sqref="Y22"/>
    </sheetView>
  </sheetViews>
  <sheetFormatPr defaultColWidth="9.140625" defaultRowHeight="15" x14ac:dyDescent="0.25"/>
  <cols>
    <col min="1" max="1" customWidth="true" style="98" width="6.28515625" collapsed="true"/>
    <col min="2" max="2" customWidth="true" style="366" width="18.7109375" collapsed="true"/>
    <col min="3" max="3" customWidth="true" style="98" width="34.42578125" collapsed="true"/>
    <col min="4" max="4" customWidth="true" style="367" width="14.85546875" collapsed="true"/>
    <col min="5" max="5" customWidth="true" style="367" width="12.7109375" collapsed="true"/>
    <col min="6" max="6" customWidth="true" style="368" width="12.28515625" collapsed="true"/>
    <col min="7" max="7" customWidth="true" style="368" width="12.42578125" collapsed="true"/>
    <col min="8" max="8" customWidth="true" style="368" width="11.42578125" collapsed="true"/>
    <col min="9" max="9" customWidth="true" style="369" width="12.42578125" collapsed="true"/>
    <col min="10" max="10" customWidth="true" style="370" width="12.85546875" collapsed="true"/>
    <col min="11" max="11" customWidth="true" style="370" width="10.5703125" collapsed="true"/>
    <col min="12" max="12" customWidth="true" style="370" width="10.28515625" collapsed="true"/>
    <col min="13" max="13" customWidth="true" style="370" width="10.0" collapsed="true"/>
    <col min="14" max="14" customWidth="true" style="371" width="15.28515625" collapsed="true"/>
    <col min="15" max="15" customWidth="true" style="98" width="14.85546875" collapsed="true"/>
    <col min="16" max="257" style="98" width="9.140625" collapsed="true"/>
  </cols>
  <sheetData>
    <row customHeight="1" ht="15" r="1" spans="1:15" x14ac:dyDescent="0.25">
      <c r="A1" s="8" t="s">
        <v>0</v>
      </c>
      <c r="B1" s="98"/>
      <c r="C1" s="372">
        <f>'761'!C1</f>
        <v>51253</v>
      </c>
      <c r="D1" s="373"/>
      <c r="E1" s="373"/>
      <c r="F1" s="374"/>
      <c r="G1" s="98"/>
      <c r="H1" s="98"/>
      <c r="I1" s="98"/>
      <c r="J1" s="98"/>
      <c r="K1" s="98"/>
      <c r="L1" s="98"/>
      <c r="M1" s="98"/>
      <c r="N1" s="369"/>
    </row>
    <row r="2" spans="1:15" x14ac:dyDescent="0.25">
      <c r="A2" s="8" t="s">
        <v>1</v>
      </c>
      <c r="B2" s="98"/>
      <c r="C2" s="375" t="str">
        <f>'951'!C2</f>
        <v>NEPTUNE MICROFINANCE BANK LIMITED</v>
      </c>
      <c r="D2" s="373"/>
      <c r="E2" s="373"/>
      <c r="F2" s="374"/>
      <c r="G2" s="98"/>
      <c r="H2" s="98"/>
      <c r="I2" s="98"/>
      <c r="J2" s="98"/>
      <c r="K2" s="98"/>
      <c r="L2" s="98"/>
      <c r="M2" s="98"/>
      <c r="N2" s="369"/>
    </row>
    <row r="3" spans="1:15" x14ac:dyDescent="0.25">
      <c r="A3" s="8" t="s">
        <v>3</v>
      </c>
      <c r="B3" s="98"/>
      <c r="C3" s="376" t="s">
        <v>254</v>
      </c>
      <c r="D3" s="373"/>
      <c r="E3" s="373"/>
      <c r="F3" s="374"/>
      <c r="G3" s="98"/>
      <c r="H3" s="98"/>
      <c r="I3" s="98"/>
      <c r="J3" s="98"/>
      <c r="K3" s="98"/>
      <c r="L3" s="98"/>
      <c r="M3" s="98"/>
      <c r="N3" s="369"/>
    </row>
    <row r="4" spans="1:15" x14ac:dyDescent="0.25">
      <c r="A4" s="8" t="s">
        <v>5</v>
      </c>
      <c r="B4" s="98"/>
      <c r="C4" s="376" t="s">
        <v>255</v>
      </c>
      <c r="D4" s="377"/>
      <c r="E4" s="377"/>
      <c r="F4" s="374"/>
      <c r="G4" s="98"/>
      <c r="H4" s="98"/>
      <c r="I4" s="98"/>
      <c r="J4" s="98"/>
      <c r="K4" s="98"/>
      <c r="L4" s="98"/>
      <c r="M4" s="98"/>
      <c r="N4" s="369"/>
    </row>
    <row r="5" spans="1:15" x14ac:dyDescent="0.25">
      <c r="A5" s="8" t="s">
        <v>7</v>
      </c>
      <c r="B5" s="98"/>
      <c r="C5" s="378">
        <f>'761'!C5</f>
        <v>42855</v>
      </c>
      <c r="D5" s="373"/>
      <c r="E5" s="379"/>
      <c r="F5" s="374"/>
      <c r="G5" s="98"/>
      <c r="H5" s="98"/>
      <c r="I5" s="98"/>
      <c r="J5" s="98"/>
      <c r="K5" s="98"/>
      <c r="L5" s="98"/>
      <c r="M5" s="98"/>
      <c r="N5" s="369"/>
    </row>
    <row r="6" spans="1:15" x14ac:dyDescent="0.25">
      <c r="A6" s="8" t="s">
        <v>8</v>
      </c>
      <c r="B6" s="98"/>
      <c r="C6" s="376" t="str">
        <f>'761'!C6</f>
        <v>LAGOS</v>
      </c>
      <c r="D6" s="373"/>
      <c r="E6" s="373"/>
      <c r="F6" s="374"/>
      <c r="G6" s="98"/>
      <c r="H6" s="98"/>
      <c r="I6" s="98"/>
      <c r="J6" s="98"/>
      <c r="K6" s="98"/>
      <c r="L6" s="98"/>
      <c r="M6" s="98"/>
      <c r="N6" s="369"/>
    </row>
    <row r="7" spans="1:15" x14ac:dyDescent="0.25">
      <c r="A7" s="8" t="s">
        <v>10</v>
      </c>
      <c r="B7" s="98"/>
      <c r="C7" s="376">
        <f>'761'!C7</f>
        <v>20</v>
      </c>
      <c r="D7" s="373"/>
      <c r="E7" s="373"/>
      <c r="F7" s="374"/>
      <c r="G7" s="98"/>
      <c r="H7" s="98"/>
      <c r="I7" s="98"/>
      <c r="J7" s="98"/>
      <c r="K7" s="98"/>
      <c r="L7" s="98"/>
      <c r="M7" s="98"/>
      <c r="N7" s="369"/>
    </row>
    <row r="8" spans="1:15" x14ac:dyDescent="0.25">
      <c r="A8" s="8" t="s">
        <v>11</v>
      </c>
      <c r="B8" s="98"/>
      <c r="C8" s="376" t="str">
        <f>'761'!C8</f>
        <v>Ikeja</v>
      </c>
      <c r="D8" s="373"/>
      <c r="E8" s="373"/>
      <c r="F8" s="374"/>
      <c r="G8" s="98"/>
      <c r="H8" s="98"/>
      <c r="I8" s="98"/>
      <c r="J8" s="98"/>
      <c r="K8" s="98"/>
      <c r="L8" s="98"/>
      <c r="M8" s="98"/>
      <c r="N8" s="369"/>
    </row>
    <row r="9" spans="1:15" x14ac:dyDescent="0.25">
      <c r="A9" s="8" t="s">
        <v>13</v>
      </c>
      <c r="B9" s="98"/>
      <c r="C9" s="376">
        <f>'761'!C9</f>
        <v>0</v>
      </c>
      <c r="D9" s="373"/>
      <c r="E9" s="373"/>
      <c r="F9" s="374"/>
      <c r="G9" s="98"/>
      <c r="H9" s="98"/>
      <c r="I9" s="98"/>
      <c r="J9" s="98"/>
      <c r="K9" s="98"/>
      <c r="L9" s="98"/>
      <c r="M9" s="98"/>
      <c r="N9" s="369"/>
    </row>
    <row r="10" spans="1:15" x14ac:dyDescent="0.25">
      <c r="A10" s="8"/>
      <c r="B10" s="98"/>
      <c r="C10" s="373"/>
      <c r="D10" s="373"/>
      <c r="E10" s="373"/>
      <c r="F10" s="374"/>
      <c r="G10" s="98"/>
      <c r="H10" s="98"/>
      <c r="I10" s="98"/>
      <c r="J10" s="98"/>
      <c r="K10" s="98"/>
      <c r="L10" s="98"/>
      <c r="M10" s="98"/>
      <c r="N10" s="369"/>
    </row>
    <row r="11" spans="1:15" x14ac:dyDescent="0.25">
      <c r="B11" s="90"/>
      <c r="D11" s="650" t="str">
        <f>IF(N15="Check Rules!!!","Check Rules!!!","…………………………………………………………...")</f>
        <v>…………………………………………………………...</v>
      </c>
      <c r="E11" s="650"/>
      <c r="F11" s="650"/>
      <c r="I11" s="98"/>
      <c r="J11" s="650" t="str">
        <f>IF(N15="Check Rules!!!","Check Rules!!!","………………………………………………………...")</f>
        <v>………………………………………………………...</v>
      </c>
      <c r="K11" s="650"/>
      <c r="L11" s="650"/>
      <c r="M11" s="98"/>
      <c r="N11" s="369"/>
    </row>
    <row r="12" spans="1:15" x14ac:dyDescent="0.25">
      <c r="B12" s="90"/>
      <c r="D12" s="93" t="s">
        <v>111</v>
      </c>
      <c r="E12" s="373"/>
      <c r="I12" s="98"/>
      <c r="J12" s="650" t="s">
        <v>111</v>
      </c>
      <c r="K12" s="650"/>
      <c r="L12" s="650"/>
      <c r="M12" s="98"/>
      <c r="N12" s="369"/>
    </row>
    <row r="13" spans="1:15" x14ac:dyDescent="0.25">
      <c r="A13" s="8"/>
      <c r="B13" s="373"/>
      <c r="C13" s="373"/>
      <c r="D13" s="373"/>
      <c r="E13" s="373"/>
      <c r="F13" s="374"/>
      <c r="G13" s="98"/>
      <c r="H13" s="98"/>
      <c r="I13" s="98"/>
      <c r="J13" s="98"/>
      <c r="K13" s="98"/>
      <c r="L13" s="98"/>
      <c r="M13" s="98"/>
      <c r="N13" s="369"/>
    </row>
    <row r="14" spans="1:15" x14ac:dyDescent="0.25">
      <c r="A14" s="8"/>
      <c r="B14" s="373"/>
      <c r="C14" s="373"/>
      <c r="D14" s="373"/>
      <c r="E14" s="373"/>
      <c r="F14" s="374">
        <f>SUM(F20:F65281)</f>
      </c>
      <c r="G14" s="98"/>
      <c r="H14" s="98"/>
      <c r="I14" s="98"/>
      <c r="J14" s="98">
        <f>SUM(F20:F65281)</f>
      </c>
      <c r="K14" s="98">
        <f>SUM(K20:K65281)</f>
      </c>
      <c r="L14" s="98">
        <f>SUM(L20:L65281)</f>
      </c>
      <c r="M14" s="98">
        <f>SUM(M20:M65281)</f>
      </c>
      <c r="N14" s="98"/>
    </row>
    <row r="15" spans="1:15" x14ac:dyDescent="0.25">
      <c r="A15" s="380" t="s">
        <v>256</v>
      </c>
      <c r="B15" s="381"/>
      <c r="C15" s="381"/>
      <c r="D15" s="381"/>
      <c r="E15" s="381"/>
      <c r="F15" s="382">
        <f>SUM(F15:F29)</f>
      </c>
      <c r="G15" s="382">
        <f>F20+F21+F22+F23+F24+F25+F26+F27+F28+F29</f>
      </c>
      <c r="H15" s="382">
        <f>SUM(H20:H65281)</f>
      </c>
      <c r="I15" s="382">
        <f>SUM(I20:I65281)</f>
      </c>
      <c r="J15" s="382">
        <f>SUM(J20:J65281)</f>
      </c>
      <c r="K15" s="382">
        <f>SUM(K20:K65281)</f>
      </c>
      <c r="L15" s="382">
        <f>SUM(L20:L65281)</f>
      </c>
      <c r="M15" s="382">
        <f>SUM(M20:M65281)</f>
      </c>
      <c r="N15" s="382">
        <f si="0" t="shared"/>
        <v>0</v>
      </c>
      <c r="O15" s="383" t="str">
        <f>IF(N15="Check Rules!!!",SUM(N20:N65281)-'300'!D43,"")</f>
        <v/>
      </c>
    </row>
    <row r="16" spans="1:15" x14ac:dyDescent="0.25">
      <c r="A16" s="384">
        <v>1</v>
      </c>
      <c r="B16" s="385">
        <v>2</v>
      </c>
      <c r="C16" s="385">
        <v>3</v>
      </c>
      <c r="D16" s="385">
        <v>4</v>
      </c>
      <c r="E16" s="386">
        <v>5</v>
      </c>
      <c r="F16" s="386">
        <v>6</v>
      </c>
      <c r="G16" s="386">
        <v>7</v>
      </c>
      <c r="H16" s="386">
        <v>8</v>
      </c>
      <c r="I16" s="386">
        <v>9</v>
      </c>
      <c r="J16" s="678">
        <v>10</v>
      </c>
      <c r="K16" s="678"/>
      <c r="L16" s="678"/>
      <c r="M16" s="678"/>
      <c r="N16" s="387">
        <v>11</v>
      </c>
      <c r="O16" s="388">
        <v>12</v>
      </c>
    </row>
    <row customHeight="1" ht="15.75" r="17" spans="1:15" x14ac:dyDescent="0.25">
      <c r="A17" s="681" t="s">
        <v>257</v>
      </c>
      <c r="B17" s="679" t="s">
        <v>258</v>
      </c>
      <c r="C17" s="679" t="s">
        <v>259</v>
      </c>
      <c r="D17" s="679" t="s">
        <v>260</v>
      </c>
      <c r="E17" s="679" t="s">
        <v>261</v>
      </c>
      <c r="F17" s="679" t="s">
        <v>262</v>
      </c>
      <c r="G17" s="679" t="s">
        <v>263</v>
      </c>
      <c r="H17" s="679" t="s">
        <v>264</v>
      </c>
      <c r="I17" s="679" t="s">
        <v>265</v>
      </c>
      <c r="J17" s="680" t="s">
        <v>266</v>
      </c>
      <c r="K17" s="680"/>
      <c r="L17" s="680"/>
      <c r="M17" s="680"/>
      <c r="N17" s="676" t="s">
        <v>267</v>
      </c>
      <c r="O17" s="677" t="s">
        <v>268</v>
      </c>
    </row>
    <row r="18" spans="1:15" x14ac:dyDescent="0.25">
      <c r="A18" s="681"/>
      <c r="B18" s="679"/>
      <c r="C18" s="679"/>
      <c r="D18" s="679"/>
      <c r="E18" s="679"/>
      <c r="F18" s="679"/>
      <c r="G18" s="679"/>
      <c r="H18" s="679"/>
      <c r="I18" s="679"/>
      <c r="J18" s="390" t="s">
        <v>269</v>
      </c>
      <c r="K18" s="390" t="s">
        <v>270</v>
      </c>
      <c r="L18" s="390" t="s">
        <v>271</v>
      </c>
      <c r="M18" s="390" t="s">
        <v>272</v>
      </c>
      <c r="N18" s="676"/>
      <c r="O18" s="677"/>
    </row>
    <row ht="51" r="19" spans="1:15" x14ac:dyDescent="0.25">
      <c r="A19" s="681"/>
      <c r="B19" s="679"/>
      <c r="C19" s="679"/>
      <c r="D19" s="679"/>
      <c r="E19" s="679"/>
      <c r="F19" s="679"/>
      <c r="G19" s="679"/>
      <c r="H19" s="679"/>
      <c r="I19" s="679"/>
      <c r="J19" s="389" t="s">
        <v>273</v>
      </c>
      <c r="K19" s="389" t="s">
        <v>274</v>
      </c>
      <c r="L19" s="389" t="s">
        <v>275</v>
      </c>
      <c r="M19" s="389" t="s">
        <v>276</v>
      </c>
      <c r="N19" s="676"/>
      <c r="O19" s="677"/>
    </row>
    <row r="20" spans="1:15" x14ac:dyDescent="0.25">
      <c r="A20" s="391"/>
      <c r="B20" s="392" t="s">
        <v>453</v>
      </c>
      <c r="C20" s="393" t="s">
        <v>452</v>
      </c>
      <c r="D20" s="738" t="s">
        <v>451</v>
      </c>
      <c r="E20" s="237"/>
      <c r="F20" s="395" t="s">
        <v>450</v>
      </c>
      <c r="G20" s="396" t="s">
        <v>449</v>
      </c>
      <c r="H20" s="396" t="s">
        <v>448</v>
      </c>
      <c r="I20" s="397" t="str">
        <f ref="I20:I51" si="1" t="shared">G20+H20</f>
        <v>300</v>
      </c>
      <c r="J20" s="398" t="s">
        <v>447</v>
      </c>
      <c r="K20" s="398" t="s">
        <v>446</v>
      </c>
      <c r="L20" s="398" t="s">
        <v>445</v>
      </c>
      <c r="M20" s="398" t="s">
        <v>444</v>
      </c>
      <c r="N20" s="399">
        <f ref="N20:N51" si="2" t="shared">(0.05*J20)+(0.2*K20)+(0.5*L20)+M20</f>
        <v>0</v>
      </c>
      <c r="O20" s="400" t="s">
        <v>443</v>
      </c>
    </row>
    <row r="21" spans="1:15" x14ac:dyDescent="0.25">
      <c r="A21" s="401"/>
      <c r="B21" s="402" t="s">
        <v>461</v>
      </c>
      <c r="C21" s="403" t="s">
        <v>460</v>
      </c>
      <c r="D21" s="739" t="s">
        <v>459</v>
      </c>
      <c r="E21" s="404"/>
      <c r="F21" s="405" t="s">
        <v>449</v>
      </c>
      <c r="G21" s="405" t="s">
        <v>446</v>
      </c>
      <c r="H21" s="405" t="s">
        <v>458</v>
      </c>
      <c r="I21" s="406" t="str">
        <f si="1" t="shared"/>
        <v>90</v>
      </c>
      <c r="J21" s="407" t="s">
        <v>447</v>
      </c>
      <c r="K21" s="407" t="s">
        <v>457</v>
      </c>
      <c r="L21" s="407" t="s">
        <v>456</v>
      </c>
      <c r="M21" s="407" t="s">
        <v>455</v>
      </c>
      <c r="N21" s="408">
        <f si="2" t="shared"/>
        <v>0</v>
      </c>
      <c r="O21" s="409" t="s">
        <v>454</v>
      </c>
    </row>
    <row r="22" spans="1:15" x14ac:dyDescent="0.25">
      <c r="A22" s="401"/>
      <c r="B22" s="402" t="s">
        <v>468</v>
      </c>
      <c r="C22" s="403" t="s">
        <v>467</v>
      </c>
      <c r="D22" s="740" t="s">
        <v>466</v>
      </c>
      <c r="E22" s="404"/>
      <c r="F22" s="405" t="s">
        <v>463</v>
      </c>
      <c r="G22" s="405" t="s">
        <v>444</v>
      </c>
      <c r="H22" s="405" t="s">
        <v>455</v>
      </c>
      <c r="I22" s="406" t="str">
        <f si="1" t="shared"/>
        <v>120</v>
      </c>
      <c r="J22" s="407" t="s">
        <v>465</v>
      </c>
      <c r="K22" s="407" t="s">
        <v>464</v>
      </c>
      <c r="L22" s="407" t="s">
        <v>463</v>
      </c>
      <c r="M22" s="407" t="s">
        <v>462</v>
      </c>
      <c r="N22" s="408">
        <f si="2" t="shared"/>
        <v>0</v>
      </c>
      <c r="O22" s="409" t="s">
        <v>454</v>
      </c>
    </row>
    <row r="23" spans="1:15" x14ac:dyDescent="0.25">
      <c r="A23" s="401"/>
      <c r="B23" s="402" t="s">
        <v>475</v>
      </c>
      <c r="C23" s="403" t="s">
        <v>474</v>
      </c>
      <c r="D23" s="741" t="s">
        <v>473</v>
      </c>
      <c r="E23" s="404"/>
      <c r="F23" s="405" t="s">
        <v>472</v>
      </c>
      <c r="G23" s="405" t="s">
        <v>456</v>
      </c>
      <c r="H23" s="405" t="s">
        <v>457</v>
      </c>
      <c r="I23" s="406" t="str">
        <f si="1" t="shared"/>
        <v>90</v>
      </c>
      <c r="J23" s="407" t="s">
        <v>471</v>
      </c>
      <c r="K23" s="407" t="s">
        <v>463</v>
      </c>
      <c r="L23" s="407" t="s">
        <v>470</v>
      </c>
      <c r="M23" s="407" t="s">
        <v>469</v>
      </c>
      <c r="N23" s="408">
        <f si="2" t="shared"/>
        <v>0</v>
      </c>
      <c r="O23" s="409" t="s">
        <v>443</v>
      </c>
    </row>
    <row r="24" spans="1:15" x14ac:dyDescent="0.25">
      <c r="A24" s="401"/>
      <c r="B24" s="402" t="s">
        <v>482</v>
      </c>
      <c r="C24" s="403" t="s">
        <v>481</v>
      </c>
      <c r="D24" s="742" t="s">
        <v>480</v>
      </c>
      <c r="E24" s="404"/>
      <c r="F24" s="405" t="s">
        <v>464</v>
      </c>
      <c r="G24" s="405" t="s">
        <v>446</v>
      </c>
      <c r="H24" s="405" t="s">
        <v>457</v>
      </c>
      <c r="I24" s="406" t="str">
        <f si="1" t="shared"/>
        <v>120</v>
      </c>
      <c r="J24" s="407" t="s">
        <v>479</v>
      </c>
      <c r="K24" s="407" t="s">
        <v>478</v>
      </c>
      <c r="L24" s="407" t="s">
        <v>477</v>
      </c>
      <c r="M24" s="407" t="s">
        <v>476</v>
      </c>
      <c r="N24" s="408">
        <f si="2" t="shared"/>
        <v>0</v>
      </c>
      <c r="O24" s="409" t="s">
        <v>454</v>
      </c>
    </row>
    <row r="25" spans="1:15" x14ac:dyDescent="0.25">
      <c r="A25" s="401"/>
      <c r="B25" s="402" t="s">
        <v>490</v>
      </c>
      <c r="C25" s="403" t="s">
        <v>489</v>
      </c>
      <c r="D25" s="743" t="s">
        <v>488</v>
      </c>
      <c r="E25" s="404"/>
      <c r="F25" s="405" t="s">
        <v>487</v>
      </c>
      <c r="G25" s="405" t="s">
        <v>486</v>
      </c>
      <c r="H25" s="405" t="s">
        <v>447</v>
      </c>
      <c r="I25" s="406" t="str">
        <f si="1" t="shared"/>
        <v>82</v>
      </c>
      <c r="J25" s="407" t="s">
        <v>485</v>
      </c>
      <c r="K25" s="407" t="s">
        <v>484</v>
      </c>
      <c r="L25" s="407" t="s">
        <v>483</v>
      </c>
      <c r="M25" s="407" t="s">
        <v>470</v>
      </c>
      <c r="N25" s="408">
        <f si="2" t="shared"/>
        <v>0</v>
      </c>
      <c r="O25" s="409" t="s">
        <v>443</v>
      </c>
    </row>
    <row r="26" spans="1:15" x14ac:dyDescent="0.25">
      <c r="A26" s="401"/>
      <c r="B26" s="402" t="s">
        <v>499</v>
      </c>
      <c r="C26" s="403" t="s">
        <v>498</v>
      </c>
      <c r="D26" s="744" t="s">
        <v>497</v>
      </c>
      <c r="E26" s="404"/>
      <c r="F26" s="405" t="s">
        <v>496</v>
      </c>
      <c r="G26" s="405" t="s">
        <v>495</v>
      </c>
      <c r="H26" s="405" t="s">
        <v>446</v>
      </c>
      <c r="I26" s="406" t="str">
        <f si="1" t="shared"/>
        <v>91</v>
      </c>
      <c r="J26" s="407" t="s">
        <v>494</v>
      </c>
      <c r="K26" s="407" t="s">
        <v>493</v>
      </c>
      <c r="L26" s="407" t="s">
        <v>492</v>
      </c>
      <c r="M26" s="407" t="s">
        <v>491</v>
      </c>
      <c r="N26" s="408">
        <f si="2" t="shared"/>
        <v>0</v>
      </c>
      <c r="O26" s="409" t="s">
        <v>454</v>
      </c>
    </row>
    <row r="27" spans="1:15" x14ac:dyDescent="0.25">
      <c r="A27" s="401"/>
      <c r="B27" s="402" t="s">
        <v>505</v>
      </c>
      <c r="C27" s="403" t="s">
        <v>504</v>
      </c>
      <c r="D27" s="745" t="s">
        <v>503</v>
      </c>
      <c r="E27" s="404"/>
      <c r="F27" s="405" t="s">
        <v>502</v>
      </c>
      <c r="G27" s="405" t="s">
        <v>458</v>
      </c>
      <c r="H27" s="405" t="s">
        <v>445</v>
      </c>
      <c r="I27" s="406" t="str">
        <f si="1" t="shared"/>
        <v>100</v>
      </c>
      <c r="J27" s="407" t="s">
        <v>472</v>
      </c>
      <c r="K27" s="407" t="s">
        <v>501</v>
      </c>
      <c r="L27" s="407" t="s">
        <v>494</v>
      </c>
      <c r="M27" s="407" t="s">
        <v>500</v>
      </c>
      <c r="N27" s="408">
        <f si="2" t="shared"/>
        <v>0</v>
      </c>
      <c r="O27" s="409" t="s">
        <v>443</v>
      </c>
    </row>
    <row r="28" spans="1:15" x14ac:dyDescent="0.25">
      <c r="A28" s="401"/>
      <c r="B28" s="402" t="s">
        <v>511</v>
      </c>
      <c r="C28" s="403" t="s">
        <v>510</v>
      </c>
      <c r="D28" s="746" t="s">
        <v>509</v>
      </c>
      <c r="E28" s="404"/>
      <c r="F28" s="405" t="s">
        <v>508</v>
      </c>
      <c r="G28" s="405" t="s">
        <v>450</v>
      </c>
      <c r="H28" s="405" t="s">
        <v>444</v>
      </c>
      <c r="I28" s="406" t="str">
        <f si="1" t="shared"/>
        <v>109</v>
      </c>
      <c r="J28" s="407" t="s">
        <v>487</v>
      </c>
      <c r="K28" s="407" t="s">
        <v>507</v>
      </c>
      <c r="L28" s="407" t="s">
        <v>495</v>
      </c>
      <c r="M28" s="407" t="s">
        <v>506</v>
      </c>
      <c r="N28" s="408">
        <f si="2" t="shared"/>
        <v>0</v>
      </c>
      <c r="O28" s="409" t="s">
        <v>454</v>
      </c>
    </row>
    <row r="29" spans="1:15" x14ac:dyDescent="0.25">
      <c r="A29" s="401"/>
      <c r="B29" s="402" t="s">
        <v>519</v>
      </c>
      <c r="C29" s="403" t="s">
        <v>518</v>
      </c>
      <c r="D29" s="747" t="s">
        <v>517</v>
      </c>
      <c r="E29" s="404"/>
      <c r="F29" s="405" t="s">
        <v>491</v>
      </c>
      <c r="G29" s="405" t="s">
        <v>516</v>
      </c>
      <c r="H29" s="405" t="s">
        <v>515</v>
      </c>
      <c r="I29" s="406" t="str">
        <f si="1" t="shared"/>
        <v>99</v>
      </c>
      <c r="J29" s="407" t="s">
        <v>514</v>
      </c>
      <c r="K29" s="407" t="s">
        <v>513</v>
      </c>
      <c r="L29" s="407" t="s">
        <v>512</v>
      </c>
      <c r="M29" s="407" t="s">
        <v>486</v>
      </c>
      <c r="N29" s="408">
        <f si="2" t="shared"/>
        <v>0</v>
      </c>
      <c r="O29" s="409" t="s">
        <v>443</v>
      </c>
    </row>
    <row r="30" spans="1:15" x14ac:dyDescent="0.25">
      <c r="A30" s="401"/>
      <c r="B30" s="402"/>
      <c r="C30" s="403"/>
      <c r="D30" s="404"/>
      <c r="E30" s="404"/>
      <c r="F30" s="405"/>
      <c r="G30" s="405"/>
      <c r="H30" s="405"/>
      <c r="I30" s="406">
        <f si="1" t="shared"/>
        <v>0</v>
      </c>
      <c r="J30" s="407"/>
      <c r="K30" s="407"/>
      <c r="L30" s="407"/>
      <c r="M30" s="407"/>
      <c r="N30" s="408">
        <f si="2" t="shared"/>
        <v>0</v>
      </c>
      <c r="O30" s="409"/>
    </row>
    <row r="31" spans="1:15" x14ac:dyDescent="0.25">
      <c r="A31" s="401"/>
      <c r="B31" s="402"/>
      <c r="C31" s="403"/>
      <c r="D31" s="404"/>
      <c r="E31" s="404"/>
      <c r="F31" s="405"/>
      <c r="G31" s="405"/>
      <c r="H31" s="405"/>
      <c r="I31" s="406">
        <f si="1" t="shared"/>
        <v>0</v>
      </c>
      <c r="J31" s="407"/>
      <c r="K31" s="407"/>
      <c r="L31" s="407"/>
      <c r="M31" s="407"/>
      <c r="N31" s="408">
        <f si="2" t="shared"/>
        <v>0</v>
      </c>
      <c r="O31" s="409"/>
    </row>
    <row r="32" spans="1:15" x14ac:dyDescent="0.25">
      <c r="A32" s="401"/>
      <c r="B32" s="402"/>
      <c r="C32" s="403"/>
      <c r="D32" s="404"/>
      <c r="E32" s="404"/>
      <c r="F32" s="405"/>
      <c r="G32" s="405"/>
      <c r="H32" s="405"/>
      <c r="I32" s="406">
        <f si="1" t="shared"/>
        <v>0</v>
      </c>
      <c r="J32" s="407"/>
      <c r="K32" s="407"/>
      <c r="L32" s="407"/>
      <c r="M32" s="407"/>
      <c r="N32" s="408">
        <f si="2" t="shared"/>
        <v>0</v>
      </c>
      <c r="O32" s="409"/>
    </row>
    <row r="33" spans="1:15" x14ac:dyDescent="0.25">
      <c r="A33" s="401"/>
      <c r="B33" s="402"/>
      <c r="C33" s="403"/>
      <c r="D33" s="404"/>
      <c r="E33" s="404"/>
      <c r="F33" s="405"/>
      <c r="G33" s="405"/>
      <c r="H33" s="405"/>
      <c r="I33" s="406">
        <f si="1" t="shared"/>
        <v>0</v>
      </c>
      <c r="J33" s="407"/>
      <c r="K33" s="407"/>
      <c r="L33" s="407"/>
      <c r="M33" s="407"/>
      <c r="N33" s="408">
        <f si="2" t="shared"/>
        <v>0</v>
      </c>
      <c r="O33" s="409"/>
    </row>
    <row r="34" spans="1:15" x14ac:dyDescent="0.25">
      <c r="A34" s="401"/>
      <c r="B34" s="402"/>
      <c r="C34" s="403"/>
      <c r="D34" s="404"/>
      <c r="E34" s="404"/>
      <c r="F34" s="405"/>
      <c r="G34" s="405"/>
      <c r="H34" s="405"/>
      <c r="I34" s="406">
        <f si="1" t="shared"/>
        <v>0</v>
      </c>
      <c r="J34" s="407"/>
      <c r="K34" s="407"/>
      <c r="L34" s="407"/>
      <c r="M34" s="407"/>
      <c r="N34" s="408">
        <f si="2" t="shared"/>
        <v>0</v>
      </c>
      <c r="O34" s="409"/>
    </row>
    <row r="35" spans="1:15" x14ac:dyDescent="0.25">
      <c r="A35" s="401"/>
      <c r="B35" s="402"/>
      <c r="C35" s="403"/>
      <c r="D35" s="404"/>
      <c r="E35" s="404"/>
      <c r="F35" s="405"/>
      <c r="G35" s="405"/>
      <c r="H35" s="405"/>
      <c r="I35" s="406">
        <f si="1" t="shared"/>
        <v>0</v>
      </c>
      <c r="J35" s="407"/>
      <c r="K35" s="407"/>
      <c r="L35" s="407"/>
      <c r="M35" s="407"/>
      <c r="N35" s="408">
        <f si="2" t="shared"/>
        <v>0</v>
      </c>
      <c r="O35" s="409"/>
    </row>
    <row r="36" spans="1:15" x14ac:dyDescent="0.25">
      <c r="A36" s="401"/>
      <c r="B36" s="402"/>
      <c r="C36" s="403"/>
      <c r="D36" s="404"/>
      <c r="E36" s="404"/>
      <c r="F36" s="405"/>
      <c r="G36" s="405"/>
      <c r="H36" s="405"/>
      <c r="I36" s="406">
        <f si="1" t="shared"/>
        <v>0</v>
      </c>
      <c r="J36" s="407"/>
      <c r="K36" s="407"/>
      <c r="L36" s="407"/>
      <c r="M36" s="407"/>
      <c r="N36" s="408">
        <f si="2" t="shared"/>
        <v>0</v>
      </c>
      <c r="O36" s="409"/>
    </row>
    <row r="37" spans="1:15" x14ac:dyDescent="0.25">
      <c r="A37" s="401"/>
      <c r="B37" s="402"/>
      <c r="C37" s="403"/>
      <c r="D37" s="404"/>
      <c r="E37" s="404"/>
      <c r="F37" s="405"/>
      <c r="G37" s="405"/>
      <c r="H37" s="405"/>
      <c r="I37" s="406">
        <f si="1" t="shared"/>
        <v>0</v>
      </c>
      <c r="J37" s="407"/>
      <c r="K37" s="407"/>
      <c r="L37" s="407"/>
      <c r="M37" s="407"/>
      <c r="N37" s="408">
        <f si="2" t="shared"/>
        <v>0</v>
      </c>
      <c r="O37" s="409"/>
    </row>
    <row r="38" spans="1:15" x14ac:dyDescent="0.25">
      <c r="A38" s="401"/>
      <c r="B38" s="402"/>
      <c r="C38" s="403"/>
      <c r="D38" s="404"/>
      <c r="E38" s="404"/>
      <c r="F38" s="405"/>
      <c r="G38" s="405"/>
      <c r="H38" s="405"/>
      <c r="I38" s="406">
        <f si="1" t="shared"/>
        <v>0</v>
      </c>
      <c r="J38" s="407"/>
      <c r="K38" s="407"/>
      <c r="L38" s="407"/>
      <c r="M38" s="407"/>
      <c r="N38" s="408">
        <f si="2" t="shared"/>
        <v>0</v>
      </c>
      <c r="O38" s="409"/>
    </row>
    <row r="39" spans="1:15" x14ac:dyDescent="0.25">
      <c r="A39" s="401"/>
      <c r="B39" s="402"/>
      <c r="C39" s="403"/>
      <c r="D39" s="404"/>
      <c r="E39" s="404"/>
      <c r="F39" s="405"/>
      <c r="G39" s="405"/>
      <c r="H39" s="405"/>
      <c r="I39" s="406">
        <f si="1" t="shared"/>
        <v>0</v>
      </c>
      <c r="J39" s="407"/>
      <c r="K39" s="407"/>
      <c r="L39" s="407"/>
      <c r="M39" s="407"/>
      <c r="N39" s="408">
        <f si="2" t="shared"/>
        <v>0</v>
      </c>
      <c r="O39" s="409"/>
    </row>
    <row r="40" spans="1:15" x14ac:dyDescent="0.25">
      <c r="A40" s="401"/>
      <c r="B40" s="402"/>
      <c r="C40" s="403"/>
      <c r="D40" s="404"/>
      <c r="E40" s="404"/>
      <c r="F40" s="405"/>
      <c r="G40" s="405"/>
      <c r="H40" s="405"/>
      <c r="I40" s="406">
        <f si="1" t="shared"/>
        <v>0</v>
      </c>
      <c r="J40" s="407"/>
      <c r="K40" s="407"/>
      <c r="L40" s="407"/>
      <c r="M40" s="407"/>
      <c r="N40" s="408">
        <f si="2" t="shared"/>
        <v>0</v>
      </c>
      <c r="O40" s="409"/>
    </row>
    <row r="41" spans="1:15" x14ac:dyDescent="0.25">
      <c r="A41" s="401"/>
      <c r="B41" s="402"/>
      <c r="C41" s="403"/>
      <c r="D41" s="404"/>
      <c r="E41" s="404"/>
      <c r="F41" s="405"/>
      <c r="G41" s="405"/>
      <c r="H41" s="405"/>
      <c r="I41" s="406">
        <f si="1" t="shared"/>
        <v>0</v>
      </c>
      <c r="J41" s="407"/>
      <c r="K41" s="407"/>
      <c r="L41" s="407"/>
      <c r="M41" s="407"/>
      <c r="N41" s="408">
        <f si="2" t="shared"/>
        <v>0</v>
      </c>
      <c r="O41" s="409"/>
    </row>
    <row r="42" spans="1:15" x14ac:dyDescent="0.25">
      <c r="A42" s="401"/>
      <c r="B42" s="402"/>
      <c r="C42" s="403"/>
      <c r="D42" s="404"/>
      <c r="E42" s="404"/>
      <c r="F42" s="405"/>
      <c r="G42" s="405"/>
      <c r="H42" s="405"/>
      <c r="I42" s="406">
        <f si="1" t="shared"/>
        <v>0</v>
      </c>
      <c r="J42" s="407"/>
      <c r="K42" s="407"/>
      <c r="L42" s="407"/>
      <c r="M42" s="407"/>
      <c r="N42" s="408">
        <f si="2" t="shared"/>
        <v>0</v>
      </c>
      <c r="O42" s="409"/>
    </row>
    <row r="43" spans="1:15" x14ac:dyDescent="0.25">
      <c r="A43" s="401"/>
      <c r="B43" s="402"/>
      <c r="C43" s="403"/>
      <c r="D43" s="404"/>
      <c r="E43" s="404"/>
      <c r="F43" s="405"/>
      <c r="G43" s="405"/>
      <c r="H43" s="405"/>
      <c r="I43" s="406">
        <f si="1" t="shared"/>
        <v>0</v>
      </c>
      <c r="J43" s="407"/>
      <c r="K43" s="407"/>
      <c r="L43" s="407"/>
      <c r="M43" s="407"/>
      <c r="N43" s="408">
        <f si="2" t="shared"/>
        <v>0</v>
      </c>
      <c r="O43" s="409"/>
    </row>
    <row r="44" spans="1:15" x14ac:dyDescent="0.25">
      <c r="A44" s="401"/>
      <c r="B44" s="402"/>
      <c r="C44" s="403"/>
      <c r="D44" s="404"/>
      <c r="E44" s="404"/>
      <c r="F44" s="405"/>
      <c r="G44" s="405"/>
      <c r="H44" s="405"/>
      <c r="I44" s="406">
        <f si="1" t="shared"/>
        <v>0</v>
      </c>
      <c r="J44" s="407"/>
      <c r="K44" s="407"/>
      <c r="L44" s="407"/>
      <c r="M44" s="407"/>
      <c r="N44" s="408">
        <f si="2" t="shared"/>
        <v>0</v>
      </c>
      <c r="O44" s="409"/>
    </row>
    <row r="45" spans="1:15" x14ac:dyDescent="0.25">
      <c r="A45" s="401"/>
      <c r="B45" s="402"/>
      <c r="C45" s="403"/>
      <c r="D45" s="404"/>
      <c r="E45" s="404"/>
      <c r="F45" s="405"/>
      <c r="G45" s="405"/>
      <c r="H45" s="405"/>
      <c r="I45" s="406">
        <f si="1" t="shared"/>
        <v>0</v>
      </c>
      <c r="J45" s="407"/>
      <c r="K45" s="407"/>
      <c r="L45" s="407"/>
      <c r="M45" s="407"/>
      <c r="N45" s="408">
        <f si="2" t="shared"/>
        <v>0</v>
      </c>
      <c r="O45" s="409"/>
    </row>
    <row r="46" spans="1:15" x14ac:dyDescent="0.25">
      <c r="A46" s="401"/>
      <c r="B46" s="402"/>
      <c r="C46" s="403"/>
      <c r="D46" s="404"/>
      <c r="E46" s="404"/>
      <c r="F46" s="405"/>
      <c r="G46" s="405"/>
      <c r="H46" s="405"/>
      <c r="I46" s="406">
        <f si="1" t="shared"/>
        <v>0</v>
      </c>
      <c r="J46" s="407"/>
      <c r="K46" s="407"/>
      <c r="L46" s="407"/>
      <c r="M46" s="407"/>
      <c r="N46" s="408">
        <f si="2" t="shared"/>
        <v>0</v>
      </c>
      <c r="O46" s="409"/>
    </row>
    <row r="47" spans="1:15" x14ac:dyDescent="0.25">
      <c r="A47" s="401"/>
      <c r="B47" s="402"/>
      <c r="C47" s="403"/>
      <c r="D47" s="404"/>
      <c r="E47" s="404"/>
      <c r="F47" s="405"/>
      <c r="G47" s="405"/>
      <c r="H47" s="405"/>
      <c r="I47" s="406">
        <f si="1" t="shared"/>
        <v>0</v>
      </c>
      <c r="J47" s="407"/>
      <c r="K47" s="407"/>
      <c r="L47" s="407"/>
      <c r="M47" s="407"/>
      <c r="N47" s="408">
        <f si="2" t="shared"/>
        <v>0</v>
      </c>
      <c r="O47" s="409"/>
    </row>
    <row r="48" spans="1:15" x14ac:dyDescent="0.25">
      <c r="A48" s="401"/>
      <c r="B48" s="402"/>
      <c r="C48" s="403"/>
      <c r="D48" s="404"/>
      <c r="E48" s="404"/>
      <c r="F48" s="405"/>
      <c r="G48" s="405"/>
      <c r="H48" s="405"/>
      <c r="I48" s="406">
        <f si="1" t="shared"/>
        <v>0</v>
      </c>
      <c r="J48" s="407"/>
      <c r="K48" s="407"/>
      <c r="L48" s="407"/>
      <c r="M48" s="407"/>
      <c r="N48" s="408">
        <f si="2" t="shared"/>
        <v>0</v>
      </c>
      <c r="O48" s="409"/>
    </row>
    <row r="49" spans="1:15" x14ac:dyDescent="0.25">
      <c r="A49" s="401"/>
      <c r="B49" s="402"/>
      <c r="C49" s="403"/>
      <c r="D49" s="404"/>
      <c r="E49" s="404"/>
      <c r="F49" s="405"/>
      <c r="G49" s="405"/>
      <c r="H49" s="405"/>
      <c r="I49" s="406">
        <f si="1" t="shared"/>
        <v>0</v>
      </c>
      <c r="J49" s="407"/>
      <c r="K49" s="407"/>
      <c r="L49" s="407"/>
      <c r="M49" s="407"/>
      <c r="N49" s="408">
        <f si="2" t="shared"/>
        <v>0</v>
      </c>
      <c r="O49" s="409"/>
    </row>
    <row r="50" spans="1:15" x14ac:dyDescent="0.25">
      <c r="A50" s="401"/>
      <c r="B50" s="402"/>
      <c r="C50" s="403"/>
      <c r="D50" s="404"/>
      <c r="E50" s="404"/>
      <c r="F50" s="405"/>
      <c r="G50" s="405"/>
      <c r="H50" s="405"/>
      <c r="I50" s="406">
        <f si="1" t="shared"/>
        <v>0</v>
      </c>
      <c r="J50" s="407"/>
      <c r="K50" s="407"/>
      <c r="L50" s="407"/>
      <c r="M50" s="407"/>
      <c r="N50" s="408">
        <f si="2" t="shared"/>
        <v>0</v>
      </c>
      <c r="O50" s="409"/>
    </row>
    <row r="51" spans="1:15" x14ac:dyDescent="0.25">
      <c r="A51" s="401"/>
      <c r="B51" s="402"/>
      <c r="C51" s="403"/>
      <c r="D51" s="404"/>
      <c r="E51" s="404"/>
      <c r="F51" s="405"/>
      <c r="G51" s="405"/>
      <c r="H51" s="405"/>
      <c r="I51" s="406">
        <f si="1" t="shared"/>
        <v>0</v>
      </c>
      <c r="J51" s="407"/>
      <c r="K51" s="407"/>
      <c r="L51" s="407"/>
      <c r="M51" s="407"/>
      <c r="N51" s="408">
        <f si="2" t="shared"/>
        <v>0</v>
      </c>
      <c r="O51" s="409"/>
    </row>
    <row r="52" spans="1:15" x14ac:dyDescent="0.25">
      <c r="A52" s="401"/>
      <c r="B52" s="402"/>
      <c r="C52" s="403"/>
      <c r="D52" s="404"/>
      <c r="E52" s="404"/>
      <c r="F52" s="405"/>
      <c r="G52" s="405"/>
      <c r="H52" s="405"/>
      <c r="I52" s="406">
        <f ref="I52:I83" si="3" t="shared">G52+H52</f>
        <v>0</v>
      </c>
      <c r="J52" s="407"/>
      <c r="K52" s="407"/>
      <c r="L52" s="407"/>
      <c r="M52" s="407"/>
      <c r="N52" s="408">
        <f ref="N52:N83" si="4" t="shared">(0.05*J52)+(0.2*K52)+(0.5*L52)+M52</f>
        <v>0</v>
      </c>
      <c r="O52" s="409"/>
    </row>
    <row r="53" spans="1:15" x14ac:dyDescent="0.25">
      <c r="A53" s="401"/>
      <c r="B53" s="402"/>
      <c r="C53" s="403"/>
      <c r="D53" s="404"/>
      <c r="E53" s="404"/>
      <c r="F53" s="405"/>
      <c r="G53" s="405"/>
      <c r="H53" s="405"/>
      <c r="I53" s="406">
        <f si="3" t="shared"/>
        <v>0</v>
      </c>
      <c r="J53" s="407"/>
      <c r="K53" s="407"/>
      <c r="L53" s="407"/>
      <c r="M53" s="407"/>
      <c r="N53" s="408">
        <f si="4" t="shared"/>
        <v>0</v>
      </c>
      <c r="O53" s="409"/>
    </row>
    <row r="54" spans="1:15" x14ac:dyDescent="0.25">
      <c r="A54" s="401"/>
      <c r="B54" s="402"/>
      <c r="C54" s="403"/>
      <c r="D54" s="404"/>
      <c r="E54" s="404"/>
      <c r="F54" s="405"/>
      <c r="G54" s="405"/>
      <c r="H54" s="405"/>
      <c r="I54" s="406">
        <f si="3" t="shared"/>
        <v>0</v>
      </c>
      <c r="J54" s="407"/>
      <c r="K54" s="407"/>
      <c r="L54" s="407"/>
      <c r="M54" s="407"/>
      <c r="N54" s="408">
        <f si="4" t="shared"/>
        <v>0</v>
      </c>
      <c r="O54" s="409"/>
    </row>
    <row r="55" spans="1:15" x14ac:dyDescent="0.25">
      <c r="A55" s="401"/>
      <c r="B55" s="402"/>
      <c r="C55" s="403"/>
      <c r="D55" s="404"/>
      <c r="E55" s="404"/>
      <c r="F55" s="405"/>
      <c r="G55" s="405"/>
      <c r="H55" s="405"/>
      <c r="I55" s="406">
        <f si="3" t="shared"/>
        <v>0</v>
      </c>
      <c r="J55" s="407"/>
      <c r="K55" s="407"/>
      <c r="L55" s="407"/>
      <c r="M55" s="407"/>
      <c r="N55" s="408">
        <f si="4" t="shared"/>
        <v>0</v>
      </c>
      <c r="O55" s="409"/>
    </row>
    <row r="56" spans="1:15" x14ac:dyDescent="0.25">
      <c r="A56" s="401"/>
      <c r="B56" s="402"/>
      <c r="C56" s="403"/>
      <c r="D56" s="404"/>
      <c r="E56" s="404"/>
      <c r="F56" s="405"/>
      <c r="G56" s="405"/>
      <c r="H56" s="405"/>
      <c r="I56" s="406">
        <f si="3" t="shared"/>
        <v>0</v>
      </c>
      <c r="J56" s="407"/>
      <c r="K56" s="407"/>
      <c r="L56" s="407"/>
      <c r="M56" s="407"/>
      <c r="N56" s="408">
        <f si="4" t="shared"/>
        <v>0</v>
      </c>
      <c r="O56" s="409"/>
    </row>
    <row r="57" spans="1:15" x14ac:dyDescent="0.25">
      <c r="A57" s="401"/>
      <c r="B57" s="402"/>
      <c r="C57" s="403"/>
      <c r="D57" s="404"/>
      <c r="E57" s="404"/>
      <c r="F57" s="405"/>
      <c r="G57" s="405"/>
      <c r="H57" s="405"/>
      <c r="I57" s="406">
        <f si="3" t="shared"/>
        <v>0</v>
      </c>
      <c r="J57" s="407"/>
      <c r="K57" s="407"/>
      <c r="L57" s="407"/>
      <c r="M57" s="407"/>
      <c r="N57" s="408">
        <f si="4" t="shared"/>
        <v>0</v>
      </c>
      <c r="O57" s="409"/>
    </row>
    <row r="58" spans="1:15" x14ac:dyDescent="0.25">
      <c r="A58" s="401"/>
      <c r="B58" s="402"/>
      <c r="C58" s="403"/>
      <c r="D58" s="404"/>
      <c r="E58" s="404"/>
      <c r="F58" s="405"/>
      <c r="G58" s="405"/>
      <c r="H58" s="405"/>
      <c r="I58" s="406">
        <f si="3" t="shared"/>
        <v>0</v>
      </c>
      <c r="J58" s="407"/>
      <c r="K58" s="407"/>
      <c r="L58" s="407"/>
      <c r="M58" s="407"/>
      <c r="N58" s="408">
        <f si="4" t="shared"/>
        <v>0</v>
      </c>
      <c r="O58" s="409"/>
    </row>
    <row r="59" spans="1:15" x14ac:dyDescent="0.25">
      <c r="A59" s="401"/>
      <c r="B59" s="402"/>
      <c r="C59" s="403"/>
      <c r="D59" s="404"/>
      <c r="E59" s="404"/>
      <c r="F59" s="405"/>
      <c r="G59" s="405"/>
      <c r="H59" s="405"/>
      <c r="I59" s="406">
        <f si="3" t="shared"/>
        <v>0</v>
      </c>
      <c r="J59" s="407"/>
      <c r="K59" s="407"/>
      <c r="L59" s="407"/>
      <c r="M59" s="407"/>
      <c r="N59" s="408">
        <f si="4" t="shared"/>
        <v>0</v>
      </c>
      <c r="O59" s="409"/>
    </row>
    <row r="60" spans="1:15" x14ac:dyDescent="0.25">
      <c r="A60" s="401"/>
      <c r="B60" s="402"/>
      <c r="C60" s="403"/>
      <c r="D60" s="404"/>
      <c r="E60" s="404"/>
      <c r="F60" s="405"/>
      <c r="G60" s="405"/>
      <c r="H60" s="405"/>
      <c r="I60" s="406">
        <f si="3" t="shared"/>
        <v>0</v>
      </c>
      <c r="J60" s="407"/>
      <c r="K60" s="407"/>
      <c r="L60" s="407"/>
      <c r="M60" s="407"/>
      <c r="N60" s="408">
        <f si="4" t="shared"/>
        <v>0</v>
      </c>
      <c r="O60" s="409"/>
    </row>
    <row r="61" spans="1:15" x14ac:dyDescent="0.25">
      <c r="A61" s="401"/>
      <c r="B61" s="402"/>
      <c r="C61" s="403"/>
      <c r="D61" s="404"/>
      <c r="E61" s="404"/>
      <c r="F61" s="405"/>
      <c r="G61" s="405"/>
      <c r="H61" s="405"/>
      <c r="I61" s="406">
        <f si="3" t="shared"/>
        <v>0</v>
      </c>
      <c r="J61" s="407"/>
      <c r="K61" s="407"/>
      <c r="L61" s="407"/>
      <c r="M61" s="407"/>
      <c r="N61" s="408">
        <f si="4" t="shared"/>
        <v>0</v>
      </c>
      <c r="O61" s="409"/>
    </row>
    <row r="62" spans="1:15" x14ac:dyDescent="0.25">
      <c r="A62" s="401"/>
      <c r="B62" s="402"/>
      <c r="C62" s="403"/>
      <c r="D62" s="404"/>
      <c r="E62" s="404"/>
      <c r="F62" s="405"/>
      <c r="G62" s="405"/>
      <c r="H62" s="405"/>
      <c r="I62" s="406">
        <f si="3" t="shared"/>
        <v>0</v>
      </c>
      <c r="J62" s="407"/>
      <c r="K62" s="407"/>
      <c r="L62" s="407"/>
      <c r="M62" s="407"/>
      <c r="N62" s="408">
        <f si="4" t="shared"/>
        <v>0</v>
      </c>
      <c r="O62" s="409"/>
    </row>
    <row r="63" spans="1:15" x14ac:dyDescent="0.25">
      <c r="A63" s="401"/>
      <c r="B63" s="402"/>
      <c r="C63" s="403"/>
      <c r="D63" s="404"/>
      <c r="E63" s="404"/>
      <c r="F63" s="405"/>
      <c r="G63" s="405"/>
      <c r="H63" s="405"/>
      <c r="I63" s="406">
        <f si="3" t="shared"/>
        <v>0</v>
      </c>
      <c r="J63" s="407"/>
      <c r="K63" s="407"/>
      <c r="L63" s="407"/>
      <c r="M63" s="407"/>
      <c r="N63" s="408">
        <f si="4" t="shared"/>
        <v>0</v>
      </c>
      <c r="O63" s="409"/>
    </row>
    <row r="64" spans="1:15" x14ac:dyDescent="0.25">
      <c r="A64" s="401"/>
      <c r="B64" s="402"/>
      <c r="C64" s="403"/>
      <c r="D64" s="404"/>
      <c r="E64" s="404"/>
      <c r="F64" s="405"/>
      <c r="G64" s="405"/>
      <c r="H64" s="405"/>
      <c r="I64" s="406">
        <f si="3" t="shared"/>
        <v>0</v>
      </c>
      <c r="J64" s="407"/>
      <c r="K64" s="407"/>
      <c r="L64" s="407"/>
      <c r="M64" s="407"/>
      <c r="N64" s="408">
        <f si="4" t="shared"/>
        <v>0</v>
      </c>
      <c r="O64" s="409"/>
    </row>
    <row r="65" spans="1:15" x14ac:dyDescent="0.25">
      <c r="A65" s="401"/>
      <c r="B65" s="402"/>
      <c r="C65" s="403"/>
      <c r="D65" s="404"/>
      <c r="E65" s="404"/>
      <c r="F65" s="405"/>
      <c r="G65" s="405"/>
      <c r="H65" s="405"/>
      <c r="I65" s="406">
        <f si="3" t="shared"/>
        <v>0</v>
      </c>
      <c r="J65" s="407"/>
      <c r="K65" s="407"/>
      <c r="L65" s="407"/>
      <c r="M65" s="407"/>
      <c r="N65" s="408">
        <f si="4" t="shared"/>
        <v>0</v>
      </c>
      <c r="O65" s="409"/>
    </row>
    <row r="66" spans="1:15" x14ac:dyDescent="0.25">
      <c r="A66" s="401"/>
      <c r="B66" s="402"/>
      <c r="C66" s="403"/>
      <c r="D66" s="404"/>
      <c r="E66" s="404"/>
      <c r="F66" s="405"/>
      <c r="G66" s="405"/>
      <c r="H66" s="405"/>
      <c r="I66" s="406">
        <f si="3" t="shared"/>
        <v>0</v>
      </c>
      <c r="J66" s="407"/>
      <c r="K66" s="407"/>
      <c r="L66" s="407"/>
      <c r="M66" s="407"/>
      <c r="N66" s="408">
        <f si="4" t="shared"/>
        <v>0</v>
      </c>
      <c r="O66" s="409"/>
    </row>
    <row r="67" spans="1:15" x14ac:dyDescent="0.25">
      <c r="A67" s="401"/>
      <c r="B67" s="402"/>
      <c r="C67" s="403"/>
      <c r="D67" s="404"/>
      <c r="E67" s="404"/>
      <c r="F67" s="405"/>
      <c r="G67" s="405"/>
      <c r="H67" s="405"/>
      <c r="I67" s="406">
        <f si="3" t="shared"/>
        <v>0</v>
      </c>
      <c r="J67" s="407"/>
      <c r="K67" s="407"/>
      <c r="L67" s="407"/>
      <c r="M67" s="407"/>
      <c r="N67" s="408">
        <f si="4" t="shared"/>
        <v>0</v>
      </c>
      <c r="O67" s="409"/>
    </row>
    <row r="68" spans="1:15" x14ac:dyDescent="0.25">
      <c r="A68" s="401"/>
      <c r="B68" s="402"/>
      <c r="C68" s="403"/>
      <c r="D68" s="404"/>
      <c r="E68" s="404"/>
      <c r="F68" s="405"/>
      <c r="G68" s="405"/>
      <c r="H68" s="405"/>
      <c r="I68" s="406">
        <f si="3" t="shared"/>
        <v>0</v>
      </c>
      <c r="J68" s="407"/>
      <c r="K68" s="407"/>
      <c r="L68" s="407"/>
      <c r="M68" s="407"/>
      <c r="N68" s="408">
        <f si="4" t="shared"/>
        <v>0</v>
      </c>
      <c r="O68" s="409"/>
    </row>
    <row r="69" spans="1:15" x14ac:dyDescent="0.25">
      <c r="A69" s="401"/>
      <c r="B69" s="402"/>
      <c r="C69" s="403"/>
      <c r="D69" s="404"/>
      <c r="E69" s="404"/>
      <c r="F69" s="405"/>
      <c r="G69" s="405"/>
      <c r="H69" s="405"/>
      <c r="I69" s="406">
        <f si="3" t="shared"/>
        <v>0</v>
      </c>
      <c r="J69" s="407"/>
      <c r="K69" s="407"/>
      <c r="L69" s="407"/>
      <c r="M69" s="407"/>
      <c r="N69" s="408">
        <f si="4" t="shared"/>
        <v>0</v>
      </c>
      <c r="O69" s="409"/>
    </row>
    <row r="70" spans="1:15" x14ac:dyDescent="0.25">
      <c r="A70" s="401"/>
      <c r="B70" s="402"/>
      <c r="C70" s="403"/>
      <c r="D70" s="404"/>
      <c r="E70" s="404"/>
      <c r="F70" s="405"/>
      <c r="G70" s="405"/>
      <c r="H70" s="405"/>
      <c r="I70" s="406">
        <f si="3" t="shared"/>
        <v>0</v>
      </c>
      <c r="J70" s="407"/>
      <c r="K70" s="407"/>
      <c r="L70" s="407"/>
      <c r="M70" s="407"/>
      <c r="N70" s="408">
        <f si="4" t="shared"/>
        <v>0</v>
      </c>
      <c r="O70" s="409"/>
    </row>
    <row r="71" spans="1:15" x14ac:dyDescent="0.25">
      <c r="A71" s="401"/>
      <c r="B71" s="402"/>
      <c r="C71" s="403"/>
      <c r="D71" s="404"/>
      <c r="E71" s="404"/>
      <c r="F71" s="405"/>
      <c r="G71" s="405"/>
      <c r="H71" s="405"/>
      <c r="I71" s="406">
        <f si="3" t="shared"/>
        <v>0</v>
      </c>
      <c r="J71" s="407"/>
      <c r="K71" s="407"/>
      <c r="L71" s="407"/>
      <c r="M71" s="407"/>
      <c r="N71" s="408">
        <f si="4" t="shared"/>
        <v>0</v>
      </c>
      <c r="O71" s="409"/>
    </row>
    <row r="72" spans="1:15" x14ac:dyDescent="0.25">
      <c r="A72" s="401"/>
      <c r="B72" s="402"/>
      <c r="C72" s="403"/>
      <c r="D72" s="404"/>
      <c r="E72" s="404"/>
      <c r="F72" s="405"/>
      <c r="G72" s="405"/>
      <c r="H72" s="405"/>
      <c r="I72" s="406">
        <f si="3" t="shared"/>
        <v>0</v>
      </c>
      <c r="J72" s="407"/>
      <c r="K72" s="407"/>
      <c r="L72" s="407"/>
      <c r="M72" s="407"/>
      <c r="N72" s="408">
        <f si="4" t="shared"/>
        <v>0</v>
      </c>
      <c r="O72" s="409"/>
    </row>
    <row r="73" spans="1:15" x14ac:dyDescent="0.25">
      <c r="A73" s="401"/>
      <c r="B73" s="402"/>
      <c r="C73" s="403"/>
      <c r="D73" s="404"/>
      <c r="E73" s="404"/>
      <c r="F73" s="405"/>
      <c r="G73" s="405"/>
      <c r="H73" s="405"/>
      <c r="I73" s="406">
        <f si="3" t="shared"/>
        <v>0</v>
      </c>
      <c r="J73" s="407"/>
      <c r="K73" s="407"/>
      <c r="L73" s="407"/>
      <c r="M73" s="407"/>
      <c r="N73" s="408">
        <f si="4" t="shared"/>
        <v>0</v>
      </c>
      <c r="O73" s="409"/>
    </row>
    <row r="74" spans="1:15" x14ac:dyDescent="0.25">
      <c r="A74" s="401"/>
      <c r="B74" s="402"/>
      <c r="C74" s="403"/>
      <c r="D74" s="404"/>
      <c r="E74" s="404"/>
      <c r="F74" s="405"/>
      <c r="G74" s="405"/>
      <c r="H74" s="405"/>
      <c r="I74" s="406">
        <f si="3" t="shared"/>
        <v>0</v>
      </c>
      <c r="J74" s="407"/>
      <c r="K74" s="407"/>
      <c r="L74" s="407"/>
      <c r="M74" s="407"/>
      <c r="N74" s="408">
        <f si="4" t="shared"/>
        <v>0</v>
      </c>
      <c r="O74" s="409"/>
    </row>
    <row r="75" spans="1:15" x14ac:dyDescent="0.25">
      <c r="A75" s="401"/>
      <c r="B75" s="402"/>
      <c r="C75" s="403"/>
      <c r="D75" s="404"/>
      <c r="E75" s="404"/>
      <c r="F75" s="405"/>
      <c r="G75" s="405"/>
      <c r="H75" s="405"/>
      <c r="I75" s="406">
        <f si="3" t="shared"/>
        <v>0</v>
      </c>
      <c r="J75" s="407"/>
      <c r="K75" s="407"/>
      <c r="L75" s="407"/>
      <c r="M75" s="407"/>
      <c r="N75" s="408">
        <f si="4" t="shared"/>
        <v>0</v>
      </c>
      <c r="O75" s="409"/>
    </row>
    <row r="76" spans="1:15" x14ac:dyDescent="0.25">
      <c r="A76" s="401"/>
      <c r="B76" s="402"/>
      <c r="C76" s="403"/>
      <c r="D76" s="404"/>
      <c r="E76" s="404"/>
      <c r="F76" s="405"/>
      <c r="G76" s="405"/>
      <c r="H76" s="405"/>
      <c r="I76" s="406">
        <f si="3" t="shared"/>
        <v>0</v>
      </c>
      <c r="J76" s="407"/>
      <c r="K76" s="407"/>
      <c r="L76" s="407"/>
      <c r="M76" s="407"/>
      <c r="N76" s="408">
        <f si="4" t="shared"/>
        <v>0</v>
      </c>
      <c r="O76" s="409"/>
    </row>
    <row r="77" spans="1:15" x14ac:dyDescent="0.25">
      <c r="A77" s="401"/>
      <c r="B77" s="402"/>
      <c r="C77" s="403"/>
      <c r="D77" s="404"/>
      <c r="E77" s="404"/>
      <c r="F77" s="405"/>
      <c r="G77" s="405"/>
      <c r="H77" s="405"/>
      <c r="I77" s="406">
        <f si="3" t="shared"/>
        <v>0</v>
      </c>
      <c r="J77" s="407"/>
      <c r="K77" s="407"/>
      <c r="L77" s="407"/>
      <c r="M77" s="407"/>
      <c r="N77" s="408">
        <f si="4" t="shared"/>
        <v>0</v>
      </c>
      <c r="O77" s="409"/>
    </row>
    <row r="78" spans="1:15" x14ac:dyDescent="0.25">
      <c r="A78" s="401"/>
      <c r="B78" s="402"/>
      <c r="C78" s="403"/>
      <c r="D78" s="404"/>
      <c r="E78" s="404"/>
      <c r="F78" s="405"/>
      <c r="G78" s="405"/>
      <c r="H78" s="405"/>
      <c r="I78" s="406">
        <f si="3" t="shared"/>
        <v>0</v>
      </c>
      <c r="J78" s="407"/>
      <c r="K78" s="407"/>
      <c r="L78" s="407"/>
      <c r="M78" s="407"/>
      <c r="N78" s="408">
        <f si="4" t="shared"/>
        <v>0</v>
      </c>
      <c r="O78" s="409"/>
    </row>
    <row r="79" spans="1:15" x14ac:dyDescent="0.25">
      <c r="A79" s="401"/>
      <c r="B79" s="402"/>
      <c r="C79" s="403"/>
      <c r="D79" s="404"/>
      <c r="E79" s="404"/>
      <c r="F79" s="405"/>
      <c r="G79" s="405"/>
      <c r="H79" s="405"/>
      <c r="I79" s="406">
        <f si="3" t="shared"/>
        <v>0</v>
      </c>
      <c r="J79" s="407"/>
      <c r="K79" s="407"/>
      <c r="L79" s="407"/>
      <c r="M79" s="407"/>
      <c r="N79" s="408">
        <f si="4" t="shared"/>
        <v>0</v>
      </c>
      <c r="O79" s="409"/>
    </row>
    <row r="80" spans="1:15" x14ac:dyDescent="0.25">
      <c r="A80" s="401"/>
      <c r="B80" s="402"/>
      <c r="C80" s="403"/>
      <c r="D80" s="404"/>
      <c r="E80" s="404"/>
      <c r="F80" s="405"/>
      <c r="G80" s="405"/>
      <c r="H80" s="405"/>
      <c r="I80" s="406">
        <f si="3" t="shared"/>
        <v>0</v>
      </c>
      <c r="J80" s="407"/>
      <c r="K80" s="407"/>
      <c r="L80" s="407"/>
      <c r="M80" s="407"/>
      <c r="N80" s="408">
        <f si="4" t="shared"/>
        <v>0</v>
      </c>
      <c r="O80" s="409"/>
    </row>
    <row r="81" spans="1:15" x14ac:dyDescent="0.25">
      <c r="A81" s="401"/>
      <c r="B81" s="402"/>
      <c r="C81" s="403"/>
      <c r="D81" s="404"/>
      <c r="E81" s="404"/>
      <c r="F81" s="405"/>
      <c r="G81" s="405"/>
      <c r="H81" s="405"/>
      <c r="I81" s="406">
        <f si="3" t="shared"/>
        <v>0</v>
      </c>
      <c r="J81" s="407"/>
      <c r="K81" s="407"/>
      <c r="L81" s="407"/>
      <c r="M81" s="407"/>
      <c r="N81" s="408">
        <f si="4" t="shared"/>
        <v>0</v>
      </c>
      <c r="O81" s="409"/>
    </row>
    <row r="82" spans="1:15" x14ac:dyDescent="0.25">
      <c r="A82" s="401"/>
      <c r="B82" s="402"/>
      <c r="C82" s="403"/>
      <c r="D82" s="404"/>
      <c r="E82" s="404"/>
      <c r="F82" s="405"/>
      <c r="G82" s="405"/>
      <c r="H82" s="405"/>
      <c r="I82" s="406">
        <f si="3" t="shared"/>
        <v>0</v>
      </c>
      <c r="J82" s="407"/>
      <c r="K82" s="407"/>
      <c r="L82" s="407"/>
      <c r="M82" s="407"/>
      <c r="N82" s="408">
        <f si="4" t="shared"/>
        <v>0</v>
      </c>
      <c r="O82" s="409"/>
    </row>
    <row r="83" spans="1:15" x14ac:dyDescent="0.25">
      <c r="A83" s="401"/>
      <c r="B83" s="402"/>
      <c r="C83" s="403"/>
      <c r="D83" s="404"/>
      <c r="E83" s="404"/>
      <c r="F83" s="405"/>
      <c r="G83" s="405"/>
      <c r="H83" s="405"/>
      <c r="I83" s="406">
        <f si="3" t="shared"/>
        <v>0</v>
      </c>
      <c r="J83" s="407"/>
      <c r="K83" s="407"/>
      <c r="L83" s="407"/>
      <c r="M83" s="407"/>
      <c r="N83" s="408">
        <f si="4" t="shared"/>
        <v>0</v>
      </c>
      <c r="O83" s="409"/>
    </row>
    <row r="84" spans="1:15" x14ac:dyDescent="0.25">
      <c r="A84" s="401"/>
      <c r="B84" s="402"/>
      <c r="C84" s="403"/>
      <c r="D84" s="404"/>
      <c r="E84" s="404"/>
      <c r="F84" s="405"/>
      <c r="G84" s="405"/>
      <c r="H84" s="405"/>
      <c r="I84" s="406">
        <f ref="I84:I115" si="5" t="shared">G84+H84</f>
        <v>0</v>
      </c>
      <c r="J84" s="407"/>
      <c r="K84" s="407"/>
      <c r="L84" s="407"/>
      <c r="M84" s="407"/>
      <c r="N84" s="408">
        <f ref="N84:N115" si="6" t="shared">(0.05*J84)+(0.2*K84)+(0.5*L84)+M84</f>
        <v>0</v>
      </c>
      <c r="O84" s="409"/>
    </row>
    <row r="85" spans="1:15" x14ac:dyDescent="0.25">
      <c r="A85" s="401"/>
      <c r="B85" s="402"/>
      <c r="C85" s="403"/>
      <c r="D85" s="404"/>
      <c r="E85" s="404"/>
      <c r="F85" s="405"/>
      <c r="G85" s="405"/>
      <c r="H85" s="405"/>
      <c r="I85" s="406">
        <f si="5" t="shared"/>
        <v>0</v>
      </c>
      <c r="J85" s="407"/>
      <c r="K85" s="407"/>
      <c r="L85" s="407"/>
      <c r="M85" s="407"/>
      <c r="N85" s="408">
        <f si="6" t="shared"/>
        <v>0</v>
      </c>
      <c r="O85" s="409"/>
    </row>
    <row r="86" spans="1:15" x14ac:dyDescent="0.25">
      <c r="A86" s="401"/>
      <c r="B86" s="402"/>
      <c r="C86" s="403"/>
      <c r="D86" s="404"/>
      <c r="E86" s="404"/>
      <c r="F86" s="405"/>
      <c r="G86" s="405"/>
      <c r="H86" s="405"/>
      <c r="I86" s="406">
        <f si="5" t="shared"/>
        <v>0</v>
      </c>
      <c r="J86" s="407"/>
      <c r="K86" s="407"/>
      <c r="L86" s="407"/>
      <c r="M86" s="407"/>
      <c r="N86" s="408">
        <f si="6" t="shared"/>
        <v>0</v>
      </c>
      <c r="O86" s="409"/>
    </row>
    <row r="87" spans="1:15" x14ac:dyDescent="0.25">
      <c r="A87" s="401"/>
      <c r="B87" s="402"/>
      <c r="C87" s="403"/>
      <c r="D87" s="404"/>
      <c r="E87" s="404"/>
      <c r="F87" s="405"/>
      <c r="G87" s="405"/>
      <c r="H87" s="405"/>
      <c r="I87" s="406">
        <f si="5" t="shared"/>
        <v>0</v>
      </c>
      <c r="J87" s="407"/>
      <c r="K87" s="407"/>
      <c r="L87" s="407"/>
      <c r="M87" s="407"/>
      <c r="N87" s="408">
        <f si="6" t="shared"/>
        <v>0</v>
      </c>
      <c r="O87" s="409"/>
    </row>
    <row r="88" spans="1:15" x14ac:dyDescent="0.25">
      <c r="A88" s="401"/>
      <c r="B88" s="402"/>
      <c r="C88" s="403"/>
      <c r="D88" s="404"/>
      <c r="E88" s="404"/>
      <c r="F88" s="405"/>
      <c r="G88" s="405"/>
      <c r="H88" s="405"/>
      <c r="I88" s="406">
        <f si="5" t="shared"/>
        <v>0</v>
      </c>
      <c r="J88" s="407"/>
      <c r="K88" s="407"/>
      <c r="L88" s="407"/>
      <c r="M88" s="407"/>
      <c r="N88" s="408">
        <f si="6" t="shared"/>
        <v>0</v>
      </c>
      <c r="O88" s="409"/>
    </row>
    <row r="89" spans="1:15" x14ac:dyDescent="0.25">
      <c r="A89" s="401"/>
      <c r="B89" s="402"/>
      <c r="C89" s="403"/>
      <c r="D89" s="404"/>
      <c r="E89" s="404"/>
      <c r="F89" s="405"/>
      <c r="G89" s="405"/>
      <c r="H89" s="405"/>
      <c r="I89" s="406">
        <f si="5" t="shared"/>
        <v>0</v>
      </c>
      <c r="J89" s="407"/>
      <c r="K89" s="407"/>
      <c r="L89" s="407"/>
      <c r="M89" s="407"/>
      <c r="N89" s="408">
        <f si="6" t="shared"/>
        <v>0</v>
      </c>
      <c r="O89" s="409"/>
    </row>
    <row r="90" spans="1:15" x14ac:dyDescent="0.25">
      <c r="A90" s="401"/>
      <c r="B90" s="402"/>
      <c r="C90" s="403"/>
      <c r="D90" s="404"/>
      <c r="E90" s="404"/>
      <c r="F90" s="405"/>
      <c r="G90" s="405"/>
      <c r="H90" s="405"/>
      <c r="I90" s="406">
        <f si="5" t="shared"/>
        <v>0</v>
      </c>
      <c r="J90" s="407"/>
      <c r="K90" s="407"/>
      <c r="L90" s="407"/>
      <c r="M90" s="407"/>
      <c r="N90" s="408">
        <f si="6" t="shared"/>
        <v>0</v>
      </c>
      <c r="O90" s="409"/>
    </row>
    <row r="91" spans="1:15" x14ac:dyDescent="0.25">
      <c r="A91" s="401"/>
      <c r="B91" s="402"/>
      <c r="C91" s="403"/>
      <c r="D91" s="404"/>
      <c r="E91" s="404"/>
      <c r="F91" s="405"/>
      <c r="G91" s="405"/>
      <c r="H91" s="405"/>
      <c r="I91" s="406">
        <f si="5" t="shared"/>
        <v>0</v>
      </c>
      <c r="J91" s="407"/>
      <c r="K91" s="407"/>
      <c r="L91" s="407"/>
      <c r="M91" s="407"/>
      <c r="N91" s="408">
        <f si="6" t="shared"/>
        <v>0</v>
      </c>
      <c r="O91" s="409"/>
    </row>
    <row r="92" spans="1:15" x14ac:dyDescent="0.25">
      <c r="A92" s="401"/>
      <c r="B92" s="402"/>
      <c r="C92" s="403"/>
      <c r="D92" s="404"/>
      <c r="E92" s="404"/>
      <c r="F92" s="405"/>
      <c r="G92" s="405"/>
      <c r="H92" s="405"/>
      <c r="I92" s="406">
        <f si="5" t="shared"/>
        <v>0</v>
      </c>
      <c r="J92" s="407"/>
      <c r="K92" s="407"/>
      <c r="L92" s="407"/>
      <c r="M92" s="407"/>
      <c r="N92" s="408">
        <f si="6" t="shared"/>
        <v>0</v>
      </c>
      <c r="O92" s="409"/>
    </row>
    <row r="93" spans="1:15" x14ac:dyDescent="0.25">
      <c r="A93" s="401"/>
      <c r="B93" s="402"/>
      <c r="C93" s="403"/>
      <c r="D93" s="404"/>
      <c r="E93" s="404"/>
      <c r="F93" s="405"/>
      <c r="G93" s="405"/>
      <c r="H93" s="405"/>
      <c r="I93" s="406">
        <f si="5" t="shared"/>
        <v>0</v>
      </c>
      <c r="J93" s="407"/>
      <c r="K93" s="407"/>
      <c r="L93" s="407"/>
      <c r="M93" s="407"/>
      <c r="N93" s="408">
        <f si="6" t="shared"/>
        <v>0</v>
      </c>
      <c r="O93" s="409"/>
    </row>
    <row r="94" spans="1:15" x14ac:dyDescent="0.25">
      <c r="A94" s="401"/>
      <c r="B94" s="402"/>
      <c r="C94" s="403"/>
      <c r="D94" s="404"/>
      <c r="E94" s="404"/>
      <c r="F94" s="405"/>
      <c r="G94" s="405"/>
      <c r="H94" s="405"/>
      <c r="I94" s="406">
        <f si="5" t="shared"/>
        <v>0</v>
      </c>
      <c r="J94" s="407"/>
      <c r="K94" s="407"/>
      <c r="L94" s="407"/>
      <c r="M94" s="407"/>
      <c r="N94" s="408">
        <f si="6" t="shared"/>
        <v>0</v>
      </c>
      <c r="O94" s="409"/>
    </row>
    <row r="95" spans="1:15" x14ac:dyDescent="0.25">
      <c r="A95" s="401"/>
      <c r="B95" s="402"/>
      <c r="C95" s="403"/>
      <c r="D95" s="404"/>
      <c r="E95" s="404"/>
      <c r="F95" s="405"/>
      <c r="G95" s="405"/>
      <c r="H95" s="405"/>
      <c r="I95" s="406">
        <f si="5" t="shared"/>
        <v>0</v>
      </c>
      <c r="J95" s="407"/>
      <c r="K95" s="407"/>
      <c r="L95" s="407"/>
      <c r="M95" s="407"/>
      <c r="N95" s="408">
        <f si="6" t="shared"/>
        <v>0</v>
      </c>
      <c r="O95" s="409"/>
    </row>
    <row r="96" spans="1:15" x14ac:dyDescent="0.25">
      <c r="A96" s="401"/>
      <c r="B96" s="402"/>
      <c r="C96" s="403"/>
      <c r="D96" s="404"/>
      <c r="E96" s="404"/>
      <c r="F96" s="405"/>
      <c r="G96" s="405"/>
      <c r="H96" s="405"/>
      <c r="I96" s="406">
        <f si="5" t="shared"/>
        <v>0</v>
      </c>
      <c r="J96" s="407"/>
      <c r="K96" s="407"/>
      <c r="L96" s="407"/>
      <c r="M96" s="407"/>
      <c r="N96" s="408">
        <f si="6" t="shared"/>
        <v>0</v>
      </c>
      <c r="O96" s="409"/>
    </row>
    <row r="97" spans="1:15" x14ac:dyDescent="0.25">
      <c r="A97" s="401"/>
      <c r="B97" s="402"/>
      <c r="C97" s="403"/>
      <c r="D97" s="404"/>
      <c r="E97" s="404"/>
      <c r="F97" s="405"/>
      <c r="G97" s="405"/>
      <c r="H97" s="405"/>
      <c r="I97" s="406">
        <f si="5" t="shared"/>
        <v>0</v>
      </c>
      <c r="J97" s="407"/>
      <c r="K97" s="407"/>
      <c r="L97" s="407"/>
      <c r="M97" s="407"/>
      <c r="N97" s="408">
        <f si="6" t="shared"/>
        <v>0</v>
      </c>
      <c r="O97" s="409"/>
    </row>
    <row r="98" spans="1:15" x14ac:dyDescent="0.25">
      <c r="A98" s="401"/>
      <c r="B98" s="402"/>
      <c r="C98" s="403"/>
      <c r="D98" s="404"/>
      <c r="E98" s="404"/>
      <c r="F98" s="405"/>
      <c r="G98" s="405"/>
      <c r="H98" s="405"/>
      <c r="I98" s="406">
        <f si="5" t="shared"/>
        <v>0</v>
      </c>
      <c r="J98" s="407"/>
      <c r="K98" s="407"/>
      <c r="L98" s="407"/>
      <c r="M98" s="407"/>
      <c r="N98" s="408">
        <f si="6" t="shared"/>
        <v>0</v>
      </c>
      <c r="O98" s="409"/>
    </row>
    <row r="99" spans="1:15" x14ac:dyDescent="0.25">
      <c r="A99" s="401"/>
      <c r="B99" s="402"/>
      <c r="C99" s="403"/>
      <c r="D99" s="404"/>
      <c r="E99" s="404"/>
      <c r="F99" s="405"/>
      <c r="G99" s="405"/>
      <c r="H99" s="405"/>
      <c r="I99" s="406">
        <f si="5" t="shared"/>
        <v>0</v>
      </c>
      <c r="J99" s="407"/>
      <c r="K99" s="407"/>
      <c r="L99" s="407"/>
      <c r="M99" s="407"/>
      <c r="N99" s="408">
        <f si="6" t="shared"/>
        <v>0</v>
      </c>
      <c r="O99" s="409"/>
    </row>
    <row r="100" spans="1:15" x14ac:dyDescent="0.25">
      <c r="A100" s="401"/>
      <c r="B100" s="402"/>
      <c r="C100" s="403"/>
      <c r="D100" s="404"/>
      <c r="E100" s="404"/>
      <c r="F100" s="405"/>
      <c r="G100" s="405"/>
      <c r="H100" s="405"/>
      <c r="I100" s="406">
        <f si="5" t="shared"/>
        <v>0</v>
      </c>
      <c r="J100" s="407"/>
      <c r="K100" s="407"/>
      <c r="L100" s="407"/>
      <c r="M100" s="407"/>
      <c r="N100" s="408">
        <f si="6" t="shared"/>
        <v>0</v>
      </c>
      <c r="O100" s="409"/>
    </row>
    <row r="101" spans="1:15" x14ac:dyDescent="0.25">
      <c r="A101" s="401"/>
      <c r="B101" s="402"/>
      <c r="C101" s="403"/>
      <c r="D101" s="404"/>
      <c r="E101" s="404"/>
      <c r="F101" s="405"/>
      <c r="G101" s="405"/>
      <c r="H101" s="405"/>
      <c r="I101" s="406">
        <f si="5" t="shared"/>
        <v>0</v>
      </c>
      <c r="J101" s="407"/>
      <c r="K101" s="407"/>
      <c r="L101" s="407"/>
      <c r="M101" s="407"/>
      <c r="N101" s="408">
        <f si="6" t="shared"/>
        <v>0</v>
      </c>
      <c r="O101" s="409"/>
    </row>
    <row r="102" spans="1:15" x14ac:dyDescent="0.25">
      <c r="A102" s="401"/>
      <c r="B102" s="402"/>
      <c r="C102" s="403"/>
      <c r="D102" s="404"/>
      <c r="E102" s="404"/>
      <c r="F102" s="405"/>
      <c r="G102" s="405"/>
      <c r="H102" s="405"/>
      <c r="I102" s="406">
        <f si="5" t="shared"/>
        <v>0</v>
      </c>
      <c r="J102" s="407"/>
      <c r="K102" s="407"/>
      <c r="L102" s="407"/>
      <c r="M102" s="407"/>
      <c r="N102" s="408">
        <f si="6" t="shared"/>
        <v>0</v>
      </c>
      <c r="O102" s="409"/>
    </row>
    <row r="103" spans="1:15" x14ac:dyDescent="0.25">
      <c r="A103" s="401"/>
      <c r="B103" s="402"/>
      <c r="C103" s="403"/>
      <c r="D103" s="404"/>
      <c r="E103" s="404"/>
      <c r="F103" s="405"/>
      <c r="G103" s="405"/>
      <c r="H103" s="405"/>
      <c r="I103" s="406">
        <f si="5" t="shared"/>
        <v>0</v>
      </c>
      <c r="J103" s="407"/>
      <c r="K103" s="407"/>
      <c r="L103" s="407"/>
      <c r="M103" s="407"/>
      <c r="N103" s="408">
        <f si="6" t="shared"/>
        <v>0</v>
      </c>
      <c r="O103" s="409"/>
    </row>
    <row r="104" spans="1:15" x14ac:dyDescent="0.25">
      <c r="A104" s="401"/>
      <c r="B104" s="402"/>
      <c r="C104" s="403"/>
      <c r="D104" s="404"/>
      <c r="E104" s="404"/>
      <c r="F104" s="405"/>
      <c r="G104" s="405"/>
      <c r="H104" s="405"/>
      <c r="I104" s="406">
        <f si="5" t="shared"/>
        <v>0</v>
      </c>
      <c r="J104" s="407"/>
      <c r="K104" s="407"/>
      <c r="L104" s="407"/>
      <c r="M104" s="407"/>
      <c r="N104" s="408">
        <f si="6" t="shared"/>
        <v>0</v>
      </c>
      <c r="O104" s="409"/>
    </row>
    <row r="105" spans="1:15" x14ac:dyDescent="0.25">
      <c r="A105" s="401"/>
      <c r="B105" s="402"/>
      <c r="C105" s="403"/>
      <c r="D105" s="404"/>
      <c r="E105" s="404"/>
      <c r="F105" s="405"/>
      <c r="G105" s="405"/>
      <c r="H105" s="405"/>
      <c r="I105" s="406">
        <f si="5" t="shared"/>
        <v>0</v>
      </c>
      <c r="J105" s="407"/>
      <c r="K105" s="407"/>
      <c r="L105" s="407"/>
      <c r="M105" s="407"/>
      <c r="N105" s="408">
        <f si="6" t="shared"/>
        <v>0</v>
      </c>
      <c r="O105" s="409"/>
    </row>
    <row r="106" spans="1:15" x14ac:dyDescent="0.25">
      <c r="A106" s="401"/>
      <c r="B106" s="402"/>
      <c r="C106" s="403"/>
      <c r="D106" s="404"/>
      <c r="E106" s="404"/>
      <c r="F106" s="405"/>
      <c r="G106" s="405"/>
      <c r="H106" s="405"/>
      <c r="I106" s="406">
        <f si="5" t="shared"/>
        <v>0</v>
      </c>
      <c r="J106" s="407"/>
      <c r="K106" s="407"/>
      <c r="L106" s="407"/>
      <c r="M106" s="407"/>
      <c r="N106" s="408">
        <f si="6" t="shared"/>
        <v>0</v>
      </c>
      <c r="O106" s="409"/>
    </row>
    <row r="107" spans="1:15" x14ac:dyDescent="0.25">
      <c r="A107" s="401"/>
      <c r="B107" s="402"/>
      <c r="C107" s="403"/>
      <c r="D107" s="404"/>
      <c r="E107" s="404"/>
      <c r="F107" s="405"/>
      <c r="G107" s="405"/>
      <c r="H107" s="405"/>
      <c r="I107" s="406">
        <f si="5" t="shared"/>
        <v>0</v>
      </c>
      <c r="J107" s="407"/>
      <c r="K107" s="407"/>
      <c r="L107" s="407"/>
      <c r="M107" s="407"/>
      <c r="N107" s="408">
        <f si="6" t="shared"/>
        <v>0</v>
      </c>
      <c r="O107" s="409"/>
    </row>
    <row r="108" spans="1:15" x14ac:dyDescent="0.25">
      <c r="A108" s="401"/>
      <c r="B108" s="402"/>
      <c r="C108" s="403"/>
      <c r="D108" s="404"/>
      <c r="E108" s="404"/>
      <c r="F108" s="405"/>
      <c r="G108" s="405"/>
      <c r="H108" s="405"/>
      <c r="I108" s="406">
        <f si="5" t="shared"/>
        <v>0</v>
      </c>
      <c r="J108" s="407"/>
      <c r="K108" s="407"/>
      <c r="L108" s="407"/>
      <c r="M108" s="407"/>
      <c r="N108" s="408">
        <f si="6" t="shared"/>
        <v>0</v>
      </c>
      <c r="O108" s="409"/>
    </row>
    <row r="109" spans="1:15" x14ac:dyDescent="0.25">
      <c r="A109" s="401"/>
      <c r="B109" s="402"/>
      <c r="C109" s="403"/>
      <c r="D109" s="404"/>
      <c r="E109" s="404"/>
      <c r="F109" s="405"/>
      <c r="G109" s="405"/>
      <c r="H109" s="405"/>
      <c r="I109" s="406">
        <f si="5" t="shared"/>
        <v>0</v>
      </c>
      <c r="J109" s="407"/>
      <c r="K109" s="407"/>
      <c r="L109" s="407"/>
      <c r="M109" s="407"/>
      <c r="N109" s="408">
        <f si="6" t="shared"/>
        <v>0</v>
      </c>
      <c r="O109" s="409"/>
    </row>
    <row r="110" spans="1:15" x14ac:dyDescent="0.25">
      <c r="A110" s="401"/>
      <c r="B110" s="402"/>
      <c r="C110" s="403"/>
      <c r="D110" s="404"/>
      <c r="E110" s="404"/>
      <c r="F110" s="405"/>
      <c r="G110" s="405"/>
      <c r="H110" s="405"/>
      <c r="I110" s="406">
        <f si="5" t="shared"/>
        <v>0</v>
      </c>
      <c r="J110" s="407"/>
      <c r="K110" s="407"/>
      <c r="L110" s="407"/>
      <c r="M110" s="407"/>
      <c r="N110" s="408">
        <f si="6" t="shared"/>
        <v>0</v>
      </c>
      <c r="O110" s="409"/>
    </row>
    <row r="111" spans="1:15" x14ac:dyDescent="0.25">
      <c r="A111" s="401"/>
      <c r="B111" s="402"/>
      <c r="C111" s="403"/>
      <c r="D111" s="404"/>
      <c r="E111" s="404"/>
      <c r="F111" s="405"/>
      <c r="G111" s="405"/>
      <c r="H111" s="405"/>
      <c r="I111" s="406">
        <f si="5" t="shared"/>
        <v>0</v>
      </c>
      <c r="J111" s="407"/>
      <c r="K111" s="407"/>
      <c r="L111" s="407"/>
      <c r="M111" s="407"/>
      <c r="N111" s="408">
        <f si="6" t="shared"/>
        <v>0</v>
      </c>
      <c r="O111" s="409"/>
    </row>
    <row r="112" spans="1:15" x14ac:dyDescent="0.25">
      <c r="A112" s="401"/>
      <c r="B112" s="402"/>
      <c r="C112" s="403"/>
      <c r="D112" s="404"/>
      <c r="E112" s="404"/>
      <c r="F112" s="405"/>
      <c r="G112" s="405"/>
      <c r="H112" s="405"/>
      <c r="I112" s="406">
        <f si="5" t="shared"/>
        <v>0</v>
      </c>
      <c r="J112" s="407"/>
      <c r="K112" s="407"/>
      <c r="L112" s="407"/>
      <c r="M112" s="407"/>
      <c r="N112" s="408">
        <f si="6" t="shared"/>
        <v>0</v>
      </c>
      <c r="O112" s="409"/>
    </row>
    <row r="113" spans="1:15" x14ac:dyDescent="0.25">
      <c r="A113" s="401"/>
      <c r="B113" s="402"/>
      <c r="C113" s="403"/>
      <c r="D113" s="404"/>
      <c r="E113" s="404"/>
      <c r="F113" s="405"/>
      <c r="G113" s="405"/>
      <c r="H113" s="405"/>
      <c r="I113" s="406">
        <f si="5" t="shared"/>
        <v>0</v>
      </c>
      <c r="J113" s="407"/>
      <c r="K113" s="407"/>
      <c r="L113" s="407"/>
      <c r="M113" s="407"/>
      <c r="N113" s="408">
        <f si="6" t="shared"/>
        <v>0</v>
      </c>
      <c r="O113" s="409"/>
    </row>
    <row r="114" spans="1:15" x14ac:dyDescent="0.25">
      <c r="A114" s="401"/>
      <c r="B114" s="402"/>
      <c r="C114" s="403"/>
      <c r="D114" s="404"/>
      <c r="E114" s="404"/>
      <c r="F114" s="405"/>
      <c r="G114" s="405"/>
      <c r="H114" s="405"/>
      <c r="I114" s="406">
        <f si="5" t="shared"/>
        <v>0</v>
      </c>
      <c r="J114" s="407"/>
      <c r="K114" s="407"/>
      <c r="L114" s="407"/>
      <c r="M114" s="407"/>
      <c r="N114" s="408">
        <f si="6" t="shared"/>
        <v>0</v>
      </c>
      <c r="O114" s="409"/>
    </row>
    <row r="115" spans="1:15" x14ac:dyDescent="0.25">
      <c r="A115" s="401"/>
      <c r="B115" s="402"/>
      <c r="C115" s="403"/>
      <c r="D115" s="404"/>
      <c r="E115" s="404"/>
      <c r="F115" s="405"/>
      <c r="G115" s="405"/>
      <c r="H115" s="405"/>
      <c r="I115" s="406">
        <f si="5" t="shared"/>
        <v>0</v>
      </c>
      <c r="J115" s="407"/>
      <c r="K115" s="407"/>
      <c r="L115" s="407"/>
      <c r="M115" s="407"/>
      <c r="N115" s="408">
        <f si="6" t="shared"/>
        <v>0</v>
      </c>
      <c r="O115" s="409"/>
    </row>
    <row r="116" spans="1:15" x14ac:dyDescent="0.25">
      <c r="A116" s="401"/>
      <c r="B116" s="402"/>
      <c r="C116" s="403"/>
      <c r="D116" s="404"/>
      <c r="E116" s="404"/>
      <c r="F116" s="405"/>
      <c r="G116" s="405"/>
      <c r="H116" s="405"/>
      <c r="I116" s="406">
        <f ref="I116:I147" si="7" t="shared">G116+H116</f>
        <v>0</v>
      </c>
      <c r="J116" s="407"/>
      <c r="K116" s="407"/>
      <c r="L116" s="407"/>
      <c r="M116" s="407"/>
      <c r="N116" s="408">
        <f ref="N116:N147" si="8" t="shared">(0.05*J116)+(0.2*K116)+(0.5*L116)+M116</f>
        <v>0</v>
      </c>
      <c r="O116" s="409"/>
    </row>
    <row r="117" spans="1:15" x14ac:dyDescent="0.25">
      <c r="A117" s="401"/>
      <c r="B117" s="402"/>
      <c r="C117" s="403"/>
      <c r="D117" s="404"/>
      <c r="E117" s="404"/>
      <c r="F117" s="405"/>
      <c r="G117" s="405"/>
      <c r="H117" s="405"/>
      <c r="I117" s="406">
        <f si="7" t="shared"/>
        <v>0</v>
      </c>
      <c r="J117" s="407"/>
      <c r="K117" s="407"/>
      <c r="L117" s="407"/>
      <c r="M117" s="407"/>
      <c r="N117" s="408">
        <f si="8" t="shared"/>
        <v>0</v>
      </c>
      <c r="O117" s="409"/>
    </row>
    <row r="118" spans="1:15" x14ac:dyDescent="0.25">
      <c r="A118" s="401"/>
      <c r="B118" s="402"/>
      <c r="C118" s="403"/>
      <c r="D118" s="404"/>
      <c r="E118" s="404"/>
      <c r="F118" s="405"/>
      <c r="G118" s="405"/>
      <c r="H118" s="405"/>
      <c r="I118" s="406">
        <f si="7" t="shared"/>
        <v>0</v>
      </c>
      <c r="J118" s="407"/>
      <c r="K118" s="407"/>
      <c r="L118" s="407"/>
      <c r="M118" s="407"/>
      <c r="N118" s="408">
        <f si="8" t="shared"/>
        <v>0</v>
      </c>
      <c r="O118" s="409"/>
    </row>
    <row r="119" spans="1:15" x14ac:dyDescent="0.25">
      <c r="A119" s="401"/>
      <c r="B119" s="402"/>
      <c r="C119" s="403"/>
      <c r="D119" s="404"/>
      <c r="E119" s="404"/>
      <c r="F119" s="405"/>
      <c r="G119" s="405"/>
      <c r="H119" s="405"/>
      <c r="I119" s="406">
        <f si="7" t="shared"/>
        <v>0</v>
      </c>
      <c r="J119" s="407"/>
      <c r="K119" s="407"/>
      <c r="L119" s="407"/>
      <c r="M119" s="407"/>
      <c r="N119" s="408">
        <f si="8" t="shared"/>
        <v>0</v>
      </c>
      <c r="O119" s="409"/>
    </row>
    <row r="120" spans="1:15" x14ac:dyDescent="0.25">
      <c r="A120" s="401"/>
      <c r="B120" s="402"/>
      <c r="C120" s="403"/>
      <c r="D120" s="404"/>
      <c r="E120" s="404"/>
      <c r="F120" s="405"/>
      <c r="G120" s="405"/>
      <c r="H120" s="405"/>
      <c r="I120" s="406">
        <f si="7" t="shared"/>
        <v>0</v>
      </c>
      <c r="J120" s="407"/>
      <c r="K120" s="407"/>
      <c r="L120" s="407"/>
      <c r="M120" s="407"/>
      <c r="N120" s="408">
        <f si="8" t="shared"/>
        <v>0</v>
      </c>
      <c r="O120" s="409"/>
    </row>
    <row r="121" spans="1:15" x14ac:dyDescent="0.25">
      <c r="A121" s="401"/>
      <c r="B121" s="402"/>
      <c r="C121" s="403"/>
      <c r="D121" s="404"/>
      <c r="E121" s="404"/>
      <c r="F121" s="405"/>
      <c r="G121" s="405"/>
      <c r="H121" s="405"/>
      <c r="I121" s="406">
        <f si="7" t="shared"/>
        <v>0</v>
      </c>
      <c r="J121" s="407"/>
      <c r="K121" s="407"/>
      <c r="L121" s="407"/>
      <c r="M121" s="407"/>
      <c r="N121" s="408">
        <f si="8" t="shared"/>
        <v>0</v>
      </c>
      <c r="O121" s="409"/>
    </row>
    <row r="122" spans="1:15" x14ac:dyDescent="0.25">
      <c r="A122" s="401"/>
      <c r="B122" s="402"/>
      <c r="C122" s="403"/>
      <c r="D122" s="404"/>
      <c r="E122" s="404"/>
      <c r="F122" s="405"/>
      <c r="G122" s="405"/>
      <c r="H122" s="405"/>
      <c r="I122" s="406">
        <f si="7" t="shared"/>
        <v>0</v>
      </c>
      <c r="J122" s="407"/>
      <c r="K122" s="407"/>
      <c r="L122" s="407"/>
      <c r="M122" s="407"/>
      <c r="N122" s="408">
        <f si="8" t="shared"/>
        <v>0</v>
      </c>
      <c r="O122" s="409"/>
    </row>
    <row r="123" spans="1:15" x14ac:dyDescent="0.25">
      <c r="A123" s="401"/>
      <c r="B123" s="402"/>
      <c r="C123" s="403"/>
      <c r="D123" s="404"/>
      <c r="E123" s="404"/>
      <c r="F123" s="405"/>
      <c r="G123" s="405"/>
      <c r="H123" s="405"/>
      <c r="I123" s="406">
        <f si="7" t="shared"/>
        <v>0</v>
      </c>
      <c r="J123" s="407"/>
      <c r="K123" s="407"/>
      <c r="L123" s="407"/>
      <c r="M123" s="407"/>
      <c r="N123" s="408">
        <f si="8" t="shared"/>
        <v>0</v>
      </c>
      <c r="O123" s="409"/>
    </row>
    <row r="124" spans="1:15" x14ac:dyDescent="0.25">
      <c r="A124" s="401"/>
      <c r="B124" s="402"/>
      <c r="C124" s="403"/>
      <c r="D124" s="404"/>
      <c r="E124" s="404"/>
      <c r="F124" s="405"/>
      <c r="G124" s="405"/>
      <c r="H124" s="405"/>
      <c r="I124" s="406">
        <f si="7" t="shared"/>
        <v>0</v>
      </c>
      <c r="J124" s="407"/>
      <c r="K124" s="407"/>
      <c r="L124" s="407"/>
      <c r="M124" s="407"/>
      <c r="N124" s="408">
        <f si="8" t="shared"/>
        <v>0</v>
      </c>
      <c r="O124" s="409"/>
    </row>
    <row r="125" spans="1:15" x14ac:dyDescent="0.25">
      <c r="A125" s="401"/>
      <c r="B125" s="402"/>
      <c r="C125" s="403"/>
      <c r="D125" s="404"/>
      <c r="E125" s="404"/>
      <c r="F125" s="405"/>
      <c r="G125" s="405"/>
      <c r="H125" s="405"/>
      <c r="I125" s="406">
        <f si="7" t="shared"/>
        <v>0</v>
      </c>
      <c r="J125" s="407"/>
      <c r="K125" s="407"/>
      <c r="L125" s="407"/>
      <c r="M125" s="407"/>
      <c r="N125" s="408">
        <f si="8" t="shared"/>
        <v>0</v>
      </c>
      <c r="O125" s="409"/>
    </row>
    <row r="126" spans="1:15" x14ac:dyDescent="0.25">
      <c r="A126" s="401"/>
      <c r="B126" s="402"/>
      <c r="C126" s="403"/>
      <c r="D126" s="404"/>
      <c r="E126" s="404"/>
      <c r="F126" s="405"/>
      <c r="G126" s="405"/>
      <c r="H126" s="405"/>
      <c r="I126" s="406">
        <f si="7" t="shared"/>
        <v>0</v>
      </c>
      <c r="J126" s="407"/>
      <c r="K126" s="407"/>
      <c r="L126" s="407"/>
      <c r="M126" s="407"/>
      <c r="N126" s="408">
        <f si="8" t="shared"/>
        <v>0</v>
      </c>
      <c r="O126" s="409"/>
    </row>
    <row r="127" spans="1:15" x14ac:dyDescent="0.25">
      <c r="A127" s="401"/>
      <c r="B127" s="402"/>
      <c r="C127" s="403"/>
      <c r="D127" s="404"/>
      <c r="E127" s="404"/>
      <c r="F127" s="405"/>
      <c r="G127" s="405"/>
      <c r="H127" s="405"/>
      <c r="I127" s="406">
        <f si="7" t="shared"/>
        <v>0</v>
      </c>
      <c r="J127" s="407"/>
      <c r="K127" s="407"/>
      <c r="L127" s="407"/>
      <c r="M127" s="407"/>
      <c r="N127" s="408">
        <f si="8" t="shared"/>
        <v>0</v>
      </c>
      <c r="O127" s="409"/>
    </row>
    <row r="128" spans="1:15" x14ac:dyDescent="0.25">
      <c r="A128" s="401"/>
      <c r="B128" s="402"/>
      <c r="C128" s="403"/>
      <c r="D128" s="404"/>
      <c r="E128" s="404"/>
      <c r="F128" s="405"/>
      <c r="G128" s="405"/>
      <c r="H128" s="405"/>
      <c r="I128" s="406">
        <f si="7" t="shared"/>
        <v>0</v>
      </c>
      <c r="J128" s="407"/>
      <c r="K128" s="407"/>
      <c r="L128" s="407"/>
      <c r="M128" s="407"/>
      <c r="N128" s="408">
        <f si="8" t="shared"/>
        <v>0</v>
      </c>
      <c r="O128" s="409"/>
    </row>
    <row r="129" spans="1:15" x14ac:dyDescent="0.25">
      <c r="A129" s="401"/>
      <c r="B129" s="402"/>
      <c r="C129" s="403"/>
      <c r="D129" s="404"/>
      <c r="E129" s="404"/>
      <c r="F129" s="405"/>
      <c r="G129" s="405"/>
      <c r="H129" s="405"/>
      <c r="I129" s="406">
        <f si="7" t="shared"/>
        <v>0</v>
      </c>
      <c r="J129" s="407"/>
      <c r="K129" s="407"/>
      <c r="L129" s="407"/>
      <c r="M129" s="407"/>
      <c r="N129" s="408">
        <f si="8" t="shared"/>
        <v>0</v>
      </c>
      <c r="O129" s="409"/>
    </row>
    <row r="130" spans="1:15" x14ac:dyDescent="0.25">
      <c r="A130" s="401"/>
      <c r="B130" s="402"/>
      <c r="C130" s="403"/>
      <c r="D130" s="404"/>
      <c r="E130" s="404"/>
      <c r="F130" s="405"/>
      <c r="G130" s="405"/>
      <c r="H130" s="405"/>
      <c r="I130" s="406">
        <f si="7" t="shared"/>
        <v>0</v>
      </c>
      <c r="J130" s="407"/>
      <c r="K130" s="407"/>
      <c r="L130" s="407"/>
      <c r="M130" s="407"/>
      <c r="N130" s="408">
        <f si="8" t="shared"/>
        <v>0</v>
      </c>
      <c r="O130" s="409"/>
    </row>
    <row r="131" spans="1:15" x14ac:dyDescent="0.25">
      <c r="A131" s="401"/>
      <c r="B131" s="402"/>
      <c r="C131" s="403"/>
      <c r="D131" s="404"/>
      <c r="E131" s="404"/>
      <c r="F131" s="405"/>
      <c r="G131" s="405"/>
      <c r="H131" s="405"/>
      <c r="I131" s="406">
        <f si="7" t="shared"/>
        <v>0</v>
      </c>
      <c r="J131" s="407"/>
      <c r="K131" s="407"/>
      <c r="L131" s="407"/>
      <c r="M131" s="407"/>
      <c r="N131" s="408">
        <f si="8" t="shared"/>
        <v>0</v>
      </c>
      <c r="O131" s="409"/>
    </row>
    <row r="132" spans="1:15" x14ac:dyDescent="0.25">
      <c r="A132" s="401"/>
      <c r="B132" s="402"/>
      <c r="C132" s="403"/>
      <c r="D132" s="404"/>
      <c r="E132" s="404"/>
      <c r="F132" s="405"/>
      <c r="G132" s="405"/>
      <c r="H132" s="405"/>
      <c r="I132" s="406">
        <f si="7" t="shared"/>
        <v>0</v>
      </c>
      <c r="J132" s="407"/>
      <c r="K132" s="407"/>
      <c r="L132" s="407"/>
      <c r="M132" s="407"/>
      <c r="N132" s="408">
        <f si="8" t="shared"/>
        <v>0</v>
      </c>
      <c r="O132" s="409"/>
    </row>
    <row r="133" spans="1:15" x14ac:dyDescent="0.25">
      <c r="A133" s="401"/>
      <c r="B133" s="402"/>
      <c r="C133" s="403"/>
      <c r="D133" s="404"/>
      <c r="E133" s="404"/>
      <c r="F133" s="405"/>
      <c r="G133" s="405"/>
      <c r="H133" s="405"/>
      <c r="I133" s="406">
        <f si="7" t="shared"/>
        <v>0</v>
      </c>
      <c r="J133" s="407"/>
      <c r="K133" s="407"/>
      <c r="L133" s="407"/>
      <c r="M133" s="407"/>
      <c r="N133" s="408">
        <f si="8" t="shared"/>
        <v>0</v>
      </c>
      <c r="O133" s="409"/>
    </row>
    <row r="134" spans="1:15" x14ac:dyDescent="0.25">
      <c r="A134" s="401"/>
      <c r="B134" s="402"/>
      <c r="C134" s="403"/>
      <c r="D134" s="404"/>
      <c r="E134" s="404"/>
      <c r="F134" s="405"/>
      <c r="G134" s="405"/>
      <c r="H134" s="405"/>
      <c r="I134" s="406">
        <f si="7" t="shared"/>
        <v>0</v>
      </c>
      <c r="J134" s="407"/>
      <c r="K134" s="407"/>
      <c r="L134" s="407"/>
      <c r="M134" s="407"/>
      <c r="N134" s="408">
        <f si="8" t="shared"/>
        <v>0</v>
      </c>
      <c r="O134" s="409"/>
    </row>
    <row r="135" spans="1:15" x14ac:dyDescent="0.25">
      <c r="A135" s="401"/>
      <c r="B135" s="402"/>
      <c r="C135" s="403"/>
      <c r="D135" s="404"/>
      <c r="E135" s="404"/>
      <c r="F135" s="405"/>
      <c r="G135" s="405"/>
      <c r="H135" s="405"/>
      <c r="I135" s="406">
        <f si="7" t="shared"/>
        <v>0</v>
      </c>
      <c r="J135" s="407"/>
      <c r="K135" s="407"/>
      <c r="L135" s="407"/>
      <c r="M135" s="407"/>
      <c r="N135" s="408">
        <f si="8" t="shared"/>
        <v>0</v>
      </c>
      <c r="O135" s="409"/>
    </row>
    <row r="136" spans="1:15" x14ac:dyDescent="0.25">
      <c r="A136" s="401"/>
      <c r="B136" s="402"/>
      <c r="C136" s="403"/>
      <c r="D136" s="404"/>
      <c r="E136" s="404"/>
      <c r="F136" s="405"/>
      <c r="G136" s="405"/>
      <c r="H136" s="405"/>
      <c r="I136" s="406">
        <f si="7" t="shared"/>
        <v>0</v>
      </c>
      <c r="J136" s="407"/>
      <c r="K136" s="407"/>
      <c r="L136" s="407"/>
      <c r="M136" s="407"/>
      <c r="N136" s="408">
        <f si="8" t="shared"/>
        <v>0</v>
      </c>
      <c r="O136" s="409"/>
    </row>
    <row r="137" spans="1:15" x14ac:dyDescent="0.25">
      <c r="A137" s="401"/>
      <c r="B137" s="402"/>
      <c r="C137" s="403"/>
      <c r="D137" s="404"/>
      <c r="E137" s="404"/>
      <c r="F137" s="405"/>
      <c r="G137" s="405"/>
      <c r="H137" s="405"/>
      <c r="I137" s="406">
        <f si="7" t="shared"/>
        <v>0</v>
      </c>
      <c r="J137" s="407"/>
      <c r="K137" s="407"/>
      <c r="L137" s="407"/>
      <c r="M137" s="407"/>
      <c r="N137" s="408">
        <f si="8" t="shared"/>
        <v>0</v>
      </c>
      <c r="O137" s="409"/>
    </row>
    <row r="138" spans="1:15" x14ac:dyDescent="0.25">
      <c r="A138" s="401"/>
      <c r="B138" s="402"/>
      <c r="C138" s="403"/>
      <c r="D138" s="404"/>
      <c r="E138" s="404"/>
      <c r="F138" s="405"/>
      <c r="G138" s="405"/>
      <c r="H138" s="405"/>
      <c r="I138" s="406">
        <f si="7" t="shared"/>
        <v>0</v>
      </c>
      <c r="J138" s="407"/>
      <c r="K138" s="407"/>
      <c r="L138" s="407"/>
      <c r="M138" s="407"/>
      <c r="N138" s="408">
        <f si="8" t="shared"/>
        <v>0</v>
      </c>
      <c r="O138" s="409"/>
    </row>
    <row r="139" spans="1:15" x14ac:dyDescent="0.25">
      <c r="A139" s="401"/>
      <c r="B139" s="402"/>
      <c r="C139" s="403"/>
      <c r="D139" s="404"/>
      <c r="E139" s="404"/>
      <c r="F139" s="405"/>
      <c r="G139" s="405"/>
      <c r="H139" s="405"/>
      <c r="I139" s="406">
        <f si="7" t="shared"/>
        <v>0</v>
      </c>
      <c r="J139" s="407"/>
      <c r="K139" s="407"/>
      <c r="L139" s="407"/>
      <c r="M139" s="407"/>
      <c r="N139" s="408">
        <f si="8" t="shared"/>
        <v>0</v>
      </c>
      <c r="O139" s="409"/>
    </row>
    <row r="140" spans="1:15" x14ac:dyDescent="0.25">
      <c r="A140" s="401"/>
      <c r="B140" s="402"/>
      <c r="C140" s="403"/>
      <c r="D140" s="404"/>
      <c r="E140" s="404"/>
      <c r="F140" s="405"/>
      <c r="G140" s="405"/>
      <c r="H140" s="405"/>
      <c r="I140" s="406">
        <f si="7" t="shared"/>
        <v>0</v>
      </c>
      <c r="J140" s="407"/>
      <c r="K140" s="407"/>
      <c r="L140" s="407"/>
      <c r="M140" s="407"/>
      <c r="N140" s="408">
        <f si="8" t="shared"/>
        <v>0</v>
      </c>
      <c r="O140" s="409"/>
    </row>
    <row r="141" spans="1:15" x14ac:dyDescent="0.25">
      <c r="A141" s="401"/>
      <c r="B141" s="402"/>
      <c r="C141" s="403"/>
      <c r="D141" s="404"/>
      <c r="E141" s="404"/>
      <c r="F141" s="405"/>
      <c r="G141" s="405"/>
      <c r="H141" s="405"/>
      <c r="I141" s="406">
        <f si="7" t="shared"/>
        <v>0</v>
      </c>
      <c r="J141" s="407"/>
      <c r="K141" s="407"/>
      <c r="L141" s="407"/>
      <c r="M141" s="407"/>
      <c r="N141" s="408">
        <f si="8" t="shared"/>
        <v>0</v>
      </c>
      <c r="O141" s="409"/>
    </row>
    <row r="142" spans="1:15" x14ac:dyDescent="0.25">
      <c r="A142" s="401"/>
      <c r="B142" s="402"/>
      <c r="C142" s="403"/>
      <c r="D142" s="404"/>
      <c r="E142" s="404"/>
      <c r="F142" s="405"/>
      <c r="G142" s="405"/>
      <c r="H142" s="405"/>
      <c r="I142" s="406">
        <f si="7" t="shared"/>
        <v>0</v>
      </c>
      <c r="J142" s="407"/>
      <c r="K142" s="407"/>
      <c r="L142" s="407"/>
      <c r="M142" s="407"/>
      <c r="N142" s="408">
        <f si="8" t="shared"/>
        <v>0</v>
      </c>
      <c r="O142" s="409"/>
    </row>
    <row r="143" spans="1:15" x14ac:dyDescent="0.25">
      <c r="A143" s="401"/>
      <c r="B143" s="402"/>
      <c r="C143" s="403"/>
      <c r="D143" s="404"/>
      <c r="E143" s="404"/>
      <c r="F143" s="405"/>
      <c r="G143" s="405"/>
      <c r="H143" s="405"/>
      <c r="I143" s="406">
        <f si="7" t="shared"/>
        <v>0</v>
      </c>
      <c r="J143" s="407"/>
      <c r="K143" s="407"/>
      <c r="L143" s="407"/>
      <c r="M143" s="407"/>
      <c r="N143" s="408">
        <f si="8" t="shared"/>
        <v>0</v>
      </c>
      <c r="O143" s="409"/>
    </row>
    <row r="144" spans="1:15" x14ac:dyDescent="0.25">
      <c r="A144" s="401"/>
      <c r="B144" s="402"/>
      <c r="C144" s="403"/>
      <c r="D144" s="404"/>
      <c r="E144" s="404"/>
      <c r="F144" s="405"/>
      <c r="G144" s="405"/>
      <c r="H144" s="405"/>
      <c r="I144" s="406">
        <f si="7" t="shared"/>
        <v>0</v>
      </c>
      <c r="J144" s="407"/>
      <c r="K144" s="407"/>
      <c r="L144" s="407"/>
      <c r="M144" s="407"/>
      <c r="N144" s="408">
        <f si="8" t="shared"/>
        <v>0</v>
      </c>
      <c r="O144" s="409"/>
    </row>
    <row r="145" spans="1:15" x14ac:dyDescent="0.25">
      <c r="A145" s="401"/>
      <c r="B145" s="402"/>
      <c r="C145" s="403"/>
      <c r="D145" s="404"/>
      <c r="E145" s="404"/>
      <c r="F145" s="405"/>
      <c r="G145" s="405"/>
      <c r="H145" s="405"/>
      <c r="I145" s="406">
        <f si="7" t="shared"/>
        <v>0</v>
      </c>
      <c r="J145" s="407"/>
      <c r="K145" s="407"/>
      <c r="L145" s="407"/>
      <c r="M145" s="407"/>
      <c r="N145" s="408">
        <f si="8" t="shared"/>
        <v>0</v>
      </c>
      <c r="O145" s="409"/>
    </row>
    <row r="146" spans="1:15" x14ac:dyDescent="0.25">
      <c r="A146" s="401"/>
      <c r="B146" s="402"/>
      <c r="C146" s="403"/>
      <c r="D146" s="404"/>
      <c r="E146" s="404"/>
      <c r="F146" s="405"/>
      <c r="G146" s="405"/>
      <c r="H146" s="405"/>
      <c r="I146" s="406">
        <f si="7" t="shared"/>
        <v>0</v>
      </c>
      <c r="J146" s="407"/>
      <c r="K146" s="407"/>
      <c r="L146" s="407"/>
      <c r="M146" s="407"/>
      <c r="N146" s="408">
        <f si="8" t="shared"/>
        <v>0</v>
      </c>
      <c r="O146" s="409"/>
    </row>
    <row r="147" spans="1:15" x14ac:dyDescent="0.25">
      <c r="A147" s="401"/>
      <c r="B147" s="402"/>
      <c r="C147" s="403"/>
      <c r="D147" s="404"/>
      <c r="E147" s="404"/>
      <c r="F147" s="405"/>
      <c r="G147" s="405"/>
      <c r="H147" s="405"/>
      <c r="I147" s="406">
        <f si="7" t="shared"/>
        <v>0</v>
      </c>
      <c r="J147" s="407"/>
      <c r="K147" s="407"/>
      <c r="L147" s="407"/>
      <c r="M147" s="407"/>
      <c r="N147" s="408">
        <f si="8" t="shared"/>
        <v>0</v>
      </c>
      <c r="O147" s="409"/>
    </row>
    <row r="148" spans="1:15" x14ac:dyDescent="0.25">
      <c r="A148" s="401"/>
      <c r="B148" s="402"/>
      <c r="C148" s="403"/>
      <c r="D148" s="404"/>
      <c r="E148" s="404"/>
      <c r="F148" s="405"/>
      <c r="G148" s="405"/>
      <c r="H148" s="405"/>
      <c r="I148" s="406">
        <f ref="I148:I179" si="9" t="shared">G148+H148</f>
        <v>0</v>
      </c>
      <c r="J148" s="407"/>
      <c r="K148" s="407"/>
      <c r="L148" s="407"/>
      <c r="M148" s="407"/>
      <c r="N148" s="408">
        <f ref="N148:N179" si="10" t="shared">(0.05*J148)+(0.2*K148)+(0.5*L148)+M148</f>
        <v>0</v>
      </c>
      <c r="O148" s="409"/>
    </row>
    <row r="149" spans="1:15" x14ac:dyDescent="0.25">
      <c r="A149" s="401"/>
      <c r="B149" s="402"/>
      <c r="C149" s="403"/>
      <c r="D149" s="404"/>
      <c r="E149" s="404"/>
      <c r="F149" s="405"/>
      <c r="G149" s="405"/>
      <c r="H149" s="405"/>
      <c r="I149" s="406">
        <f si="9" t="shared"/>
        <v>0</v>
      </c>
      <c r="J149" s="407"/>
      <c r="K149" s="407"/>
      <c r="L149" s="407"/>
      <c r="M149" s="407"/>
      <c r="N149" s="408">
        <f si="10" t="shared"/>
        <v>0</v>
      </c>
      <c r="O149" s="409"/>
    </row>
    <row r="150" spans="1:15" x14ac:dyDescent="0.25">
      <c r="A150" s="401"/>
      <c r="B150" s="402"/>
      <c r="C150" s="403"/>
      <c r="D150" s="404"/>
      <c r="E150" s="404"/>
      <c r="F150" s="405"/>
      <c r="G150" s="405"/>
      <c r="H150" s="405"/>
      <c r="I150" s="406">
        <f si="9" t="shared"/>
        <v>0</v>
      </c>
      <c r="J150" s="407"/>
      <c r="K150" s="407"/>
      <c r="L150" s="407"/>
      <c r="M150" s="407"/>
      <c r="N150" s="408">
        <f si="10" t="shared"/>
        <v>0</v>
      </c>
      <c r="O150" s="409"/>
    </row>
    <row r="151" spans="1:15" x14ac:dyDescent="0.25">
      <c r="A151" s="401"/>
      <c r="B151" s="402"/>
      <c r="C151" s="403"/>
      <c r="D151" s="404"/>
      <c r="E151" s="404"/>
      <c r="F151" s="405"/>
      <c r="G151" s="405"/>
      <c r="H151" s="405"/>
      <c r="I151" s="406">
        <f si="9" t="shared"/>
        <v>0</v>
      </c>
      <c r="J151" s="407"/>
      <c r="K151" s="407"/>
      <c r="L151" s="407"/>
      <c r="M151" s="407"/>
      <c r="N151" s="408">
        <f si="10" t="shared"/>
        <v>0</v>
      </c>
      <c r="O151" s="409"/>
    </row>
    <row r="152" spans="1:15" x14ac:dyDescent="0.25">
      <c r="A152" s="401"/>
      <c r="B152" s="402"/>
      <c r="C152" s="403"/>
      <c r="D152" s="404"/>
      <c r="E152" s="404"/>
      <c r="F152" s="405"/>
      <c r="G152" s="405"/>
      <c r="H152" s="405"/>
      <c r="I152" s="406">
        <f si="9" t="shared"/>
        <v>0</v>
      </c>
      <c r="J152" s="407"/>
      <c r="K152" s="407"/>
      <c r="L152" s="407"/>
      <c r="M152" s="407"/>
      <c r="N152" s="408">
        <f si="10" t="shared"/>
        <v>0</v>
      </c>
      <c r="O152" s="409"/>
    </row>
    <row r="153" spans="1:15" x14ac:dyDescent="0.25">
      <c r="A153" s="401"/>
      <c r="B153" s="402"/>
      <c r="C153" s="403"/>
      <c r="D153" s="404"/>
      <c r="E153" s="404"/>
      <c r="F153" s="405"/>
      <c r="G153" s="405"/>
      <c r="H153" s="405"/>
      <c r="I153" s="406">
        <f si="9" t="shared"/>
        <v>0</v>
      </c>
      <c r="J153" s="407"/>
      <c r="K153" s="407"/>
      <c r="L153" s="407"/>
      <c r="M153" s="407"/>
      <c r="N153" s="408">
        <f si="10" t="shared"/>
        <v>0</v>
      </c>
      <c r="O153" s="409"/>
    </row>
    <row r="154" spans="1:15" x14ac:dyDescent="0.25">
      <c r="A154" s="401"/>
      <c r="B154" s="402"/>
      <c r="C154" s="403"/>
      <c r="D154" s="404"/>
      <c r="E154" s="404"/>
      <c r="F154" s="405"/>
      <c r="G154" s="405"/>
      <c r="H154" s="405"/>
      <c r="I154" s="406">
        <f si="9" t="shared"/>
        <v>0</v>
      </c>
      <c r="J154" s="407"/>
      <c r="K154" s="407"/>
      <c r="L154" s="407"/>
      <c r="M154" s="407"/>
      <c r="N154" s="408">
        <f si="10" t="shared"/>
        <v>0</v>
      </c>
      <c r="O154" s="409"/>
    </row>
    <row r="155" spans="1:15" x14ac:dyDescent="0.25">
      <c r="A155" s="401"/>
      <c r="B155" s="402"/>
      <c r="C155" s="403"/>
      <c r="D155" s="404"/>
      <c r="E155" s="404"/>
      <c r="F155" s="405"/>
      <c r="G155" s="405"/>
      <c r="H155" s="405"/>
      <c r="I155" s="406">
        <f si="9" t="shared"/>
        <v>0</v>
      </c>
      <c r="J155" s="407"/>
      <c r="K155" s="407"/>
      <c r="L155" s="407"/>
      <c r="M155" s="407"/>
      <c r="N155" s="408">
        <f si="10" t="shared"/>
        <v>0</v>
      </c>
      <c r="O155" s="409"/>
    </row>
    <row r="156" spans="1:15" x14ac:dyDescent="0.25">
      <c r="A156" s="401"/>
      <c r="B156" s="402"/>
      <c r="C156" s="403"/>
      <c r="D156" s="404"/>
      <c r="E156" s="404"/>
      <c r="F156" s="405"/>
      <c r="G156" s="405"/>
      <c r="H156" s="405"/>
      <c r="I156" s="406">
        <f si="9" t="shared"/>
        <v>0</v>
      </c>
      <c r="J156" s="407"/>
      <c r="K156" s="407"/>
      <c r="L156" s="407"/>
      <c r="M156" s="407"/>
      <c r="N156" s="408">
        <f si="10" t="shared"/>
        <v>0</v>
      </c>
      <c r="O156" s="409"/>
    </row>
    <row r="157" spans="1:15" x14ac:dyDescent="0.25">
      <c r="A157" s="401"/>
      <c r="B157" s="402"/>
      <c r="C157" s="403"/>
      <c r="D157" s="404"/>
      <c r="E157" s="404"/>
      <c r="F157" s="405"/>
      <c r="G157" s="405"/>
      <c r="H157" s="405"/>
      <c r="I157" s="406">
        <f si="9" t="shared"/>
        <v>0</v>
      </c>
      <c r="J157" s="407"/>
      <c r="K157" s="407"/>
      <c r="L157" s="407"/>
      <c r="M157" s="407"/>
      <c r="N157" s="408">
        <f si="10" t="shared"/>
        <v>0</v>
      </c>
      <c r="O157" s="409"/>
    </row>
    <row r="158" spans="1:15" x14ac:dyDescent="0.25">
      <c r="A158" s="401"/>
      <c r="B158" s="402"/>
      <c r="C158" s="403"/>
      <c r="D158" s="404"/>
      <c r="E158" s="404"/>
      <c r="F158" s="405"/>
      <c r="G158" s="405"/>
      <c r="H158" s="405"/>
      <c r="I158" s="406">
        <f si="9" t="shared"/>
        <v>0</v>
      </c>
      <c r="J158" s="407"/>
      <c r="K158" s="407"/>
      <c r="L158" s="407"/>
      <c r="M158" s="407"/>
      <c r="N158" s="408">
        <f si="10" t="shared"/>
        <v>0</v>
      </c>
      <c r="O158" s="409"/>
    </row>
    <row r="159" spans="1:15" x14ac:dyDescent="0.25">
      <c r="A159" s="401"/>
      <c r="B159" s="402"/>
      <c r="C159" s="403"/>
      <c r="D159" s="404"/>
      <c r="E159" s="404"/>
      <c r="F159" s="405"/>
      <c r="G159" s="405"/>
      <c r="H159" s="405"/>
      <c r="I159" s="406">
        <f si="9" t="shared"/>
        <v>0</v>
      </c>
      <c r="J159" s="407"/>
      <c r="K159" s="407"/>
      <c r="L159" s="407"/>
      <c r="M159" s="407"/>
      <c r="N159" s="408">
        <f si="10" t="shared"/>
        <v>0</v>
      </c>
      <c r="O159" s="409"/>
    </row>
    <row r="160" spans="1:15" x14ac:dyDescent="0.25">
      <c r="A160" s="401"/>
      <c r="B160" s="402"/>
      <c r="C160" s="403"/>
      <c r="D160" s="404"/>
      <c r="E160" s="404"/>
      <c r="F160" s="405"/>
      <c r="G160" s="405"/>
      <c r="H160" s="405"/>
      <c r="I160" s="406">
        <f si="9" t="shared"/>
        <v>0</v>
      </c>
      <c r="J160" s="407"/>
      <c r="K160" s="407"/>
      <c r="L160" s="407"/>
      <c r="M160" s="407"/>
      <c r="N160" s="408">
        <f si="10" t="shared"/>
        <v>0</v>
      </c>
      <c r="O160" s="409"/>
    </row>
    <row r="161" spans="1:15" x14ac:dyDescent="0.25">
      <c r="A161" s="401"/>
      <c r="B161" s="402"/>
      <c r="C161" s="403"/>
      <c r="D161" s="404"/>
      <c r="E161" s="404"/>
      <c r="F161" s="405"/>
      <c r="G161" s="405"/>
      <c r="H161" s="405"/>
      <c r="I161" s="406">
        <f si="9" t="shared"/>
        <v>0</v>
      </c>
      <c r="J161" s="407"/>
      <c r="K161" s="407"/>
      <c r="L161" s="407"/>
      <c r="M161" s="407"/>
      <c r="N161" s="408">
        <f si="10" t="shared"/>
        <v>0</v>
      </c>
      <c r="O161" s="409"/>
    </row>
    <row r="162" spans="1:15" x14ac:dyDescent="0.25">
      <c r="A162" s="401"/>
      <c r="B162" s="402"/>
      <c r="C162" s="403"/>
      <c r="D162" s="404"/>
      <c r="E162" s="404"/>
      <c r="F162" s="405"/>
      <c r="G162" s="405"/>
      <c r="H162" s="405"/>
      <c r="I162" s="406">
        <f si="9" t="shared"/>
        <v>0</v>
      </c>
      <c r="J162" s="407"/>
      <c r="K162" s="407"/>
      <c r="L162" s="407"/>
      <c r="M162" s="407"/>
      <c r="N162" s="408">
        <f si="10" t="shared"/>
        <v>0</v>
      </c>
      <c r="O162" s="409"/>
    </row>
    <row r="163" spans="1:15" x14ac:dyDescent="0.25">
      <c r="A163" s="401"/>
      <c r="B163" s="402"/>
      <c r="C163" s="403"/>
      <c r="D163" s="404"/>
      <c r="E163" s="404"/>
      <c r="F163" s="405"/>
      <c r="G163" s="405"/>
      <c r="H163" s="405"/>
      <c r="I163" s="406">
        <f si="9" t="shared"/>
        <v>0</v>
      </c>
      <c r="J163" s="407"/>
      <c r="K163" s="407"/>
      <c r="L163" s="407"/>
      <c r="M163" s="407"/>
      <c r="N163" s="408">
        <f si="10" t="shared"/>
        <v>0</v>
      </c>
      <c r="O163" s="409"/>
    </row>
    <row r="164" spans="1:15" x14ac:dyDescent="0.25">
      <c r="A164" s="401"/>
      <c r="B164" s="402"/>
      <c r="C164" s="403"/>
      <c r="D164" s="404"/>
      <c r="E164" s="404"/>
      <c r="F164" s="405"/>
      <c r="G164" s="405"/>
      <c r="H164" s="405"/>
      <c r="I164" s="406">
        <f si="9" t="shared"/>
        <v>0</v>
      </c>
      <c r="J164" s="407"/>
      <c r="K164" s="407"/>
      <c r="L164" s="407"/>
      <c r="M164" s="407"/>
      <c r="N164" s="408">
        <f si="10" t="shared"/>
        <v>0</v>
      </c>
      <c r="O164" s="409"/>
    </row>
    <row r="165" spans="1:15" x14ac:dyDescent="0.25">
      <c r="A165" s="401"/>
      <c r="B165" s="402"/>
      <c r="C165" s="403"/>
      <c r="D165" s="404"/>
      <c r="E165" s="404"/>
      <c r="F165" s="405"/>
      <c r="G165" s="405"/>
      <c r="H165" s="405"/>
      <c r="I165" s="406">
        <f si="9" t="shared"/>
        <v>0</v>
      </c>
      <c r="J165" s="407"/>
      <c r="K165" s="407"/>
      <c r="L165" s="407"/>
      <c r="M165" s="407"/>
      <c r="N165" s="408">
        <f si="10" t="shared"/>
        <v>0</v>
      </c>
      <c r="O165" s="409"/>
    </row>
    <row r="166" spans="1:15" x14ac:dyDescent="0.25">
      <c r="A166" s="401"/>
      <c r="B166" s="402"/>
      <c r="C166" s="403"/>
      <c r="D166" s="404"/>
      <c r="E166" s="404"/>
      <c r="F166" s="405"/>
      <c r="G166" s="405"/>
      <c r="H166" s="405"/>
      <c r="I166" s="406">
        <f si="9" t="shared"/>
        <v>0</v>
      </c>
      <c r="J166" s="407"/>
      <c r="K166" s="407"/>
      <c r="L166" s="407"/>
      <c r="M166" s="407"/>
      <c r="N166" s="408">
        <f si="10" t="shared"/>
        <v>0</v>
      </c>
      <c r="O166" s="409"/>
    </row>
    <row r="167" spans="1:15" x14ac:dyDescent="0.25">
      <c r="A167" s="401"/>
      <c r="B167" s="402"/>
      <c r="C167" s="403"/>
      <c r="D167" s="404"/>
      <c r="E167" s="404"/>
      <c r="F167" s="405"/>
      <c r="G167" s="405"/>
      <c r="H167" s="405"/>
      <c r="I167" s="406">
        <f si="9" t="shared"/>
        <v>0</v>
      </c>
      <c r="J167" s="407"/>
      <c r="K167" s="407"/>
      <c r="L167" s="407"/>
      <c r="M167" s="407"/>
      <c r="N167" s="408">
        <f si="10" t="shared"/>
        <v>0</v>
      </c>
      <c r="O167" s="409"/>
    </row>
    <row r="168" spans="1:15" x14ac:dyDescent="0.25">
      <c r="A168" s="401"/>
      <c r="B168" s="402"/>
      <c r="C168" s="403"/>
      <c r="D168" s="404"/>
      <c r="E168" s="404"/>
      <c r="F168" s="405"/>
      <c r="G168" s="405"/>
      <c r="H168" s="405"/>
      <c r="I168" s="406">
        <f si="9" t="shared"/>
        <v>0</v>
      </c>
      <c r="J168" s="407"/>
      <c r="K168" s="407"/>
      <c r="L168" s="407"/>
      <c r="M168" s="407"/>
      <c r="N168" s="408">
        <f si="10" t="shared"/>
        <v>0</v>
      </c>
      <c r="O168" s="409"/>
    </row>
    <row r="169" spans="1:15" x14ac:dyDescent="0.25">
      <c r="A169" s="401"/>
      <c r="B169" s="402"/>
      <c r="C169" s="403"/>
      <c r="D169" s="404"/>
      <c r="E169" s="404"/>
      <c r="F169" s="405"/>
      <c r="G169" s="405"/>
      <c r="H169" s="405"/>
      <c r="I169" s="406">
        <f si="9" t="shared"/>
        <v>0</v>
      </c>
      <c r="J169" s="407"/>
      <c r="K169" s="407"/>
      <c r="L169" s="407"/>
      <c r="M169" s="407"/>
      <c r="N169" s="408">
        <f si="10" t="shared"/>
        <v>0</v>
      </c>
      <c r="O169" s="409"/>
    </row>
    <row r="170" spans="1:15" x14ac:dyDescent="0.25">
      <c r="A170" s="401"/>
      <c r="B170" s="402"/>
      <c r="C170" s="403"/>
      <c r="D170" s="404"/>
      <c r="E170" s="404"/>
      <c r="F170" s="405"/>
      <c r="G170" s="405"/>
      <c r="H170" s="405"/>
      <c r="I170" s="406">
        <f si="9" t="shared"/>
        <v>0</v>
      </c>
      <c r="J170" s="407"/>
      <c r="K170" s="407"/>
      <c r="L170" s="407"/>
      <c r="M170" s="407"/>
      <c r="N170" s="408">
        <f si="10" t="shared"/>
        <v>0</v>
      </c>
      <c r="O170" s="409"/>
    </row>
    <row r="171" spans="1:15" x14ac:dyDescent="0.25">
      <c r="A171" s="401"/>
      <c r="B171" s="402"/>
      <c r="C171" s="403"/>
      <c r="D171" s="404"/>
      <c r="E171" s="404"/>
      <c r="F171" s="405"/>
      <c r="G171" s="405"/>
      <c r="H171" s="405"/>
      <c r="I171" s="406">
        <f si="9" t="shared"/>
        <v>0</v>
      </c>
      <c r="J171" s="407"/>
      <c r="K171" s="407"/>
      <c r="L171" s="407"/>
      <c r="M171" s="407"/>
      <c r="N171" s="408">
        <f si="10" t="shared"/>
        <v>0</v>
      </c>
      <c r="O171" s="409"/>
    </row>
    <row r="172" spans="1:15" x14ac:dyDescent="0.25">
      <c r="A172" s="401"/>
      <c r="B172" s="402"/>
      <c r="C172" s="403"/>
      <c r="D172" s="404"/>
      <c r="E172" s="404"/>
      <c r="F172" s="405"/>
      <c r="G172" s="405"/>
      <c r="H172" s="405"/>
      <c r="I172" s="406">
        <f si="9" t="shared"/>
        <v>0</v>
      </c>
      <c r="J172" s="407"/>
      <c r="K172" s="407"/>
      <c r="L172" s="407"/>
      <c r="M172" s="407"/>
      <c r="N172" s="408">
        <f si="10" t="shared"/>
        <v>0</v>
      </c>
      <c r="O172" s="409"/>
    </row>
    <row r="173" spans="1:15" x14ac:dyDescent="0.25">
      <c r="A173" s="401"/>
      <c r="B173" s="402"/>
      <c r="C173" s="403"/>
      <c r="D173" s="404"/>
      <c r="E173" s="404"/>
      <c r="F173" s="405"/>
      <c r="G173" s="405"/>
      <c r="H173" s="405"/>
      <c r="I173" s="406">
        <f si="9" t="shared"/>
        <v>0</v>
      </c>
      <c r="J173" s="407"/>
      <c r="K173" s="407"/>
      <c r="L173" s="407"/>
      <c r="M173" s="407"/>
      <c r="N173" s="408">
        <f si="10" t="shared"/>
        <v>0</v>
      </c>
      <c r="O173" s="409"/>
    </row>
    <row r="174" spans="1:15" x14ac:dyDescent="0.25">
      <c r="A174" s="401"/>
      <c r="B174" s="402"/>
      <c r="C174" s="403"/>
      <c r="D174" s="404"/>
      <c r="E174" s="404"/>
      <c r="F174" s="405"/>
      <c r="G174" s="405"/>
      <c r="H174" s="405"/>
      <c r="I174" s="406">
        <f si="9" t="shared"/>
        <v>0</v>
      </c>
      <c r="J174" s="407"/>
      <c r="K174" s="407"/>
      <c r="L174" s="407"/>
      <c r="M174" s="407"/>
      <c r="N174" s="408">
        <f si="10" t="shared"/>
        <v>0</v>
      </c>
      <c r="O174" s="409"/>
    </row>
    <row r="175" spans="1:15" x14ac:dyDescent="0.25">
      <c r="A175" s="401"/>
      <c r="B175" s="402"/>
      <c r="C175" s="403"/>
      <c r="D175" s="404"/>
      <c r="E175" s="404"/>
      <c r="F175" s="405"/>
      <c r="G175" s="405"/>
      <c r="H175" s="405"/>
      <c r="I175" s="406">
        <f si="9" t="shared"/>
        <v>0</v>
      </c>
      <c r="J175" s="407"/>
      <c r="K175" s="407"/>
      <c r="L175" s="407"/>
      <c r="M175" s="407"/>
      <c r="N175" s="408">
        <f si="10" t="shared"/>
        <v>0</v>
      </c>
      <c r="O175" s="409"/>
    </row>
    <row r="176" spans="1:15" x14ac:dyDescent="0.25">
      <c r="A176" s="401"/>
      <c r="B176" s="402"/>
      <c r="C176" s="403"/>
      <c r="D176" s="404"/>
      <c r="E176" s="404"/>
      <c r="F176" s="405"/>
      <c r="G176" s="405"/>
      <c r="H176" s="405"/>
      <c r="I176" s="406">
        <f si="9" t="shared"/>
        <v>0</v>
      </c>
      <c r="J176" s="407"/>
      <c r="K176" s="407"/>
      <c r="L176" s="407"/>
      <c r="M176" s="407"/>
      <c r="N176" s="408">
        <f si="10" t="shared"/>
        <v>0</v>
      </c>
      <c r="O176" s="409"/>
    </row>
    <row r="177" spans="1:15" x14ac:dyDescent="0.25">
      <c r="A177" s="401"/>
      <c r="B177" s="402"/>
      <c r="C177" s="403"/>
      <c r="D177" s="404"/>
      <c r="E177" s="404"/>
      <c r="F177" s="405"/>
      <c r="G177" s="405"/>
      <c r="H177" s="405"/>
      <c r="I177" s="406">
        <f si="9" t="shared"/>
        <v>0</v>
      </c>
      <c r="J177" s="407"/>
      <c r="K177" s="407"/>
      <c r="L177" s="407"/>
      <c r="M177" s="407"/>
      <c r="N177" s="408">
        <f si="10" t="shared"/>
        <v>0</v>
      </c>
      <c r="O177" s="409"/>
    </row>
    <row r="178" spans="1:15" x14ac:dyDescent="0.25">
      <c r="A178" s="401"/>
      <c r="B178" s="402"/>
      <c r="C178" s="403"/>
      <c r="D178" s="404"/>
      <c r="E178" s="404"/>
      <c r="F178" s="405"/>
      <c r="G178" s="405"/>
      <c r="H178" s="405"/>
      <c r="I178" s="406">
        <f si="9" t="shared"/>
        <v>0</v>
      </c>
      <c r="J178" s="407"/>
      <c r="K178" s="407"/>
      <c r="L178" s="407"/>
      <c r="M178" s="407"/>
      <c r="N178" s="408">
        <f si="10" t="shared"/>
        <v>0</v>
      </c>
      <c r="O178" s="409"/>
    </row>
    <row r="179" spans="1:15" x14ac:dyDescent="0.25">
      <c r="A179" s="401"/>
      <c r="B179" s="402"/>
      <c r="C179" s="403"/>
      <c r="D179" s="404"/>
      <c r="E179" s="404"/>
      <c r="F179" s="405"/>
      <c r="G179" s="405"/>
      <c r="H179" s="405"/>
      <c r="I179" s="406">
        <f si="9" t="shared"/>
        <v>0</v>
      </c>
      <c r="J179" s="407"/>
      <c r="K179" s="407"/>
      <c r="L179" s="407"/>
      <c r="M179" s="407"/>
      <c r="N179" s="408">
        <f si="10" t="shared"/>
        <v>0</v>
      </c>
      <c r="O179" s="409"/>
    </row>
    <row r="180" spans="1:15" x14ac:dyDescent="0.25">
      <c r="A180" s="401"/>
      <c r="B180" s="402"/>
      <c r="C180" s="403"/>
      <c r="D180" s="404"/>
      <c r="E180" s="404"/>
      <c r="F180" s="405"/>
      <c r="G180" s="405"/>
      <c r="H180" s="405"/>
      <c r="I180" s="406">
        <f ref="I180:I195" si="11" t="shared">G180+H180</f>
        <v>0</v>
      </c>
      <c r="J180" s="407"/>
      <c r="K180" s="407"/>
      <c r="L180" s="407"/>
      <c r="M180" s="407"/>
      <c r="N180" s="408">
        <f ref="N180:N195" si="12" t="shared">(0.05*J180)+(0.2*K180)+(0.5*L180)+M180</f>
        <v>0</v>
      </c>
      <c r="O180" s="409"/>
    </row>
    <row r="181" spans="1:15" x14ac:dyDescent="0.25">
      <c r="A181" s="401"/>
      <c r="B181" s="402"/>
      <c r="C181" s="403"/>
      <c r="D181" s="404"/>
      <c r="E181" s="404"/>
      <c r="F181" s="405"/>
      <c r="G181" s="405"/>
      <c r="H181" s="405"/>
      <c r="I181" s="406">
        <f si="11" t="shared"/>
        <v>0</v>
      </c>
      <c r="J181" s="407"/>
      <c r="K181" s="407"/>
      <c r="L181" s="407"/>
      <c r="M181" s="407"/>
      <c r="N181" s="408">
        <f si="12" t="shared"/>
        <v>0</v>
      </c>
      <c r="O181" s="409"/>
    </row>
    <row r="182" spans="1:15" x14ac:dyDescent="0.25">
      <c r="A182" s="401"/>
      <c r="B182" s="402"/>
      <c r="C182" s="403"/>
      <c r="D182" s="404"/>
      <c r="E182" s="404"/>
      <c r="F182" s="405"/>
      <c r="G182" s="405"/>
      <c r="H182" s="405"/>
      <c r="I182" s="406">
        <f si="11" t="shared"/>
        <v>0</v>
      </c>
      <c r="J182" s="407"/>
      <c r="K182" s="407"/>
      <c r="L182" s="407"/>
      <c r="M182" s="407"/>
      <c r="N182" s="408">
        <f si="12" t="shared"/>
        <v>0</v>
      </c>
      <c r="O182" s="409"/>
    </row>
    <row r="183" spans="1:15" x14ac:dyDescent="0.25">
      <c r="A183" s="401"/>
      <c r="B183" s="402"/>
      <c r="C183" s="403"/>
      <c r="D183" s="404"/>
      <c r="E183" s="404"/>
      <c r="F183" s="405"/>
      <c r="G183" s="405"/>
      <c r="H183" s="405"/>
      <c r="I183" s="406">
        <f si="11" t="shared"/>
        <v>0</v>
      </c>
      <c r="J183" s="407"/>
      <c r="K183" s="407"/>
      <c r="L183" s="407"/>
      <c r="M183" s="407"/>
      <c r="N183" s="408">
        <f si="12" t="shared"/>
        <v>0</v>
      </c>
      <c r="O183" s="409"/>
    </row>
    <row r="184" spans="1:15" x14ac:dyDescent="0.25">
      <c r="A184" s="401"/>
      <c r="B184" s="402"/>
      <c r="C184" s="403"/>
      <c r="D184" s="404"/>
      <c r="E184" s="404"/>
      <c r="F184" s="405"/>
      <c r="G184" s="405"/>
      <c r="H184" s="405"/>
      <c r="I184" s="406">
        <f si="11" t="shared"/>
        <v>0</v>
      </c>
      <c r="J184" s="407"/>
      <c r="K184" s="407"/>
      <c r="L184" s="407"/>
      <c r="M184" s="407"/>
      <c r="N184" s="408">
        <f si="12" t="shared"/>
        <v>0</v>
      </c>
      <c r="O184" s="409"/>
    </row>
    <row r="185" spans="1:15" x14ac:dyDescent="0.25">
      <c r="A185" s="401"/>
      <c r="B185" s="402"/>
      <c r="C185" s="403"/>
      <c r="D185" s="404"/>
      <c r="E185" s="404"/>
      <c r="F185" s="405"/>
      <c r="G185" s="405"/>
      <c r="H185" s="405"/>
      <c r="I185" s="406">
        <f si="11" t="shared"/>
        <v>0</v>
      </c>
      <c r="J185" s="407"/>
      <c r="K185" s="407"/>
      <c r="L185" s="407"/>
      <c r="M185" s="407"/>
      <c r="N185" s="408">
        <f si="12" t="shared"/>
        <v>0</v>
      </c>
      <c r="O185" s="409"/>
    </row>
    <row r="186" spans="1:15" x14ac:dyDescent="0.25">
      <c r="A186" s="401"/>
      <c r="B186" s="402"/>
      <c r="C186" s="403"/>
      <c r="D186" s="404"/>
      <c r="E186" s="404"/>
      <c r="F186" s="405"/>
      <c r="G186" s="405"/>
      <c r="H186" s="405"/>
      <c r="I186" s="406">
        <f si="11" t="shared"/>
        <v>0</v>
      </c>
      <c r="J186" s="407"/>
      <c r="K186" s="407"/>
      <c r="L186" s="407"/>
      <c r="M186" s="407"/>
      <c r="N186" s="408">
        <f si="12" t="shared"/>
        <v>0</v>
      </c>
      <c r="O186" s="409"/>
    </row>
    <row r="187" spans="1:15" x14ac:dyDescent="0.25">
      <c r="A187" s="401"/>
      <c r="B187" s="402"/>
      <c r="C187" s="403"/>
      <c r="D187" s="404"/>
      <c r="E187" s="404"/>
      <c r="F187" s="405"/>
      <c r="G187" s="405"/>
      <c r="H187" s="405"/>
      <c r="I187" s="406">
        <f si="11" t="shared"/>
        <v>0</v>
      </c>
      <c r="J187" s="407"/>
      <c r="K187" s="407"/>
      <c r="L187" s="407"/>
      <c r="M187" s="407"/>
      <c r="N187" s="408">
        <f si="12" t="shared"/>
        <v>0</v>
      </c>
      <c r="O187" s="409"/>
    </row>
    <row r="188" spans="1:15" x14ac:dyDescent="0.25">
      <c r="A188" s="401"/>
      <c r="B188" s="402"/>
      <c r="C188" s="403"/>
      <c r="D188" s="404"/>
      <c r="E188" s="404"/>
      <c r="F188" s="405"/>
      <c r="G188" s="405"/>
      <c r="H188" s="405"/>
      <c r="I188" s="406">
        <f si="11" t="shared"/>
        <v>0</v>
      </c>
      <c r="J188" s="407"/>
      <c r="K188" s="407"/>
      <c r="L188" s="407"/>
      <c r="M188" s="407"/>
      <c r="N188" s="408">
        <f si="12" t="shared"/>
        <v>0</v>
      </c>
      <c r="O188" s="409"/>
    </row>
    <row r="189" spans="1:15" x14ac:dyDescent="0.25">
      <c r="A189" s="401"/>
      <c r="B189" s="402"/>
      <c r="C189" s="403"/>
      <c r="D189" s="404"/>
      <c r="E189" s="404"/>
      <c r="F189" s="405"/>
      <c r="G189" s="405"/>
      <c r="H189" s="405"/>
      <c r="I189" s="406">
        <f si="11" t="shared"/>
        <v>0</v>
      </c>
      <c r="J189" s="407"/>
      <c r="K189" s="407"/>
      <c r="L189" s="407"/>
      <c r="M189" s="407"/>
      <c r="N189" s="408">
        <f si="12" t="shared"/>
        <v>0</v>
      </c>
      <c r="O189" s="409"/>
    </row>
    <row r="190" spans="1:15" x14ac:dyDescent="0.25">
      <c r="A190" s="401"/>
      <c r="B190" s="402"/>
      <c r="C190" s="403"/>
      <c r="D190" s="404"/>
      <c r="E190" s="404"/>
      <c r="F190" s="405"/>
      <c r="G190" s="405"/>
      <c r="H190" s="405"/>
      <c r="I190" s="406">
        <f si="11" t="shared"/>
        <v>0</v>
      </c>
      <c r="J190" s="407"/>
      <c r="K190" s="407"/>
      <c r="L190" s="407"/>
      <c r="M190" s="407"/>
      <c r="N190" s="408">
        <f si="12" t="shared"/>
        <v>0</v>
      </c>
      <c r="O190" s="409"/>
    </row>
    <row r="191" spans="1:15" x14ac:dyDescent="0.25">
      <c r="A191" s="401"/>
      <c r="B191" s="402"/>
      <c r="C191" s="403"/>
      <c r="D191" s="404"/>
      <c r="E191" s="404"/>
      <c r="F191" s="405"/>
      <c r="G191" s="405"/>
      <c r="H191" s="405"/>
      <c r="I191" s="406">
        <f si="11" t="shared"/>
        <v>0</v>
      </c>
      <c r="J191" s="407"/>
      <c r="K191" s="407"/>
      <c r="L191" s="407"/>
      <c r="M191" s="407"/>
      <c r="N191" s="408">
        <f si="12" t="shared"/>
        <v>0</v>
      </c>
      <c r="O191" s="409"/>
    </row>
    <row r="192" spans="1:15" x14ac:dyDescent="0.25">
      <c r="A192" s="401"/>
      <c r="B192" s="402"/>
      <c r="C192" s="403"/>
      <c r="D192" s="404"/>
      <c r="E192" s="404"/>
      <c r="F192" s="405"/>
      <c r="G192" s="405"/>
      <c r="H192" s="405"/>
      <c r="I192" s="406">
        <f si="11" t="shared"/>
        <v>0</v>
      </c>
      <c r="J192" s="407"/>
      <c r="K192" s="407"/>
      <c r="L192" s="407"/>
      <c r="M192" s="407"/>
      <c r="N192" s="408">
        <f si="12" t="shared"/>
        <v>0</v>
      </c>
      <c r="O192" s="409"/>
    </row>
    <row r="193" spans="1:15" x14ac:dyDescent="0.25">
      <c r="A193" s="401"/>
      <c r="B193" s="402"/>
      <c r="C193" s="403"/>
      <c r="D193" s="404"/>
      <c r="E193" s="404"/>
      <c r="F193" s="405"/>
      <c r="G193" s="405"/>
      <c r="H193" s="405"/>
      <c r="I193" s="406">
        <f si="11" t="shared"/>
        <v>0</v>
      </c>
      <c r="J193" s="407"/>
      <c r="K193" s="407"/>
      <c r="L193" s="407"/>
      <c r="M193" s="407"/>
      <c r="N193" s="408">
        <f si="12" t="shared"/>
        <v>0</v>
      </c>
      <c r="O193" s="409"/>
    </row>
    <row r="194" spans="1:15" x14ac:dyDescent="0.25">
      <c r="A194" s="401"/>
      <c r="B194" s="402"/>
      <c r="C194" s="403"/>
      <c r="D194" s="404"/>
      <c r="E194" s="404"/>
      <c r="F194" s="405"/>
      <c r="G194" s="405"/>
      <c r="H194" s="405"/>
      <c r="I194" s="406">
        <f si="11" t="shared"/>
        <v>0</v>
      </c>
      <c r="J194" s="407"/>
      <c r="K194" s="407"/>
      <c r="L194" s="407"/>
      <c r="M194" s="407"/>
      <c r="N194" s="408">
        <f si="12" t="shared"/>
        <v>0</v>
      </c>
      <c r="O194" s="409"/>
    </row>
    <row r="195" spans="1:15" x14ac:dyDescent="0.25">
      <c r="A195" s="401"/>
      <c r="B195" s="402"/>
      <c r="C195" s="403"/>
      <c r="D195" s="404"/>
      <c r="E195" s="404"/>
      <c r="F195" s="405"/>
      <c r="G195" s="405"/>
      <c r="H195" s="405"/>
      <c r="I195" s="406">
        <f si="11" t="shared"/>
        <v>0</v>
      </c>
      <c r="J195" s="407"/>
      <c r="K195" s="407"/>
      <c r="L195" s="407"/>
      <c r="M195" s="407"/>
      <c r="N195" s="408">
        <f si="12" t="shared"/>
        <v>0</v>
      </c>
      <c r="O195" s="409"/>
    </row>
  </sheetData>
  <sheetProtection deleteRows="0" insertRows="0" objects="1" password="EF22" scenarios="1" sheet="1"/>
  <mergeCells count="16">
    <mergeCell ref="A17:A19"/>
    <mergeCell ref="B17:B19"/>
    <mergeCell ref="C17:C19"/>
    <mergeCell ref="D17:D19"/>
    <mergeCell ref="E17:E19"/>
    <mergeCell ref="N17:N19"/>
    <mergeCell ref="O17:O19"/>
    <mergeCell ref="D11:F11"/>
    <mergeCell ref="J11:L11"/>
    <mergeCell ref="J12:L12"/>
    <mergeCell ref="J16:M16"/>
    <mergeCell ref="F17:F19"/>
    <mergeCell ref="G17:G19"/>
    <mergeCell ref="H17:H19"/>
    <mergeCell ref="I17:I19"/>
    <mergeCell ref="J17:M17"/>
  </mergeCells>
  <dataValidations count="1">
    <dataValidation allowBlank="1" operator="greaterThan" showErrorMessage="1" sqref="D20:E40" type="date">
      <formula1>29221</formula1>
      <formula2>0</formula2>
    </dataValidation>
  </dataValidations>
  <pageMargins bottom="0.39305555555555599" footer="0.196527777777778" header="0.51180555555555496" left="0.47222222222222199" right="0.196527777777778" top="0.23611111111111099"/>
  <pageSetup firstPageNumber="0" horizontalDpi="300" orientation="landscape" r:id="rId1" scale="62" verticalDpi="300"/>
  <headerFooter>
    <oddFooter>&amp;L&amp;F &amp;A&amp;C&amp;P / &amp;N&amp;R&amp;D &amp;T</oddFooter>
  </headerFooter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topLeftCell="A1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24.5703125" collapsed="true"/>
    <col min="2" max="2" customWidth="true" style="104" width="31.5703125" collapsed="true"/>
    <col min="3" max="3" customWidth="true" style="104" width="10.7109375" collapsed="true"/>
    <col min="4" max="4" customWidth="true" style="104" width="14.85546875" collapsed="true"/>
    <col min="5" max="5" customWidth="true" style="104" width="12.0" collapsed="true"/>
    <col min="6" max="7" style="104" width="9.140625" collapsed="true"/>
    <col min="8" max="8" customWidth="true" style="104" width="10.140625" collapsed="true"/>
    <col min="9" max="257" style="104" width="9.140625" collapsed="true"/>
  </cols>
  <sheetData>
    <row r="1" spans="1:5" x14ac:dyDescent="0.25">
      <c r="A1" s="106" t="s">
        <v>0</v>
      </c>
      <c r="B1" s="111">
        <f>'001'!C1</f>
        <v>51253</v>
      </c>
      <c r="C1" s="289"/>
      <c r="D1" s="289"/>
      <c r="E1" s="289"/>
    </row>
    <row r="2" spans="1:5" x14ac:dyDescent="0.25">
      <c r="A2" s="106" t="s">
        <v>1</v>
      </c>
      <c r="B2" s="111" t="str">
        <f>'001'!C2</f>
        <v>NEPTUNE MICROFINANCE BANK LIMITED</v>
      </c>
      <c r="C2" s="289"/>
      <c r="D2" s="289"/>
      <c r="E2" s="289"/>
    </row>
    <row r="3" spans="1:5" x14ac:dyDescent="0.25">
      <c r="A3" s="106" t="s">
        <v>3</v>
      </c>
      <c r="B3" s="290" t="s">
        <v>277</v>
      </c>
      <c r="C3" s="410"/>
      <c r="D3" s="410"/>
      <c r="E3" s="410"/>
    </row>
    <row r="4" spans="1:5" x14ac:dyDescent="0.25">
      <c r="A4" s="106" t="s">
        <v>5</v>
      </c>
      <c r="B4" s="290" t="s">
        <v>278</v>
      </c>
      <c r="C4" s="292"/>
      <c r="D4" s="292"/>
      <c r="E4" s="292"/>
    </row>
    <row r="5" spans="1:5" x14ac:dyDescent="0.25">
      <c r="A5" s="106" t="s">
        <v>7</v>
      </c>
      <c r="B5" s="293">
        <f>'001'!C5</f>
        <v>42855</v>
      </c>
      <c r="C5" s="289"/>
      <c r="D5" s="289"/>
      <c r="E5" s="289"/>
    </row>
    <row r="6" spans="1:5" x14ac:dyDescent="0.25">
      <c r="A6" s="106" t="s">
        <v>8</v>
      </c>
      <c r="B6" s="111" t="str">
        <f>'001'!C6</f>
        <v>LAGOS</v>
      </c>
      <c r="C6" s="289"/>
      <c r="D6" s="289"/>
      <c r="E6" s="289"/>
    </row>
    <row r="7" spans="1:5" x14ac:dyDescent="0.25">
      <c r="A7" s="106" t="s">
        <v>10</v>
      </c>
      <c r="B7" s="111">
        <f>'001'!C7</f>
        <v>20</v>
      </c>
      <c r="C7" s="289"/>
      <c r="D7" s="289"/>
      <c r="E7" s="289"/>
    </row>
    <row r="8" spans="1:5" x14ac:dyDescent="0.25">
      <c r="A8" s="106" t="s">
        <v>11</v>
      </c>
      <c r="B8" s="111" t="str">
        <f>'001'!C8</f>
        <v>Ikeja</v>
      </c>
      <c r="C8" s="289"/>
      <c r="D8" s="289"/>
      <c r="E8" s="289"/>
    </row>
    <row r="9" spans="1:5" x14ac:dyDescent="0.25">
      <c r="A9" s="106" t="s">
        <v>13</v>
      </c>
      <c r="B9" s="111">
        <f>'001'!C9</f>
        <v>0</v>
      </c>
      <c r="C9" s="289"/>
      <c r="D9" s="289"/>
      <c r="E9" s="289"/>
    </row>
    <row r="10" spans="1:5" x14ac:dyDescent="0.25">
      <c r="A10" s="107"/>
      <c r="B10" s="107"/>
    </row>
    <row ht="25.5" r="11" spans="1:5" x14ac:dyDescent="0.25">
      <c r="A11" s="685" t="s">
        <v>279</v>
      </c>
      <c r="B11" s="685"/>
      <c r="C11" s="411" t="s">
        <v>280</v>
      </c>
      <c r="D11" s="412" t="s">
        <v>281</v>
      </c>
      <c r="E11" s="413" t="s">
        <v>222</v>
      </c>
    </row>
    <row customHeight="1" ht="12.75" r="12" spans="1:5" x14ac:dyDescent="0.25">
      <c r="A12" s="686" t="s">
        <v>282</v>
      </c>
      <c r="B12" s="686"/>
      <c r="C12" s="415" t="n">
        <v>0.0</v>
      </c>
      <c r="D12" s="416" t="n">
        <v>0.0</v>
      </c>
      <c r="E12" s="417" t="e">
        <f>D12/$D$25</f>
      </c>
    </row>
    <row r="13" spans="1:5" x14ac:dyDescent="0.25">
      <c r="A13" s="682" t="s">
        <v>283</v>
      </c>
      <c r="B13" s="682"/>
      <c r="C13" s="419" t="n">
        <v>0.0</v>
      </c>
      <c r="D13" s="420" t="n">
        <v>0.0</v>
      </c>
      <c r="E13" s="421" t="e">
        <f>D13/$D$25</f>
      </c>
    </row>
    <row r="14" spans="1:5" x14ac:dyDescent="0.25">
      <c r="A14" s="682" t="s">
        <v>284</v>
      </c>
      <c r="B14" s="682"/>
      <c r="C14" s="419" t="n">
        <v>0.0</v>
      </c>
      <c r="D14" s="420" t="n">
        <v>0.0</v>
      </c>
      <c r="E14" s="421" t="e">
        <f>D14/$D$25</f>
      </c>
    </row>
    <row r="15" spans="1:5" x14ac:dyDescent="0.25">
      <c r="A15" s="682" t="s">
        <v>285</v>
      </c>
      <c r="B15" s="682"/>
      <c r="C15" s="419" t="n">
        <v>0.0</v>
      </c>
      <c r="D15" s="420" t="n">
        <v>0.0</v>
      </c>
      <c r="E15" s="421" t="e">
        <f>D15/$D$25</f>
      </c>
    </row>
    <row r="16" spans="1:5" x14ac:dyDescent="0.25">
      <c r="A16" s="682" t="s">
        <v>286</v>
      </c>
      <c r="B16" s="682"/>
      <c r="C16" s="419" t="n">
        <v>0.0</v>
      </c>
      <c r="D16" s="420" t="n">
        <v>0.0</v>
      </c>
      <c r="E16" s="421" t="e">
        <f>D16/$D$25</f>
      </c>
    </row>
    <row r="17" spans="1:5" x14ac:dyDescent="0.25">
      <c r="A17" s="682" t="s">
        <v>287</v>
      </c>
      <c r="B17" s="682"/>
      <c r="C17" s="419" t="n">
        <v>0.0</v>
      </c>
      <c r="D17" s="420" t="n">
        <v>0.0</v>
      </c>
      <c r="E17" s="421" t="e">
        <f>D17/$D$25</f>
      </c>
    </row>
    <row r="18" spans="1:5" x14ac:dyDescent="0.25">
      <c r="A18" s="682" t="s">
        <v>288</v>
      </c>
      <c r="B18" s="682"/>
      <c r="C18" s="419" t="n">
        <v>0.0</v>
      </c>
      <c r="D18" s="420" t="n">
        <v>0.0</v>
      </c>
      <c r="E18" s="421" t="e">
        <f>D18/$D$25</f>
      </c>
    </row>
    <row r="19" spans="1:5" x14ac:dyDescent="0.25">
      <c r="A19" s="682" t="s">
        <v>289</v>
      </c>
      <c r="B19" s="682"/>
      <c r="C19" s="419" t="n">
        <v>0.0</v>
      </c>
      <c r="D19" s="420" t="n">
        <v>0.0</v>
      </c>
      <c r="E19" s="421" t="e">
        <f>D19/$D$25</f>
      </c>
    </row>
    <row r="20" spans="1:5" x14ac:dyDescent="0.25">
      <c r="A20" s="682" t="s">
        <v>290</v>
      </c>
      <c r="B20" s="682"/>
      <c r="C20" s="419" t="n">
        <v>0.0</v>
      </c>
      <c r="D20" s="420" t="n">
        <v>0.0</v>
      </c>
      <c r="E20" s="421" t="e">
        <f>D20/$D$25</f>
      </c>
    </row>
    <row r="21" spans="1:5" x14ac:dyDescent="0.25">
      <c r="A21" s="682" t="s">
        <v>291</v>
      </c>
      <c r="B21" s="682"/>
      <c r="C21" s="419" t="n">
        <v>0.0</v>
      </c>
      <c r="D21" s="420" t="n">
        <v>0.0</v>
      </c>
      <c r="E21" s="421" t="e">
        <f>D21/$D$25</f>
      </c>
    </row>
    <row r="22" spans="1:5" x14ac:dyDescent="0.25">
      <c r="A22" s="682" t="s">
        <v>292</v>
      </c>
      <c r="B22" s="682"/>
      <c r="C22" s="419" t="n">
        <v>0.0</v>
      </c>
      <c r="D22" s="420" t="n">
        <v>0.0</v>
      </c>
      <c r="E22" s="421" t="e">
        <f>D22/$D$25</f>
      </c>
    </row>
    <row r="23" spans="1:5" x14ac:dyDescent="0.25">
      <c r="A23" s="682" t="s">
        <v>293</v>
      </c>
      <c r="B23" s="682"/>
      <c r="C23" s="419" t="n">
        <v>0.0</v>
      </c>
      <c r="D23" s="420" t="n">
        <v>0.0</v>
      </c>
      <c r="E23" s="421" t="e">
        <f>D23/$D$25</f>
      </c>
    </row>
    <row r="24" spans="1:5" x14ac:dyDescent="0.25">
      <c r="A24" s="683" t="s">
        <v>294</v>
      </c>
      <c r="B24" s="683"/>
      <c r="C24" s="423" t="n">
        <v>0.0</v>
      </c>
      <c r="D24" s="424" t="n">
        <v>0.0</v>
      </c>
      <c r="E24" s="425" t="e">
        <f>D24/$D$25</f>
      </c>
    </row>
    <row r="25" spans="1:5" x14ac:dyDescent="0.25">
      <c r="A25" s="684" t="s">
        <v>192</v>
      </c>
      <c r="B25" s="684"/>
      <c r="C25" s="426">
        <f>SUM(C12:C24)</f>
      </c>
      <c r="D25" s="427">
        <f>IF(SUM(D12:D24)='300'!E42,SUM(D12:D24),"Check Rules!!!")</f>
        <v>0</v>
      </c>
      <c r="E25" s="428" t="e">
        <f>SUM(E12:E24)</f>
        <v>#DIV/0!</v>
      </c>
    </row>
    <row r="26" spans="1:5" x14ac:dyDescent="0.25">
      <c r="A26" s="429"/>
      <c r="B26" s="430"/>
      <c r="C26" s="431"/>
      <c r="D26" s="431"/>
      <c r="E26" s="431"/>
    </row>
    <row r="27" spans="1:5" x14ac:dyDescent="0.25">
      <c r="A27" s="224"/>
      <c r="B27" s="90"/>
      <c r="C27" s="90"/>
      <c r="D27" s="90"/>
      <c r="E27" s="90"/>
    </row>
    <row r="28" spans="1:5" x14ac:dyDescent="0.25">
      <c r="A28" s="224"/>
      <c r="B28" s="90"/>
      <c r="C28" s="90"/>
      <c r="D28" s="90"/>
      <c r="E28" s="90"/>
    </row>
    <row r="29" spans="1:5" x14ac:dyDescent="0.25">
      <c r="A29" s="93" t="str">
        <f>IF(D25="Check Rules!!!",D25,"…………………………………………………….")</f>
        <v>…………………………………………………….</v>
      </c>
      <c r="B29" s="90"/>
      <c r="C29" s="650" t="str">
        <f>A29</f>
        <v>…………………………………………………….</v>
      </c>
      <c r="D29" s="650"/>
      <c r="E29" s="99"/>
    </row>
    <row r="30" spans="1:5" x14ac:dyDescent="0.25">
      <c r="A30" s="93" t="s">
        <v>111</v>
      </c>
      <c r="B30" s="90"/>
      <c r="C30" s="650" t="s">
        <v>111</v>
      </c>
      <c r="D30" s="650"/>
    </row>
  </sheetData>
  <sheetProtection password="EF22" sheet="1"/>
  <mergeCells count="17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C29:D29"/>
    <mergeCell ref="C30:D30"/>
    <mergeCell ref="A21:B21"/>
    <mergeCell ref="A22:B22"/>
    <mergeCell ref="A23:B23"/>
    <mergeCell ref="A24:B24"/>
    <mergeCell ref="A25:B25"/>
  </mergeCells>
  <conditionalFormatting sqref="D25">
    <cfRule dxfId="11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2:D2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4"/>
  <sheetViews>
    <sheetView showGridLines="0" topLeftCell="A13" workbookViewId="0" zoomScaleNormal="100">
      <selection activeCell="G18" sqref="G18"/>
    </sheetView>
  </sheetViews>
  <sheetFormatPr defaultColWidth="9.140625" defaultRowHeight="15" x14ac:dyDescent="0.25"/>
  <cols>
    <col min="1" max="1" customWidth="true" style="1" width="25.28515625" collapsed="true"/>
    <col min="2" max="2" customWidth="true" style="1" width="12.0" collapsed="true"/>
    <col min="3" max="3" customWidth="true" style="1" width="10.7109375" collapsed="true"/>
    <col min="4" max="4" customWidth="true" style="1" width="10.42578125" collapsed="true"/>
    <col min="5" max="5" customWidth="true" style="1" width="11.0" collapsed="true"/>
    <col min="6" max="6" customWidth="true" style="1" width="11.28515625" collapsed="true"/>
    <col min="7" max="7" customWidth="true" style="1" width="11.140625" collapsed="true"/>
    <col min="8" max="8" customWidth="true" style="1" width="11.0" collapsed="true"/>
    <col min="9" max="9" customWidth="true" style="1" width="11.42578125" collapsed="true"/>
    <col min="10" max="257" style="1" width="9.140625" collapsed="true"/>
  </cols>
  <sheetData>
    <row r="1" spans="1:10" x14ac:dyDescent="0.25">
      <c r="A1" s="106" t="s">
        <v>0</v>
      </c>
      <c r="B1" s="432">
        <f>'771'!C1</f>
        <v>51253</v>
      </c>
      <c r="C1" s="289"/>
      <c r="D1" s="289"/>
    </row>
    <row r="2" spans="1:10" x14ac:dyDescent="0.25">
      <c r="A2" s="106" t="s">
        <v>1</v>
      </c>
      <c r="B2" s="433" t="str">
        <f>'771'!C2</f>
        <v>NEPTUNE MICROFINANCE BANK LIMITED</v>
      </c>
      <c r="C2" s="289"/>
      <c r="D2" s="289"/>
    </row>
    <row r="3" spans="1:10" x14ac:dyDescent="0.25">
      <c r="A3" s="106" t="s">
        <v>5</v>
      </c>
      <c r="B3" s="434" t="s">
        <v>295</v>
      </c>
      <c r="C3" s="435"/>
      <c r="D3" s="435"/>
    </row>
    <row r="4" spans="1:10" x14ac:dyDescent="0.25">
      <c r="A4" s="106" t="s">
        <v>3</v>
      </c>
      <c r="B4" s="433" t="s">
        <v>296</v>
      </c>
      <c r="C4" s="289"/>
      <c r="D4" s="289"/>
    </row>
    <row r="5" spans="1:10" x14ac:dyDescent="0.25">
      <c r="A5" s="106" t="s">
        <v>7</v>
      </c>
      <c r="B5" s="378">
        <f>'771'!C5</f>
        <v>42855</v>
      </c>
      <c r="C5" s="289"/>
      <c r="D5" s="289"/>
    </row>
    <row r="6" spans="1:10" x14ac:dyDescent="0.25">
      <c r="A6" s="106" t="s">
        <v>8</v>
      </c>
      <c r="B6" s="111" t="str">
        <f>'771'!C6</f>
        <v>LAGOS</v>
      </c>
      <c r="C6" s="289"/>
      <c r="D6" s="289"/>
    </row>
    <row r="7" spans="1:10" x14ac:dyDescent="0.25">
      <c r="A7" s="106" t="s">
        <v>10</v>
      </c>
      <c r="B7" s="111">
        <f>'771'!C7</f>
        <v>20</v>
      </c>
      <c r="C7" s="289"/>
      <c r="D7" s="289"/>
    </row>
    <row r="8" spans="1:10" x14ac:dyDescent="0.25">
      <c r="A8" s="106" t="s">
        <v>11</v>
      </c>
      <c r="B8" s="111" t="str">
        <f>'771'!C8</f>
        <v>Ikeja</v>
      </c>
      <c r="C8" s="289"/>
      <c r="D8" s="289"/>
    </row>
    <row r="9" spans="1:10" x14ac:dyDescent="0.25">
      <c r="A9" s="106" t="s">
        <v>13</v>
      </c>
      <c r="B9" s="111">
        <f>'771'!C9</f>
        <v>0</v>
      </c>
      <c r="C9" s="289"/>
      <c r="D9" s="289"/>
    </row>
    <row r="10" spans="1:10" x14ac:dyDescent="0.25">
      <c r="A10" s="436"/>
      <c r="B10" s="437"/>
      <c r="C10" s="437"/>
      <c r="D10" s="437"/>
      <c r="E10" s="437"/>
      <c r="F10" s="437"/>
      <c r="G10" s="437"/>
      <c r="H10" s="437"/>
      <c r="I10" s="437"/>
      <c r="J10" s="437"/>
    </row>
    <row customFormat="1" ht="14.25" r="11" s="440" spans="1:10" x14ac:dyDescent="0.2">
      <c r="A11" s="694"/>
      <c r="B11" s="694"/>
      <c r="C11" s="438"/>
      <c r="D11" s="438"/>
      <c r="E11" s="438"/>
      <c r="F11" s="438"/>
      <c r="G11" s="438"/>
      <c r="H11" s="438"/>
      <c r="I11" s="439"/>
      <c r="J11" s="438"/>
    </row>
    <row customHeight="1" ht="39" r="12" spans="1:10" x14ac:dyDescent="0.25">
      <c r="A12" s="695" t="s">
        <v>297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305</v>
      </c>
      <c r="B13" s="688"/>
      <c r="C13" s="444" t="s">
        <v>520</v>
      </c>
      <c r="D13" s="444" t="s">
        <v>520</v>
      </c>
      <c r="E13" s="444" t="s">
        <v>520</v>
      </c>
      <c r="F13" s="444" t="s">
        <v>520</v>
      </c>
      <c r="G13" s="444" t="s">
        <v>520</v>
      </c>
      <c r="H13" s="444" t="s">
        <v>520</v>
      </c>
      <c r="I13" s="445"/>
      <c r="J13" s="446"/>
    </row>
    <row r="14" spans="1:10" x14ac:dyDescent="0.25">
      <c r="A14" s="689" t="s">
        <v>306</v>
      </c>
      <c r="B14" s="689"/>
      <c r="C14" s="447" t="n">
        <v>0.0</v>
      </c>
      <c r="D14" s="447" t="n">
        <v>0.0</v>
      </c>
      <c r="E14" s="447" t="n">
        <v>0.0</v>
      </c>
      <c r="F14" s="447" t="n">
        <v>0.0</v>
      </c>
      <c r="G14" s="447" t="n">
        <v>0.0</v>
      </c>
      <c r="H14" s="447" t="n">
        <v>0.0</v>
      </c>
      <c r="I14" s="448">
        <f>SUM(C14:H14)</f>
      </c>
      <c r="J14" s="449" t="e">
        <f>I14/$I$32*100</f>
      </c>
    </row>
    <row r="15" spans="1:10" x14ac:dyDescent="0.25">
      <c r="A15" s="689" t="s">
        <v>307</v>
      </c>
      <c r="B15" s="689"/>
      <c r="C15" s="447" t="n">
        <v>0.0</v>
      </c>
      <c r="D15" s="447" t="n">
        <v>0.0</v>
      </c>
      <c r="E15" s="447" t="n">
        <v>0.0</v>
      </c>
      <c r="F15" s="447" t="n">
        <v>0.0</v>
      </c>
      <c r="G15" s="447" t="n">
        <v>0.0</v>
      </c>
      <c r="H15" s="447" t="n">
        <v>0.0</v>
      </c>
      <c r="I15" s="448">
        <f>SUM(C15:H15)</f>
      </c>
      <c r="J15" s="449" t="e">
        <f>I15/$I$33*100</f>
      </c>
    </row>
    <row r="16" spans="1:10" x14ac:dyDescent="0.25">
      <c r="A16" s="693" t="s">
        <v>308</v>
      </c>
      <c r="B16" s="693"/>
      <c r="C16" s="447" t="s">
        <v>520</v>
      </c>
      <c r="D16" s="447" t="s">
        <v>520</v>
      </c>
      <c r="E16" s="447" t="s">
        <v>520</v>
      </c>
      <c r="F16" s="447" t="s">
        <v>520</v>
      </c>
      <c r="G16" s="447" t="s">
        <v>520</v>
      </c>
      <c r="H16" s="447" t="s">
        <v>520</v>
      </c>
      <c r="I16" s="448"/>
      <c r="J16" s="449"/>
    </row>
    <row r="17" spans="1:10" x14ac:dyDescent="0.25">
      <c r="A17" s="689" t="s">
        <v>306</v>
      </c>
      <c r="B17" s="689"/>
      <c r="C17" s="447" t="n">
        <v>0.0</v>
      </c>
      <c r="D17" s="447" t="n">
        <v>0.0</v>
      </c>
      <c r="E17" s="447" t="n">
        <v>0.0</v>
      </c>
      <c r="F17" s="447" t="n">
        <v>0.0</v>
      </c>
      <c r="G17" s="447" t="n">
        <v>0.0</v>
      </c>
      <c r="H17" s="447" t="n">
        <v>0.0</v>
      </c>
      <c r="I17" s="448">
        <f>SUM(C17:H17)</f>
      </c>
      <c r="J17" s="449" t="e">
        <f>I17/$I$32*100</f>
      </c>
    </row>
    <row r="18" spans="1:10" x14ac:dyDescent="0.25">
      <c r="A18" s="689" t="s">
        <v>309</v>
      </c>
      <c r="B18" s="689"/>
      <c r="C18" s="447" t="n">
        <v>0.0</v>
      </c>
      <c r="D18" s="447" t="n">
        <v>0.0</v>
      </c>
      <c r="E18" s="447" t="n">
        <v>0.0</v>
      </c>
      <c r="F18" s="447" t="n">
        <v>0.0</v>
      </c>
      <c r="G18" s="447" t="n">
        <v>0.0</v>
      </c>
      <c r="H18" s="447" t="n">
        <v>0.0</v>
      </c>
      <c r="I18" s="448">
        <f>SUM(C18:H18)</f>
      </c>
      <c r="J18" s="449" t="e">
        <f>I18/$I$33*100</f>
      </c>
    </row>
    <row r="19" spans="1:10" x14ac:dyDescent="0.25">
      <c r="A19" s="693" t="s">
        <v>310</v>
      </c>
      <c r="B19" s="693"/>
      <c r="C19" s="447" t="s">
        <v>520</v>
      </c>
      <c r="D19" s="447" t="s">
        <v>520</v>
      </c>
      <c r="E19" s="447" t="s">
        <v>520</v>
      </c>
      <c r="F19" s="447" t="s">
        <v>520</v>
      </c>
      <c r="G19" s="447" t="s">
        <v>520</v>
      </c>
      <c r="H19" s="447" t="s">
        <v>520</v>
      </c>
      <c r="I19" s="448"/>
      <c r="J19" s="449"/>
    </row>
    <row r="20" spans="1:10" x14ac:dyDescent="0.25">
      <c r="A20" s="689" t="s">
        <v>306</v>
      </c>
      <c r="B20" s="689"/>
      <c r="C20" s="447" t="n">
        <v>0.0</v>
      </c>
      <c r="D20" s="447" t="n">
        <v>0.0</v>
      </c>
      <c r="E20" s="447" t="n">
        <v>0.0</v>
      </c>
      <c r="F20" s="447" t="n">
        <v>0.0</v>
      </c>
      <c r="G20" s="447" t="n">
        <v>0.0</v>
      </c>
      <c r="H20" s="447" t="n">
        <v>0.0</v>
      </c>
      <c r="I20" s="448">
        <f>SUM(C20:H20)</f>
      </c>
      <c r="J20" s="449" t="e">
        <f>I20/$I$32*100</f>
      </c>
    </row>
    <row r="21" spans="1:10" x14ac:dyDescent="0.25">
      <c r="A21" s="689" t="s">
        <v>309</v>
      </c>
      <c r="B21" s="689"/>
      <c r="C21" s="447" t="n">
        <v>0.0</v>
      </c>
      <c r="D21" s="447" t="n">
        <v>0.0</v>
      </c>
      <c r="E21" s="447" t="n">
        <v>0.0</v>
      </c>
      <c r="F21" s="447" t="n">
        <v>0.0</v>
      </c>
      <c r="G21" s="447" t="n">
        <v>0.0</v>
      </c>
      <c r="H21" s="447" t="n">
        <v>0.0</v>
      </c>
      <c r="I21" s="448">
        <f>SUM(C21:H21)</f>
      </c>
      <c r="J21" s="449" t="e">
        <f>I21/$I$33*100</f>
      </c>
    </row>
    <row r="22" spans="1:10" x14ac:dyDescent="0.25">
      <c r="A22" s="693" t="s">
        <v>311</v>
      </c>
      <c r="B22" s="693"/>
      <c r="C22" s="447" t="s">
        <v>520</v>
      </c>
      <c r="D22" s="447" t="s">
        <v>520</v>
      </c>
      <c r="E22" s="447" t="s">
        <v>520</v>
      </c>
      <c r="F22" s="447" t="s">
        <v>520</v>
      </c>
      <c r="G22" s="447" t="s">
        <v>520</v>
      </c>
      <c r="H22" s="447" t="s">
        <v>520</v>
      </c>
      <c r="I22" s="448"/>
      <c r="J22" s="449"/>
    </row>
    <row r="23" spans="1:10" x14ac:dyDescent="0.25">
      <c r="A23" s="689" t="s">
        <v>306</v>
      </c>
      <c r="B23" s="689"/>
      <c r="C23" s="447" t="n">
        <v>0.0</v>
      </c>
      <c r="D23" s="447" t="n">
        <v>0.0</v>
      </c>
      <c r="E23" s="447" t="n">
        <v>0.0</v>
      </c>
      <c r="F23" s="447" t="n">
        <v>0.0</v>
      </c>
      <c r="G23" s="447" t="n">
        <v>0.0</v>
      </c>
      <c r="H23" s="447" t="n">
        <v>0.0</v>
      </c>
      <c r="I23" s="448">
        <f>SUM(C23:H23)</f>
      </c>
      <c r="J23" s="449" t="e">
        <f>I23/$I$32*100</f>
      </c>
    </row>
    <row r="24" spans="1:10" x14ac:dyDescent="0.25">
      <c r="A24" s="689" t="s">
        <v>309</v>
      </c>
      <c r="B24" s="689"/>
      <c r="C24" s="447" t="n">
        <v>0.0</v>
      </c>
      <c r="D24" s="447" t="n">
        <v>0.0</v>
      </c>
      <c r="E24" s="447" t="n">
        <v>0.0</v>
      </c>
      <c r="F24" s="447" t="n">
        <v>0.0</v>
      </c>
      <c r="G24" s="447" t="n">
        <v>0.0</v>
      </c>
      <c r="H24" s="447" t="n">
        <v>0.0</v>
      </c>
      <c r="I24" s="448">
        <f>SUM(C24:H24)</f>
      </c>
      <c r="J24" s="449" t="e">
        <f>I24/$I$33*100</f>
      </c>
    </row>
    <row r="25" spans="1:10" x14ac:dyDescent="0.25">
      <c r="A25" s="693" t="s">
        <v>312</v>
      </c>
      <c r="B25" s="693"/>
      <c r="C25" s="447" t="s">
        <v>520</v>
      </c>
      <c r="D25" s="447" t="s">
        <v>520</v>
      </c>
      <c r="E25" s="447" t="s">
        <v>520</v>
      </c>
      <c r="F25" s="447" t="s">
        <v>520</v>
      </c>
      <c r="G25" s="447" t="s">
        <v>520</v>
      </c>
      <c r="H25" s="447" t="s">
        <v>520</v>
      </c>
      <c r="I25" s="448"/>
      <c r="J25" s="449"/>
    </row>
    <row r="26" spans="1:10" x14ac:dyDescent="0.25">
      <c r="A26" s="689" t="s">
        <v>306</v>
      </c>
      <c r="B26" s="689"/>
      <c r="C26" s="447" t="n">
        <v>0.0</v>
      </c>
      <c r="D26" s="447" t="n">
        <v>0.0</v>
      </c>
      <c r="E26" s="447" t="n">
        <v>0.0</v>
      </c>
      <c r="F26" s="447" t="n">
        <v>0.0</v>
      </c>
      <c r="G26" s="447" t="n">
        <v>0.0</v>
      </c>
      <c r="H26" s="447" t="n">
        <v>0.0</v>
      </c>
      <c r="I26" s="448">
        <f>SUM(C26:H26)</f>
      </c>
      <c r="J26" s="449" t="e">
        <f>I26/$I$32*100</f>
      </c>
    </row>
    <row r="27" spans="1:10" x14ac:dyDescent="0.25">
      <c r="A27" s="689" t="s">
        <v>309</v>
      </c>
      <c r="B27" s="689"/>
      <c r="C27" s="447" t="n">
        <v>0.0</v>
      </c>
      <c r="D27" s="447" t="n">
        <v>0.0</v>
      </c>
      <c r="E27" s="447" t="n">
        <v>0.0</v>
      </c>
      <c r="F27" s="447" t="n">
        <v>0.0</v>
      </c>
      <c r="G27" s="447" t="n">
        <v>0.0</v>
      </c>
      <c r="H27" s="447" t="n">
        <v>0.0</v>
      </c>
      <c r="I27" s="448">
        <f>SUM(C27:H27)</f>
      </c>
      <c r="J27" s="449" t="e">
        <f>I27/$I$33*100</f>
      </c>
    </row>
    <row r="28" spans="1:10" x14ac:dyDescent="0.25">
      <c r="A28" s="693" t="s">
        <v>313</v>
      </c>
      <c r="B28" s="693"/>
      <c r="C28" s="447" t="s">
        <v>520</v>
      </c>
      <c r="D28" s="447" t="s">
        <v>520</v>
      </c>
      <c r="E28" s="447" t="s">
        <v>520</v>
      </c>
      <c r="F28" s="447" t="s">
        <v>520</v>
      </c>
      <c r="G28" s="447" t="s">
        <v>520</v>
      </c>
      <c r="H28" s="447" t="s">
        <v>520</v>
      </c>
      <c r="I28" s="448"/>
      <c r="J28" s="449"/>
    </row>
    <row r="29" spans="1:10" x14ac:dyDescent="0.25">
      <c r="A29" s="689" t="s">
        <v>306</v>
      </c>
      <c r="B29" s="689"/>
      <c r="C29" s="447" t="n">
        <v>0.0</v>
      </c>
      <c r="D29" s="447" t="n">
        <v>0.0</v>
      </c>
      <c r="E29" s="447" t="n">
        <v>0.0</v>
      </c>
      <c r="F29" s="447" t="n">
        <v>0.0</v>
      </c>
      <c r="G29" s="447" t="n">
        <v>0.0</v>
      </c>
      <c r="H29" s="447" t="n">
        <v>0.0</v>
      </c>
      <c r="I29" s="448">
        <f>SUM(C29:H29)</f>
      </c>
      <c r="J29" s="449" t="e">
        <f>I29/$I$32*100</f>
      </c>
    </row>
    <row r="30" spans="1:10" x14ac:dyDescent="0.25">
      <c r="A30" s="690" t="s">
        <v>309</v>
      </c>
      <c r="B30" s="690"/>
      <c r="C30" s="450" t="n">
        <v>0.0</v>
      </c>
      <c r="D30" s="450" t="n">
        <v>0.0</v>
      </c>
      <c r="E30" s="450" t="n">
        <v>0.0</v>
      </c>
      <c r="F30" s="450" t="n">
        <v>0.0</v>
      </c>
      <c r="G30" s="450" t="n">
        <v>0.0</v>
      </c>
      <c r="H30" s="450" t="n">
        <v>0.0</v>
      </c>
      <c r="I30" s="451">
        <f>SUM(C30:H30)</f>
      </c>
      <c r="J30" s="452" t="e">
        <f>I30/$I$33*100</f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455">
        <f>C14+C17+C20+C23+C26+C29</f>
      </c>
      <c r="D32" s="455">
        <f>D14+D17+D20+D23+D26+D29</f>
      </c>
      <c r="E32" s="455">
        <f>E14+E17+E20+E23+E26+E29</f>
      </c>
      <c r="F32" s="455">
        <f>F14+F17+F20+F23+F26+F29</f>
      </c>
      <c r="G32" s="455">
        <f>G14+G17+G20+G23+G26+G29</f>
      </c>
      <c r="H32" s="455">
        <f>H14+H17+H20+H23+H26+H29</f>
      </c>
      <c r="I32" s="455">
        <f>I14+I17+I20+I23+I26+I29</f>
      </c>
      <c r="J32" s="456" t="e">
        <f>J14+J17+J20+J23+J26+J29</f>
      </c>
    </row>
    <row r="33" spans="1:10" x14ac:dyDescent="0.25">
      <c r="A33" s="690" t="s">
        <v>309</v>
      </c>
      <c r="B33" s="690"/>
      <c r="C33" s="457">
        <f>C15+C18+C21+C24+C27+C30</f>
      </c>
      <c r="D33" s="457">
        <f>D15+D18+D21+D24+D27+D30</f>
      </c>
      <c r="E33" s="457">
        <f>E15+E18+E21+E24+E27+E30</f>
      </c>
      <c r="F33" s="457">
        <f>F15+F18+F21+F24+F27+F30</f>
      </c>
      <c r="G33" s="457">
        <f>G15+G18+G21+G24+G27+G30</f>
      </c>
      <c r="H33" s="457">
        <f>H15+H18+H21+H24+H27+H30</f>
      </c>
      <c r="I33" s="457">
        <f>IF(I15+I18+I21+I24+I27+I30='300'!E70,I15+I18+I21+I24+I27+I130,"Check Rules!!!")</f>
      </c>
      <c r="J33" s="458" t="e">
        <f>J15+J18+J21+J24+J27+J30</f>
      </c>
    </row>
    <row customFormat="1" customHeight="1" ht="15" r="34" s="440" spans="1:10" x14ac:dyDescent="0.2">
      <c r="A34" s="459"/>
      <c r="B34" s="459"/>
      <c r="C34" s="460"/>
      <c r="D34" s="461"/>
      <c r="E34" s="461"/>
      <c r="F34" s="438"/>
      <c r="G34" s="438"/>
      <c r="H34" s="438"/>
      <c r="I34" s="459"/>
      <c r="J34" s="459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93" t="str">
        <f>IF(I33="Check Rules!!!",I33,"……………………………………………………..")</f>
        <v>……………………………………………………..</v>
      </c>
      <c r="B36" s="437"/>
      <c r="E36" s="462"/>
      <c r="F36" s="462"/>
      <c r="G36" s="691" t="str">
        <f>A36</f>
        <v>……………………………………………………..</v>
      </c>
      <c r="H36" s="691"/>
      <c r="I36" s="462"/>
      <c r="J36" s="462"/>
    </row>
    <row r="37" spans="1:10" x14ac:dyDescent="0.25">
      <c r="A37" s="463" t="s">
        <v>111</v>
      </c>
      <c r="B37" s="437"/>
      <c r="E37" s="462"/>
      <c r="F37" s="462"/>
      <c r="G37" s="437" t="s">
        <v>111</v>
      </c>
      <c r="H37" s="437"/>
      <c r="I37" s="462"/>
      <c r="J37" s="462"/>
    </row>
    <row r="38" spans="1:10" x14ac:dyDescent="0.25">
      <c r="A38" s="692"/>
      <c r="B38" s="692"/>
      <c r="C38" s="692"/>
      <c r="D38" s="692"/>
      <c r="E38" s="459"/>
      <c r="F38" s="462"/>
      <c r="G38" s="462"/>
      <c r="H38" s="462"/>
      <c r="I38" s="462"/>
      <c r="J38" s="462"/>
    </row>
    <row r="39" spans="1:10" x14ac:dyDescent="0.25">
      <c r="A39" s="464"/>
      <c r="B39" s="464"/>
      <c r="C39" s="464"/>
      <c r="D39" s="438"/>
      <c r="E39" s="459"/>
      <c r="F39" s="462"/>
      <c r="G39" s="462"/>
      <c r="H39" s="462"/>
      <c r="I39" s="462"/>
      <c r="J39" s="462"/>
    </row>
    <row customHeight="1" ht="14.25" r="40" spans="1:10" x14ac:dyDescent="0.25">
      <c r="A40" s="438"/>
      <c r="B40" s="439"/>
      <c r="C40" s="465"/>
      <c r="D40" s="687"/>
      <c r="E40" s="687"/>
      <c r="F40" s="462"/>
      <c r="G40" s="462"/>
      <c r="H40" s="462"/>
      <c r="I40" s="462"/>
      <c r="J40" s="462"/>
    </row>
    <row r="41" spans="1:10" x14ac:dyDescent="0.25">
      <c r="A41" s="459"/>
      <c r="B41" s="459"/>
      <c r="C41" s="459"/>
      <c r="D41" s="459"/>
      <c r="E41" s="459"/>
      <c r="F41" s="462"/>
      <c r="G41" s="462"/>
      <c r="H41" s="462"/>
      <c r="I41" s="462"/>
      <c r="J41" s="462"/>
    </row>
    <row r="42" spans="1:10" x14ac:dyDescent="0.25">
      <c r="A42" s="459"/>
      <c r="B42" s="459"/>
      <c r="C42" s="459"/>
      <c r="D42" s="459"/>
      <c r="E42" s="459"/>
      <c r="F42" s="462"/>
      <c r="G42" s="462"/>
      <c r="H42" s="462"/>
      <c r="I42" s="462"/>
      <c r="J42" s="462"/>
    </row>
    <row r="43" spans="1:10" x14ac:dyDescent="0.25">
      <c r="A43" s="462"/>
      <c r="B43" s="462"/>
      <c r="C43" s="462"/>
      <c r="D43" s="462"/>
      <c r="E43" s="462"/>
      <c r="F43" s="462"/>
      <c r="G43" s="462"/>
      <c r="H43" s="462"/>
      <c r="I43" s="462"/>
      <c r="J43" s="462"/>
    </row>
    <row r="44" spans="1:10" x14ac:dyDescent="0.25">
      <c r="A44" s="462"/>
      <c r="B44" s="462"/>
      <c r="C44" s="462"/>
      <c r="D44" s="462"/>
      <c r="E44" s="462"/>
      <c r="F44" s="462"/>
      <c r="G44" s="462"/>
      <c r="H44" s="462"/>
      <c r="I44" s="462"/>
      <c r="J44" s="462"/>
    </row>
  </sheetData>
  <sheetProtection password="EF22" sheet="1"/>
  <mergeCells count="26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D40:E40"/>
    <mergeCell ref="A31:B31"/>
    <mergeCell ref="A32:B32"/>
    <mergeCell ref="A33:B33"/>
    <mergeCell ref="G36:H36"/>
    <mergeCell ref="A38:D38"/>
  </mergeCells>
  <conditionalFormatting sqref="I33">
    <cfRule dxfId="1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3"/>
  <sheetViews>
    <sheetView showGridLines="0" workbookViewId="0" zoomScaleNormal="100">
      <selection activeCell="C15" sqref="C15"/>
    </sheetView>
  </sheetViews>
  <sheetFormatPr defaultColWidth="9.140625" defaultRowHeight="15" x14ac:dyDescent="0.25"/>
  <cols>
    <col min="1" max="1" customWidth="true" style="104" width="24.140625" collapsed="true"/>
    <col min="2" max="2" customWidth="true" style="104" width="13.28515625" collapsed="true"/>
    <col min="3" max="3" customWidth="true" style="104" width="10.85546875" collapsed="true"/>
    <col min="4" max="4" customWidth="true" style="104" width="10.5703125" collapsed="true"/>
    <col min="5" max="5" customWidth="true" style="104" width="12.28515625" collapsed="true"/>
    <col min="6" max="6" customWidth="true" style="104" width="11.85546875" collapsed="true"/>
    <col min="7" max="7" customWidth="true" style="104" width="10.28515625" collapsed="true"/>
    <col min="8" max="8" customWidth="true" style="104" width="10.140625" collapsed="true"/>
    <col min="9" max="257" style="104" width="9.140625" collapsed="true"/>
  </cols>
  <sheetData>
    <row r="1" spans="1:8" x14ac:dyDescent="0.25">
      <c r="A1" s="106" t="s">
        <v>0</v>
      </c>
      <c r="B1" s="372">
        <f>'771'!C1</f>
        <v>51253</v>
      </c>
      <c r="C1" s="111"/>
      <c r="D1" s="111"/>
      <c r="E1" s="111"/>
      <c r="F1" s="107"/>
      <c r="G1" s="107"/>
      <c r="H1" s="107"/>
    </row>
    <row r="2" spans="1:8" x14ac:dyDescent="0.25">
      <c r="A2" s="106" t="s">
        <v>1</v>
      </c>
      <c r="B2" s="111" t="str">
        <f>'771'!C2</f>
        <v>NEPTUNE MICROFINANCE BANK LIMITED</v>
      </c>
      <c r="C2" s="111"/>
      <c r="D2" s="111"/>
      <c r="E2" s="111"/>
      <c r="F2" s="107"/>
      <c r="G2" s="107"/>
      <c r="H2" s="107"/>
    </row>
    <row r="3" spans="1:8" x14ac:dyDescent="0.25">
      <c r="A3" s="106" t="s">
        <v>3</v>
      </c>
      <c r="B3" s="111" t="s">
        <v>314</v>
      </c>
      <c r="C3" s="111"/>
      <c r="D3" s="111"/>
      <c r="E3" s="111"/>
      <c r="F3" s="107"/>
      <c r="G3" s="107"/>
      <c r="H3" s="107"/>
    </row>
    <row r="4" spans="1:8" x14ac:dyDescent="0.25">
      <c r="A4" s="106" t="s">
        <v>5</v>
      </c>
      <c r="B4" s="698" t="s">
        <v>315</v>
      </c>
      <c r="C4" s="698"/>
      <c r="D4" s="698"/>
      <c r="E4" s="698"/>
      <c r="F4" s="107"/>
      <c r="G4" s="107"/>
      <c r="H4" s="107"/>
    </row>
    <row r="5" spans="1:8" x14ac:dyDescent="0.25">
      <c r="A5" s="106" t="s">
        <v>7</v>
      </c>
      <c r="B5" s="378">
        <f>'771'!C5</f>
        <v>42855</v>
      </c>
      <c r="C5" s="111"/>
      <c r="D5" s="111"/>
      <c r="E5" s="111"/>
      <c r="F5" s="107"/>
      <c r="G5" s="107"/>
      <c r="H5" s="107"/>
    </row>
    <row r="6" spans="1:8" x14ac:dyDescent="0.25">
      <c r="A6" s="106" t="s">
        <v>8</v>
      </c>
      <c r="B6" s="376" t="str">
        <f>'771'!C6</f>
        <v>LAGOS</v>
      </c>
      <c r="C6" s="111"/>
      <c r="D6" s="111"/>
      <c r="E6" s="111"/>
      <c r="F6" s="107"/>
      <c r="G6" s="107"/>
      <c r="H6" s="107"/>
    </row>
    <row r="7" spans="1:8" x14ac:dyDescent="0.25">
      <c r="A7" s="106" t="s">
        <v>10</v>
      </c>
      <c r="B7" s="376">
        <f>'771'!C7</f>
        <v>20</v>
      </c>
      <c r="C7" s="111"/>
      <c r="D7" s="111"/>
      <c r="E7" s="111"/>
      <c r="F7" s="107"/>
      <c r="G7" s="107"/>
      <c r="H7" s="107"/>
    </row>
    <row r="8" spans="1:8" x14ac:dyDescent="0.25">
      <c r="A8" s="106" t="s">
        <v>11</v>
      </c>
      <c r="B8" s="376" t="str">
        <f>'771'!C8</f>
        <v>Ikeja</v>
      </c>
      <c r="C8" s="111"/>
      <c r="D8" s="111"/>
      <c r="E8" s="111"/>
      <c r="F8" s="107"/>
      <c r="G8" s="107"/>
      <c r="H8" s="107"/>
    </row>
    <row r="9" spans="1:8" x14ac:dyDescent="0.25">
      <c r="A9" s="106" t="s">
        <v>13</v>
      </c>
      <c r="B9" s="111">
        <f>i!B9</f>
        <v>0</v>
      </c>
      <c r="C9" s="111"/>
      <c r="D9" s="111"/>
      <c r="E9" s="111"/>
      <c r="F9" s="107"/>
      <c r="G9" s="107"/>
      <c r="H9" s="107"/>
    </row>
    <row r="10" spans="1:8" x14ac:dyDescent="0.25">
      <c r="A10" s="466"/>
      <c r="B10" s="467"/>
      <c r="C10" s="467"/>
      <c r="D10" s="467"/>
      <c r="E10" s="467"/>
      <c r="F10" s="467"/>
      <c r="G10" s="467"/>
      <c r="H10" s="468"/>
    </row>
    <row ht="25.5" r="11" spans="1:8" x14ac:dyDescent="0.25">
      <c r="A11" s="699" t="s">
        <v>316</v>
      </c>
      <c r="B11" s="699"/>
      <c r="C11" s="469" t="s">
        <v>317</v>
      </c>
      <c r="D11" s="469" t="s">
        <v>318</v>
      </c>
      <c r="E11" s="469" t="s">
        <v>319</v>
      </c>
      <c r="F11" s="469" t="s">
        <v>320</v>
      </c>
      <c r="G11" s="469" t="s">
        <v>321</v>
      </c>
      <c r="H11" s="470" t="s">
        <v>322</v>
      </c>
    </row>
    <row customHeight="1" ht="12.75" r="12" spans="1:8" x14ac:dyDescent="0.25">
      <c r="A12" s="700" t="s">
        <v>323</v>
      </c>
      <c r="B12" s="700"/>
      <c r="C12" s="471" t="s">
        <v>520</v>
      </c>
      <c r="D12" s="471" t="s">
        <v>520</v>
      </c>
      <c r="E12" s="471" t="s">
        <v>520</v>
      </c>
      <c r="F12" s="471" t="s">
        <v>520</v>
      </c>
      <c r="G12" s="471" t="s">
        <v>520</v>
      </c>
      <c r="H12" s="471" t="s">
        <v>520</v>
      </c>
    </row>
    <row r="13" spans="1:8" x14ac:dyDescent="0.25">
      <c r="A13" s="696" t="s">
        <v>42</v>
      </c>
      <c r="B13" s="696"/>
      <c r="C13" s="472" t="s">
        <v>520</v>
      </c>
      <c r="D13" s="472" t="s">
        <v>520</v>
      </c>
      <c r="E13" s="472" t="s">
        <v>520</v>
      </c>
      <c r="F13" s="472" t="s">
        <v>520</v>
      </c>
      <c r="G13" s="472" t="s">
        <v>520</v>
      </c>
      <c r="H13" s="473" t="s">
        <v>520</v>
      </c>
    </row>
    <row r="14" spans="1:8" x14ac:dyDescent="0.25">
      <c r="A14" s="696" t="s">
        <v>324</v>
      </c>
      <c r="B14" s="696"/>
      <c r="C14" s="472" t="s">
        <v>520</v>
      </c>
      <c r="D14" s="472" t="s">
        <v>520</v>
      </c>
      <c r="E14" s="472" t="s">
        <v>520</v>
      </c>
      <c r="F14" s="472" t="s">
        <v>520</v>
      </c>
      <c r="G14" s="472" t="s">
        <v>520</v>
      </c>
      <c r="H14" s="473" t="s">
        <v>520</v>
      </c>
    </row>
    <row r="15" spans="1:8" x14ac:dyDescent="0.25">
      <c r="A15" s="696" t="s">
        <v>325</v>
      </c>
      <c r="B15" s="696"/>
      <c r="C15" s="472" t="s">
        <v>520</v>
      </c>
      <c r="D15" s="472" t="s">
        <v>520</v>
      </c>
      <c r="E15" s="472" t="s">
        <v>520</v>
      </c>
      <c r="F15" s="472" t="s">
        <v>520</v>
      </c>
      <c r="G15" s="472" t="s">
        <v>520</v>
      </c>
      <c r="H15" s="472" t="s">
        <v>520</v>
      </c>
    </row>
    <row r="16" spans="1:8" x14ac:dyDescent="0.25">
      <c r="A16" s="696" t="s">
        <v>71</v>
      </c>
      <c r="B16" s="696"/>
      <c r="C16" s="472" t="s">
        <v>520</v>
      </c>
      <c r="D16" s="472" t="s">
        <v>520</v>
      </c>
      <c r="E16" s="472" t="s">
        <v>520</v>
      </c>
      <c r="F16" s="472" t="s">
        <v>520</v>
      </c>
      <c r="G16" s="472" t="s">
        <v>520</v>
      </c>
      <c r="H16" s="473" t="s">
        <v>520</v>
      </c>
    </row>
    <row r="17" spans="1:8" x14ac:dyDescent="0.25">
      <c r="A17" s="697" t="s">
        <v>326</v>
      </c>
      <c r="B17" s="697"/>
      <c r="C17" s="474" t="s">
        <v>520</v>
      </c>
      <c r="D17" s="474" t="s">
        <v>520</v>
      </c>
      <c r="E17" s="474" t="s">
        <v>520</v>
      </c>
      <c r="F17" s="474" t="s">
        <v>520</v>
      </c>
      <c r="G17" s="474" t="s">
        <v>520</v>
      </c>
      <c r="H17" s="475" t="s">
        <v>520</v>
      </c>
    </row>
    <row r="18" spans="1:8" x14ac:dyDescent="0.25">
      <c r="A18" s="462"/>
      <c r="B18" s="462"/>
      <c r="C18" s="462"/>
      <c r="D18" s="462"/>
      <c r="E18" s="462"/>
      <c r="F18" s="462"/>
      <c r="G18" s="462"/>
      <c r="H18" s="462"/>
    </row>
    <row r="19" spans="1:8" x14ac:dyDescent="0.25">
      <c r="A19" s="462"/>
      <c r="B19" s="462"/>
      <c r="C19" s="462"/>
      <c r="D19" s="462"/>
      <c r="E19" s="462"/>
      <c r="F19" s="462"/>
      <c r="G19" s="462"/>
      <c r="H19" s="462"/>
    </row>
    <row r="20" spans="1:8" x14ac:dyDescent="0.25">
      <c r="A20" s="462"/>
      <c r="B20" s="462"/>
      <c r="C20" s="462"/>
      <c r="D20" s="462"/>
      <c r="E20" s="462"/>
      <c r="F20" s="462"/>
      <c r="G20" s="462"/>
      <c r="H20" s="462"/>
    </row>
    <row r="21" spans="1:8" x14ac:dyDescent="0.25">
      <c r="A21" s="93" t="s">
        <v>150</v>
      </c>
      <c r="B21" s="90"/>
      <c r="E21" s="650" t="s">
        <v>151</v>
      </c>
      <c r="F21" s="650"/>
      <c r="G21" s="462"/>
      <c r="H21" s="462"/>
    </row>
    <row r="22" spans="1:8" x14ac:dyDescent="0.25">
      <c r="A22" s="93" t="s">
        <v>111</v>
      </c>
      <c r="B22" s="90"/>
      <c r="E22" s="650" t="s">
        <v>111</v>
      </c>
      <c r="F22" s="650"/>
      <c r="G22" s="462"/>
      <c r="H22" s="462"/>
    </row>
    <row r="23" spans="1:8" x14ac:dyDescent="0.25">
      <c r="A23" s="476"/>
      <c r="B23" s="476"/>
      <c r="C23" s="90"/>
      <c r="D23" s="90"/>
      <c r="E23" s="462"/>
      <c r="F23" s="462"/>
      <c r="G23" s="462"/>
      <c r="H23" s="462"/>
    </row>
  </sheetData>
  <sheetProtection password="EF22" sheet="1"/>
  <mergeCells count="10">
    <mergeCell ref="B4:E4"/>
    <mergeCell ref="A11:B11"/>
    <mergeCell ref="A12:B12"/>
    <mergeCell ref="A13:B13"/>
    <mergeCell ref="A14:B14"/>
    <mergeCell ref="A15:B15"/>
    <mergeCell ref="A16:B16"/>
    <mergeCell ref="A17:B17"/>
    <mergeCell ref="E21:F21"/>
    <mergeCell ref="E22:F22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8"/>
  <sheetViews>
    <sheetView showGridLines="0" topLeftCell="A4" workbookViewId="0" zoomScaleNormal="100">
      <selection activeCell="C12" sqref="C12"/>
    </sheetView>
  </sheetViews>
  <sheetFormatPr defaultColWidth="9.140625" defaultRowHeight="15" x14ac:dyDescent="0.25"/>
  <cols>
    <col min="1" max="1" customWidth="true" style="104" width="6.7109375" collapsed="true"/>
    <col min="2" max="2" customWidth="true" style="104" width="33.5703125" collapsed="true"/>
    <col min="3" max="3" customWidth="true" style="104" width="26.0" collapsed="true"/>
    <col min="4" max="4" customWidth="true" style="104" width="20.7109375" collapsed="true"/>
    <col min="5" max="5" customWidth="true" style="104" width="18.0" collapsed="true"/>
    <col min="6" max="6" customWidth="true" style="104" width="16.42578125" collapsed="true"/>
    <col min="7" max="257" style="104" width="9.140625" collapsed="true"/>
  </cols>
  <sheetData>
    <row r="1" spans="1:6" x14ac:dyDescent="0.25">
      <c r="A1" s="106" t="s">
        <v>0</v>
      </c>
      <c r="B1" s="106"/>
      <c r="C1" s="111">
        <f>'1000'!C1</f>
        <v>51253</v>
      </c>
      <c r="D1" s="289"/>
    </row>
    <row r="2" spans="1:6" x14ac:dyDescent="0.25">
      <c r="A2" s="106" t="s">
        <v>1</v>
      </c>
      <c r="B2" s="106"/>
      <c r="C2" s="111" t="str">
        <f>'1000'!C2</f>
        <v>NEPTUNE MICROFINANCE BANK LIMITED</v>
      </c>
      <c r="D2" s="289"/>
    </row>
    <row r="3" spans="1:6" x14ac:dyDescent="0.25">
      <c r="A3" s="106" t="s">
        <v>3</v>
      </c>
      <c r="B3" s="106"/>
      <c r="C3" s="290" t="s">
        <v>327</v>
      </c>
      <c r="D3" s="410"/>
    </row>
    <row r="4" spans="1:6" x14ac:dyDescent="0.25">
      <c r="A4" s="106" t="s">
        <v>5</v>
      </c>
      <c r="B4" s="106"/>
      <c r="C4" s="290" t="s">
        <v>328</v>
      </c>
      <c r="D4" s="292"/>
    </row>
    <row r="5" spans="1:6" x14ac:dyDescent="0.25">
      <c r="A5" s="106" t="s">
        <v>7</v>
      </c>
      <c r="B5" s="106"/>
      <c r="C5" s="293">
        <f>'1000'!C5</f>
        <v>42855</v>
      </c>
      <c r="D5" s="289"/>
    </row>
    <row r="6" spans="1:6" x14ac:dyDescent="0.25">
      <c r="A6" s="106" t="s">
        <v>8</v>
      </c>
      <c r="B6" s="106"/>
      <c r="C6" s="111" t="str">
        <f>'1000'!C6</f>
        <v>LAGOS</v>
      </c>
      <c r="D6" s="289"/>
    </row>
    <row r="7" spans="1:6" x14ac:dyDescent="0.25">
      <c r="A7" s="106" t="s">
        <v>10</v>
      </c>
      <c r="B7" s="106"/>
      <c r="C7" s="111">
        <f>'1000'!C7</f>
        <v>20</v>
      </c>
      <c r="D7" s="289"/>
    </row>
    <row r="8" spans="1:6" x14ac:dyDescent="0.25">
      <c r="A8" s="106" t="s">
        <v>11</v>
      </c>
      <c r="B8" s="106"/>
      <c r="C8" s="111" t="str">
        <f>'1000'!C8</f>
        <v>Ikeja</v>
      </c>
      <c r="D8" s="289"/>
    </row>
    <row r="9" spans="1:6" x14ac:dyDescent="0.25">
      <c r="A9" s="106" t="s">
        <v>13</v>
      </c>
      <c r="B9" s="106"/>
      <c r="C9" s="111">
        <f>'1000'!C9</f>
        <v>0</v>
      </c>
      <c r="D9" s="289"/>
      <c r="F9" s="90"/>
    </row>
    <row r="10" spans="1:6" x14ac:dyDescent="0.25">
      <c r="A10" s="477"/>
      <c r="B10" s="477"/>
      <c r="F10" s="90"/>
    </row>
    <row ht="25.5" r="11" spans="1:6" x14ac:dyDescent="0.25">
      <c r="A11" s="478" t="s">
        <v>122</v>
      </c>
      <c r="B11" s="479" t="s">
        <v>329</v>
      </c>
      <c r="C11" s="480" t="s">
        <v>330</v>
      </c>
      <c r="D11" s="480" t="s">
        <v>331</v>
      </c>
      <c r="E11" s="481" t="s">
        <v>332</v>
      </c>
      <c r="F11" s="90"/>
    </row>
    <row ht="25.5" r="12" spans="1:6" x14ac:dyDescent="0.25">
      <c r="A12" s="414">
        <v>10815</v>
      </c>
      <c r="B12" s="482" t="str">
        <f>IF(E12&gt;=10%*$E$22,"Accounts Receivable [Provide Breakdown]","Accounts Receivable")</f>
        <v>Accounts Receivable [Provide Breakdown]</v>
      </c>
      <c r="C12" s="483" t="n">
        <v>0.0</v>
      </c>
      <c r="D12" s="483" t="n">
        <v>0.0</v>
      </c>
      <c r="E12" s="484">
        <f>SUM(C12:D12)</f>
      </c>
      <c r="F12" s="90"/>
    </row>
    <row r="13" spans="1:6" x14ac:dyDescent="0.25">
      <c r="A13" s="418">
        <v>10820</v>
      </c>
      <c r="B13" s="485" t="str">
        <f>IF(E13&gt;=10%*$E$22,"Accrued Interest Receivable [Provide Breakdown]","Accrued Interest ")</f>
        <v>Accrued Interest Receivable [Provide Breakdown]</v>
      </c>
      <c r="C13" s="486" t="n">
        <v>0.0</v>
      </c>
      <c r="D13" s="486" t="n">
        <v>0.0</v>
      </c>
      <c r="E13" s="487">
        <f>SUM(C13:D13)</f>
      </c>
      <c r="F13" s="90"/>
    </row>
    <row r="14" spans="1:6" x14ac:dyDescent="0.25">
      <c r="A14" s="418">
        <v>10825</v>
      </c>
      <c r="B14" s="485" t="str">
        <f>IF(E14&gt;=10%*$E$22,"Cheques for Collection /Transit Items [Provide Breakdown]","Cheques for Collection /Transit Items")</f>
        <v>Cheques for Collection /Transit Items [Provide Breakdown]</v>
      </c>
      <c r="C14" s="486" t="n">
        <v>0.0</v>
      </c>
      <c r="D14" s="486" t="n">
        <v>0.0</v>
      </c>
      <c r="E14" s="487">
        <f>SUM(C14:D14)</f>
      </c>
      <c r="F14" s="90"/>
    </row>
    <row r="15" spans="1:6" x14ac:dyDescent="0.25">
      <c r="A15" s="418">
        <v>10835</v>
      </c>
      <c r="B15" s="485" t="str">
        <f>IF(E15&gt;=10%*$E$22,"Prepaid Interest [Provide Breakdown]","Prepaid Interest ")</f>
        <v>Prepaid Interest [Provide Breakdown]</v>
      </c>
      <c r="C15" s="486" t="n">
        <v>0.0</v>
      </c>
      <c r="D15" s="486" t="n">
        <v>0.0</v>
      </c>
      <c r="E15" s="487">
        <f>SUM(C15:D15)</f>
      </c>
      <c r="F15" s="90"/>
    </row>
    <row r="16" spans="1:6" x14ac:dyDescent="0.25">
      <c r="A16" s="418">
        <v>10840</v>
      </c>
      <c r="B16" s="485" t="str">
        <f>IF(E16&gt;=10%*$E$22,"Prepaid Rent [Provide Breakdown]","Prepaid Rent ")</f>
        <v>Prepaid Rent [Provide Breakdown]</v>
      </c>
      <c r="C16" s="486" t="n">
        <v>0.0</v>
      </c>
      <c r="D16" s="486" t="n">
        <v>0.0</v>
      </c>
      <c r="E16" s="487">
        <f>SUM(C16:D16)</f>
      </c>
      <c r="F16" s="90"/>
    </row>
    <row r="17" spans="1:6" x14ac:dyDescent="0.25">
      <c r="A17" s="418">
        <v>10845</v>
      </c>
      <c r="B17" s="485" t="str">
        <f>IF(E17&gt;=10%*$E$22,"Stationery [Provide Breakdown]","Stationery")</f>
        <v>Stationery [Provide Breakdown]</v>
      </c>
      <c r="C17" s="486" t="n">
        <v>0.0</v>
      </c>
      <c r="D17" s="486" t="n">
        <v>0.0</v>
      </c>
      <c r="E17" s="487">
        <f>SUM(C18:D18)</f>
      </c>
      <c r="F17" s="90"/>
    </row>
    <row r="18" spans="1:6" x14ac:dyDescent="0.25">
      <c r="A18" s="418">
        <v>10850</v>
      </c>
      <c r="B18" s="485" t="str">
        <f>IF(E18&gt;=10%*$E$22,"Other Prepayments [Provide Breakdown]","Other Prepayments")</f>
        <v>Other Prepayments [Provide Breakdown]</v>
      </c>
      <c r="C18" s="486"/>
      <c r="D18" s="486"/>
      <c r="E18" s="487">
        <f si="0" t="shared"/>
        <v>0</v>
      </c>
      <c r="F18" s="90"/>
    </row>
    <row r="19" spans="1:6" x14ac:dyDescent="0.25">
      <c r="A19" s="418">
        <v>10855</v>
      </c>
      <c r="B19" s="485" t="str">
        <f>IF(E19&gt;=10%*$E$22,"Suspense Account [Provide Breakdown]","Suspense Account")</f>
        <v>Suspense Account [Provide Breakdown]</v>
      </c>
      <c r="C19" s="486" t="n">
        <v>0.0</v>
      </c>
      <c r="D19" s="486" t="n">
        <v>0.0</v>
      </c>
      <c r="E19" s="487">
        <f>SUM(C19:D19)</f>
      </c>
      <c r="F19" s="90"/>
    </row>
    <row ht="25.5" r="20" spans="1:6" x14ac:dyDescent="0.25">
      <c r="A20" s="418">
        <v>10860</v>
      </c>
      <c r="B20" s="485" t="str">
        <f>IF(E20&gt;=10%*$E$22,"Goodwill and Other Intangible Assets [Provide Breakdown]","Goodwill and Other Intangible Assets")</f>
        <v>Goodwill and Other Intangible Assets [Provide Breakdown]</v>
      </c>
      <c r="C20" s="486" t="n">
        <v>0.0</v>
      </c>
      <c r="D20" s="486" t="n">
        <v>0.0</v>
      </c>
      <c r="E20" s="487">
        <f>SUM(C20:D20)</f>
      </c>
      <c r="F20" s="90"/>
    </row>
    <row r="21" spans="1:6" x14ac:dyDescent="0.25">
      <c r="A21" s="422">
        <v>10865</v>
      </c>
      <c r="B21" s="488" t="str">
        <f>IF(E21&gt;=10%*$E$22,"Miscellaneous [Provide Breakdown]","Miscellaneous")</f>
        <v>Miscellaneous [Provide Breakdown]</v>
      </c>
      <c r="C21" s="489" t="n">
        <v>0.0</v>
      </c>
      <c r="D21" s="489" t="n">
        <v>0.0</v>
      </c>
      <c r="E21" s="490">
        <f>SUM(C21:D21)</f>
      </c>
      <c r="F21" s="90"/>
    </row>
    <row r="22" spans="1:6" x14ac:dyDescent="0.25">
      <c r="A22" s="491"/>
      <c r="B22" s="492" t="s">
        <v>192</v>
      </c>
      <c r="C22" s="493">
        <f>SUM(C12:C21)</f>
      </c>
      <c r="D22" s="494">
        <f>SUM(D12:D21)</f>
      </c>
      <c r="E22" s="495">
        <f>SUM(E12:E21)</f>
      </c>
      <c r="F22" s="90"/>
    </row>
    <row r="23" spans="1:6" x14ac:dyDescent="0.25">
      <c r="A23" s="496"/>
      <c r="B23" s="496"/>
      <c r="C23" s="90"/>
      <c r="D23" s="90"/>
      <c r="E23" s="90"/>
      <c r="F23" s="90"/>
    </row>
    <row r="24" spans="1:6" x14ac:dyDescent="0.25">
      <c r="A24" s="89" t="s">
        <v>333</v>
      </c>
      <c r="B24" s="89"/>
      <c r="C24" s="90"/>
      <c r="D24" s="90"/>
      <c r="E24" s="90"/>
      <c r="F24" s="90"/>
    </row>
    <row r="25" spans="1:6" x14ac:dyDescent="0.25">
      <c r="A25" s="476"/>
      <c r="B25" s="476"/>
      <c r="C25" s="90"/>
      <c r="D25" s="90"/>
      <c r="E25" s="90"/>
      <c r="F25" s="90"/>
    </row>
    <row r="26" spans="1:6" x14ac:dyDescent="0.25">
      <c r="A26" s="93" t="s">
        <v>334</v>
      </c>
      <c r="B26" s="90"/>
      <c r="C26" s="225"/>
      <c r="D26" s="650" t="s">
        <v>335</v>
      </c>
      <c r="E26" s="650"/>
      <c r="F26" s="90"/>
    </row>
    <row customHeight="1" ht="14.25" r="27" spans="1:6" x14ac:dyDescent="0.25">
      <c r="A27" s="93" t="s">
        <v>111</v>
      </c>
      <c r="B27" s="90"/>
      <c r="C27" s="225"/>
      <c r="D27" s="650" t="s">
        <v>111</v>
      </c>
      <c r="E27" s="650"/>
      <c r="F27" s="90"/>
    </row>
    <row r="28" spans="1:6" x14ac:dyDescent="0.25">
      <c r="A28" s="476"/>
      <c r="B28" s="476"/>
      <c r="C28" s="90"/>
      <c r="D28" s="90"/>
      <c r="E28" s="90"/>
      <c r="F28" s="90"/>
    </row>
  </sheetData>
  <sheetProtection password="EF22" sheet="1"/>
  <mergeCells count="2">
    <mergeCell ref="D26:E26"/>
    <mergeCell ref="D27:E27"/>
  </mergeCells>
  <dataValidations count="1">
    <dataValidation allowBlank="1" error="Data input must be POSITIVE WHOLE NUMBERS" errorTitle="CBN - OFID" operator="greaterThanOrEqual" showErrorMessage="1" sqref="C12:D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workbookViewId="0" zoomScaleNormal="100">
      <selection activeCell="B14" sqref="B14:C14"/>
    </sheetView>
  </sheetViews>
  <sheetFormatPr defaultColWidth="9.140625" defaultRowHeight="15" x14ac:dyDescent="0.25"/>
  <cols>
    <col min="1" max="1" customWidth="true" style="104" width="4.42578125" collapsed="true"/>
    <col min="2" max="2" customWidth="true" style="104" width="19.85546875" collapsed="true"/>
    <col min="3" max="3" customWidth="true" style="104" width="27.85546875" collapsed="true"/>
    <col min="4" max="4" customWidth="true" style="104" width="18.0" collapsed="true"/>
    <col min="5" max="5" customWidth="true" style="104" width="11.42578125" collapsed="true"/>
    <col min="6" max="257" style="104" width="9.140625" collapsed="true"/>
  </cols>
  <sheetData>
    <row r="1" spans="1:4" x14ac:dyDescent="0.25">
      <c r="A1" s="106" t="s">
        <v>0</v>
      </c>
      <c r="B1" s="107"/>
      <c r="C1" s="111">
        <f>'221'!C1</f>
        <v>51253</v>
      </c>
    </row>
    <row r="2" spans="1:4" x14ac:dyDescent="0.25">
      <c r="A2" s="106" t="s">
        <v>1</v>
      </c>
      <c r="B2" s="107"/>
      <c r="C2" s="111" t="str">
        <f>'221'!C2</f>
        <v>NEPTUNE MICROFINANCE BANK LIMITED</v>
      </c>
    </row>
    <row r="3" spans="1:4" x14ac:dyDescent="0.25">
      <c r="A3" s="106" t="s">
        <v>3</v>
      </c>
      <c r="B3" s="107"/>
      <c r="C3" s="111" t="s">
        <v>336</v>
      </c>
    </row>
    <row r="4" spans="1:4" x14ac:dyDescent="0.25">
      <c r="A4" s="106" t="s">
        <v>5</v>
      </c>
      <c r="B4" s="107"/>
      <c r="C4" s="290" t="s">
        <v>337</v>
      </c>
    </row>
    <row r="5" spans="1:4" x14ac:dyDescent="0.25">
      <c r="A5" s="106" t="s">
        <v>7</v>
      </c>
      <c r="B5" s="107"/>
      <c r="C5" s="293">
        <f>'221'!C5</f>
        <v>42855</v>
      </c>
    </row>
    <row r="6" spans="1:4" x14ac:dyDescent="0.25">
      <c r="A6" s="106" t="s">
        <v>8</v>
      </c>
      <c r="B6" s="107"/>
      <c r="C6" s="111" t="str">
        <f>'221'!C6</f>
        <v>LAGOS</v>
      </c>
    </row>
    <row r="7" spans="1:4" x14ac:dyDescent="0.25">
      <c r="A7" s="106" t="s">
        <v>10</v>
      </c>
      <c r="B7" s="107"/>
      <c r="C7" s="111">
        <f>'221'!C7</f>
        <v>20</v>
      </c>
    </row>
    <row r="8" spans="1:4" x14ac:dyDescent="0.25">
      <c r="A8" s="106" t="s">
        <v>11</v>
      </c>
      <c r="B8" s="107"/>
      <c r="C8" s="111" t="str">
        <f>'221'!C8</f>
        <v>Ikeja</v>
      </c>
    </row>
    <row r="9" spans="1:4" x14ac:dyDescent="0.25">
      <c r="A9" s="106" t="s">
        <v>13</v>
      </c>
      <c r="B9" s="107"/>
      <c r="C9" s="111">
        <f>'221'!C9</f>
        <v>0</v>
      </c>
    </row>
    <row r="10" spans="1:4" x14ac:dyDescent="0.25">
      <c r="A10" s="702"/>
      <c r="B10" s="702"/>
      <c r="C10" s="90"/>
      <c r="D10" s="157"/>
    </row>
    <row customHeight="1" ht="26.25" r="11" spans="1:4" x14ac:dyDescent="0.25">
      <c r="A11" s="498" t="s">
        <v>213</v>
      </c>
      <c r="B11" s="703" t="s">
        <v>338</v>
      </c>
      <c r="C11" s="703"/>
      <c r="D11" s="499" t="s">
        <v>339</v>
      </c>
    </row>
    <row r="12" spans="1:4" x14ac:dyDescent="0.25">
      <c r="A12" s="235" t="n">
        <v>0.0</v>
      </c>
      <c r="B12" s="665" t="s">
        <v>558</v>
      </c>
      <c r="C12" s="665"/>
      <c r="D12" s="500" t="n">
        <v>20.0</v>
      </c>
    </row>
    <row r="13" spans="1:4" x14ac:dyDescent="0.25">
      <c r="A13" s="240" t="n">
        <v>1.0</v>
      </c>
      <c r="B13" s="656" t="s">
        <v>559</v>
      </c>
      <c r="C13" s="656"/>
      <c r="D13" s="501" t="n">
        <v>15.0</v>
      </c>
    </row>
    <row r="14" spans="1:4" x14ac:dyDescent="0.25">
      <c r="A14" s="240" t="n">
        <v>2.0</v>
      </c>
      <c r="B14" s="656" t="s">
        <v>560</v>
      </c>
      <c r="C14" s="656"/>
      <c r="D14" s="501" t="n">
        <v>50.0</v>
      </c>
    </row>
    <row r="15" spans="1:4" x14ac:dyDescent="0.25">
      <c r="A15" s="240" t="n">
        <v>3.0</v>
      </c>
      <c r="B15" s="656" t="s">
        <v>561</v>
      </c>
      <c r="C15" s="656"/>
      <c r="D15" s="501" t="n">
        <v>40.0</v>
      </c>
    </row>
    <row r="16" spans="1:4" x14ac:dyDescent="0.25">
      <c r="A16" s="240"/>
      <c r="B16" s="656"/>
      <c r="C16" s="656"/>
      <c r="D16" s="501"/>
    </row>
    <row r="17" spans="1:4" x14ac:dyDescent="0.25">
      <c r="A17" s="240"/>
      <c r="B17" s="656"/>
      <c r="C17" s="656"/>
      <c r="D17" s="501"/>
    </row>
    <row r="18" spans="1:4" x14ac:dyDescent="0.25">
      <c r="A18" s="240"/>
      <c r="B18" s="656"/>
      <c r="C18" s="656"/>
      <c r="D18" s="501"/>
    </row>
    <row r="19" spans="1:4" x14ac:dyDescent="0.25">
      <c r="A19" s="240"/>
      <c r="B19" s="656"/>
      <c r="C19" s="656"/>
      <c r="D19" s="501"/>
    </row>
    <row r="20" spans="1:4" x14ac:dyDescent="0.25">
      <c r="A20" s="240"/>
      <c r="B20" s="656"/>
      <c r="C20" s="656"/>
      <c r="D20" s="501"/>
    </row>
    <row r="21" spans="1:4" x14ac:dyDescent="0.25">
      <c r="A21" s="240"/>
      <c r="B21" s="656"/>
      <c r="C21" s="656"/>
      <c r="D21" s="501"/>
    </row>
    <row r="22" spans="1:4" x14ac:dyDescent="0.25">
      <c r="A22" s="240"/>
      <c r="B22" s="656"/>
      <c r="C22" s="656"/>
      <c r="D22" s="501"/>
    </row>
    <row r="23" spans="1:4" x14ac:dyDescent="0.25">
      <c r="A23" s="240"/>
      <c r="B23" s="656"/>
      <c r="C23" s="656"/>
      <c r="D23" s="501"/>
    </row>
    <row r="24" spans="1:4" x14ac:dyDescent="0.25">
      <c r="A24" s="240"/>
      <c r="B24" s="656"/>
      <c r="C24" s="656"/>
      <c r="D24" s="501"/>
    </row>
    <row r="25" spans="1:4" x14ac:dyDescent="0.25">
      <c r="A25" s="240"/>
      <c r="B25" s="656"/>
      <c r="C25" s="656"/>
      <c r="D25" s="501"/>
    </row>
    <row r="26" spans="1:4" x14ac:dyDescent="0.25">
      <c r="A26" s="240"/>
      <c r="B26" s="656"/>
      <c r="C26" s="656"/>
      <c r="D26" s="501"/>
    </row>
    <row r="27" spans="1:4" x14ac:dyDescent="0.25">
      <c r="A27" s="240"/>
      <c r="B27" s="656"/>
      <c r="C27" s="656"/>
      <c r="D27" s="501"/>
    </row>
    <row r="28" spans="1:4" x14ac:dyDescent="0.25">
      <c r="A28" s="240"/>
      <c r="B28" s="656"/>
      <c r="C28" s="656"/>
      <c r="D28" s="501"/>
    </row>
    <row r="29" spans="1:4" x14ac:dyDescent="0.25">
      <c r="A29" s="240"/>
      <c r="B29" s="656"/>
      <c r="C29" s="656"/>
      <c r="D29" s="501"/>
    </row>
    <row r="30" spans="1:4" x14ac:dyDescent="0.25">
      <c r="A30" s="240"/>
      <c r="B30" s="656"/>
      <c r="C30" s="656"/>
      <c r="D30" s="501"/>
    </row>
    <row r="31" spans="1:4" x14ac:dyDescent="0.25">
      <c r="A31" s="240"/>
      <c r="B31" s="656"/>
      <c r="C31" s="656"/>
      <c r="D31" s="501"/>
    </row>
    <row r="32" spans="1:4" x14ac:dyDescent="0.25">
      <c r="A32" s="240"/>
      <c r="B32" s="656"/>
      <c r="C32" s="656"/>
      <c r="D32" s="501"/>
    </row>
    <row r="33" spans="1:5" x14ac:dyDescent="0.25">
      <c r="A33" s="240"/>
      <c r="B33" s="656"/>
      <c r="C33" s="656"/>
      <c r="D33" s="501"/>
    </row>
    <row r="34" spans="1:5" x14ac:dyDescent="0.25">
      <c r="A34" s="240"/>
      <c r="B34" s="656"/>
      <c r="C34" s="656"/>
      <c r="D34" s="501"/>
    </row>
    <row r="35" spans="1:5" x14ac:dyDescent="0.25">
      <c r="A35" s="240"/>
      <c r="B35" s="656"/>
      <c r="C35" s="656"/>
      <c r="D35" s="501"/>
    </row>
    <row r="36" spans="1:5" x14ac:dyDescent="0.25">
      <c r="A36" s="240"/>
      <c r="B36" s="656"/>
      <c r="C36" s="656"/>
      <c r="D36" s="501"/>
    </row>
    <row r="37" spans="1:5" x14ac:dyDescent="0.25">
      <c r="A37" s="240"/>
      <c r="B37" s="656"/>
      <c r="C37" s="656"/>
      <c r="D37" s="501"/>
    </row>
    <row r="38" spans="1:5" x14ac:dyDescent="0.25">
      <c r="A38" s="240"/>
      <c r="B38" s="656"/>
      <c r="C38" s="656"/>
      <c r="D38" s="501"/>
    </row>
    <row r="39" spans="1:5" x14ac:dyDescent="0.25">
      <c r="A39" s="240"/>
      <c r="B39" s="656"/>
      <c r="C39" s="656"/>
      <c r="D39" s="501"/>
    </row>
    <row r="40" spans="1:5" x14ac:dyDescent="0.25">
      <c r="A40" s="240"/>
      <c r="B40" s="656"/>
      <c r="C40" s="656"/>
      <c r="D40" s="501"/>
    </row>
    <row r="41" spans="1:5" x14ac:dyDescent="0.25">
      <c r="A41" s="240"/>
      <c r="B41" s="656"/>
      <c r="C41" s="656"/>
      <c r="D41" s="501"/>
    </row>
    <row r="42" spans="1:5" x14ac:dyDescent="0.25">
      <c r="A42" s="240"/>
      <c r="B42" s="656"/>
      <c r="C42" s="656"/>
      <c r="D42" s="501"/>
    </row>
    <row r="43" spans="1:5" x14ac:dyDescent="0.25">
      <c r="A43" s="240"/>
      <c r="B43" s="656"/>
      <c r="C43" s="656"/>
      <c r="D43" s="501"/>
    </row>
    <row r="44" spans="1:5" x14ac:dyDescent="0.25">
      <c r="A44" s="240"/>
      <c r="B44" s="656"/>
      <c r="C44" s="656"/>
      <c r="D44" s="501"/>
    </row>
    <row r="45" spans="1:5" x14ac:dyDescent="0.25">
      <c r="A45" s="240"/>
      <c r="B45" s="656"/>
      <c r="C45" s="656"/>
      <c r="D45" s="501"/>
    </row>
    <row r="46" spans="1:5" x14ac:dyDescent="0.25">
      <c r="A46" s="277"/>
      <c r="B46" s="656"/>
      <c r="C46" s="656"/>
      <c r="D46" s="502"/>
    </row>
    <row customHeight="1" ht="13.5" r="47" spans="1:5" x14ac:dyDescent="0.25">
      <c r="A47" s="503"/>
      <c r="B47" s="701" t="s">
        <v>192</v>
      </c>
      <c r="C47" s="701"/>
      <c r="D47" s="495">
        <f>SUM(D12:D46)</f>
      </c>
      <c r="E47" s="504"/>
    </row>
    <row r="48" spans="1:5" x14ac:dyDescent="0.25">
      <c r="A48" s="496"/>
      <c r="B48" s="90"/>
      <c r="C48" s="90"/>
      <c r="D48" s="90"/>
    </row>
    <row r="49" spans="1:4" x14ac:dyDescent="0.25">
      <c r="A49" s="476"/>
      <c r="B49" s="90"/>
      <c r="C49" s="90"/>
      <c r="D49" s="90"/>
    </row>
    <row r="50" spans="1:4" x14ac:dyDescent="0.25">
      <c r="A50" s="93" t="s">
        <v>340</v>
      </c>
      <c r="B50" s="90"/>
      <c r="C50" s="650" t="s">
        <v>341</v>
      </c>
      <c r="D50" s="650"/>
    </row>
    <row r="51" spans="1:4" x14ac:dyDescent="0.25">
      <c r="A51" s="93" t="s">
        <v>111</v>
      </c>
      <c r="B51" s="90"/>
      <c r="C51" s="650" t="s">
        <v>111</v>
      </c>
      <c r="D51" s="650"/>
    </row>
    <row r="52" spans="1:4" x14ac:dyDescent="0.25">
      <c r="A52" s="476"/>
      <c r="B52" s="476"/>
      <c r="C52" s="90"/>
      <c r="D52" s="90"/>
    </row>
  </sheetData>
  <sheetProtection password="EF22" sheet="1"/>
  <mergeCells count="40">
    <mergeCell ref="A10:B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C50:D50"/>
    <mergeCell ref="C51:D51"/>
  </mergeCells>
  <conditionalFormatting sqref="D47">
    <cfRule dxfId="9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6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0"/>
  <sheetViews>
    <sheetView showGridLines="0" workbookViewId="0" zoomScaleNormal="100">
      <selection activeCell="C17" sqref="C17"/>
    </sheetView>
  </sheetViews>
  <sheetFormatPr defaultColWidth="9.140625" defaultRowHeight="15" x14ac:dyDescent="0.25"/>
  <cols>
    <col min="1" max="1" customWidth="true" style="104" width="24.85546875" collapsed="true"/>
    <col min="2" max="2" customWidth="true" style="104" width="3.7109375" collapsed="true"/>
    <col min="3" max="3" customWidth="true" style="104" width="12.0" collapsed="true"/>
    <col min="4" max="4" customWidth="true" style="104" width="12.140625" collapsed="true"/>
    <col min="5" max="6" customWidth="true" style="104" width="12.42578125" collapsed="true"/>
    <col min="7" max="7" customWidth="true" style="104" width="13.85546875" collapsed="true"/>
    <col min="8" max="8" customWidth="true" style="104" width="15.140625" collapsed="true"/>
    <col min="9" max="9" customWidth="true" style="104" width="14.7109375" collapsed="true"/>
    <col min="10" max="257" style="104" width="9.140625" collapsed="true"/>
  </cols>
  <sheetData>
    <row r="1" spans="1:10" x14ac:dyDescent="0.25">
      <c r="A1" s="106" t="s">
        <v>0</v>
      </c>
      <c r="B1" s="704">
        <f>'771'!C1</f>
        <v>51253</v>
      </c>
      <c r="C1" s="704"/>
      <c r="D1" s="111"/>
    </row>
    <row r="2" spans="1:10" x14ac:dyDescent="0.25">
      <c r="A2" s="106" t="s">
        <v>1</v>
      </c>
      <c r="B2" s="433" t="str">
        <f>'771'!C2</f>
        <v>NEPTUNE MICROFINANCE BANK LIMITED</v>
      </c>
      <c r="C2" s="111"/>
      <c r="D2" s="111"/>
    </row>
    <row r="3" spans="1:10" x14ac:dyDescent="0.25">
      <c r="A3" s="106" t="s">
        <v>3</v>
      </c>
      <c r="B3" s="505" t="s">
        <v>342</v>
      </c>
      <c r="C3" s="111"/>
      <c r="D3" s="111"/>
    </row>
    <row r="4" spans="1:10" x14ac:dyDescent="0.25">
      <c r="A4" s="106" t="s">
        <v>5</v>
      </c>
      <c r="B4" s="506" t="s">
        <v>343</v>
      </c>
      <c r="C4" s="507"/>
      <c r="D4" s="507"/>
    </row>
    <row r="5" spans="1:10" x14ac:dyDescent="0.25">
      <c r="A5" s="106" t="s">
        <v>7</v>
      </c>
      <c r="B5" s="705">
        <f>'771'!C5</f>
        <v>42855</v>
      </c>
      <c r="C5" s="705"/>
      <c r="D5" s="111"/>
    </row>
    <row r="6" spans="1:10" x14ac:dyDescent="0.25">
      <c r="A6" s="106" t="s">
        <v>8</v>
      </c>
      <c r="B6" s="376" t="str">
        <f>'771'!C6</f>
        <v>LAGOS</v>
      </c>
      <c r="C6" s="111"/>
      <c r="D6" s="111"/>
    </row>
    <row r="7" spans="1:10" x14ac:dyDescent="0.25">
      <c r="A7" s="106" t="s">
        <v>10</v>
      </c>
      <c r="B7" s="376">
        <f>'771'!C7</f>
        <v>20</v>
      </c>
      <c r="C7" s="111"/>
      <c r="D7" s="111"/>
    </row>
    <row r="8" spans="1:10" x14ac:dyDescent="0.25">
      <c r="A8" s="106" t="s">
        <v>11</v>
      </c>
      <c r="B8" s="376" t="str">
        <f>'771'!C8</f>
        <v>Ikeja</v>
      </c>
      <c r="C8" s="111"/>
      <c r="D8" s="111"/>
    </row>
    <row r="9" spans="1:10" x14ac:dyDescent="0.25">
      <c r="A9" s="106" t="s">
        <v>13</v>
      </c>
      <c r="B9" s="376">
        <f>'771'!C9</f>
        <v>0</v>
      </c>
      <c r="C9" s="111"/>
      <c r="D9" s="111"/>
    </row>
    <row r="10" spans="1:10" x14ac:dyDescent="0.25">
      <c r="A10" s="466"/>
      <c r="B10" s="467"/>
      <c r="C10" s="467"/>
      <c r="D10" s="467"/>
      <c r="E10" s="437"/>
      <c r="F10" s="437"/>
      <c r="G10" s="437"/>
      <c r="H10" s="437"/>
      <c r="I10" s="437"/>
      <c r="J10" s="437"/>
    </row>
    <row r="11" spans="1:10" x14ac:dyDescent="0.25">
      <c r="A11" s="706"/>
      <c r="B11" s="706"/>
      <c r="C11" s="467"/>
      <c r="D11" s="467"/>
      <c r="E11" s="437"/>
      <c r="F11" s="437"/>
      <c r="G11" s="437"/>
      <c r="H11" s="437"/>
      <c r="I11" s="437"/>
      <c r="J11" s="437"/>
    </row>
    <row customHeight="1" ht="39" r="12" spans="1:10" x14ac:dyDescent="0.25">
      <c r="A12" s="695" t="s">
        <v>344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345</v>
      </c>
      <c r="B13" s="688"/>
      <c r="C13" s="444" t="s">
        <v>520</v>
      </c>
      <c r="D13" s="444" t="s">
        <v>520</v>
      </c>
      <c r="E13" s="444" t="s">
        <v>520</v>
      </c>
      <c r="F13" s="444" t="s">
        <v>520</v>
      </c>
      <c r="G13" s="444" t="s">
        <v>520</v>
      </c>
      <c r="H13" s="444" t="s">
        <v>520</v>
      </c>
      <c r="I13" s="445"/>
      <c r="J13" s="446"/>
    </row>
    <row r="14" spans="1:10" x14ac:dyDescent="0.25">
      <c r="A14" s="689" t="s">
        <v>306</v>
      </c>
      <c r="B14" s="689"/>
      <c r="C14" s="447" t="n">
        <v>0.0</v>
      </c>
      <c r="D14" s="447" t="n">
        <v>0.0</v>
      </c>
      <c r="E14" s="447" t="n">
        <v>0.0</v>
      </c>
      <c r="F14" s="447" t="n">
        <v>0.0</v>
      </c>
      <c r="G14" s="447" t="n">
        <v>0.0</v>
      </c>
      <c r="H14" s="447" t="n">
        <v>0.0</v>
      </c>
      <c r="I14" s="448">
        <f>SUM(C14:H14)</f>
      </c>
      <c r="J14" s="449" t="e">
        <f>I14/$I$32*100</f>
      </c>
    </row>
    <row r="15" spans="1:10" x14ac:dyDescent="0.25">
      <c r="A15" s="689" t="s">
        <v>307</v>
      </c>
      <c r="B15" s="689"/>
      <c r="C15" s="447" t="n">
        <v>0.0</v>
      </c>
      <c r="D15" s="447" t="n">
        <v>0.0</v>
      </c>
      <c r="E15" s="447" t="n">
        <v>0.0</v>
      </c>
      <c r="F15" s="447" t="n">
        <v>0.0</v>
      </c>
      <c r="G15" s="447" t="n">
        <v>0.0</v>
      </c>
      <c r="H15" s="447" t="n">
        <v>0.0</v>
      </c>
      <c r="I15" s="448">
        <f>SUM(C15:H15)</f>
      </c>
      <c r="J15" s="449" t="e">
        <f>I15/$I$33*100</f>
      </c>
    </row>
    <row r="16" spans="1:10" x14ac:dyDescent="0.25">
      <c r="A16" s="693" t="s">
        <v>346</v>
      </c>
      <c r="B16" s="693"/>
      <c r="C16" s="447" t="s">
        <v>520</v>
      </c>
      <c r="D16" s="447" t="s">
        <v>520</v>
      </c>
      <c r="E16" s="447" t="s">
        <v>520</v>
      </c>
      <c r="F16" s="447" t="s">
        <v>520</v>
      </c>
      <c r="G16" s="447" t="s">
        <v>520</v>
      </c>
      <c r="H16" s="447" t="s">
        <v>520</v>
      </c>
      <c r="I16" s="448"/>
      <c r="J16" s="449"/>
    </row>
    <row r="17" spans="1:10" x14ac:dyDescent="0.25">
      <c r="A17" s="689" t="s">
        <v>306</v>
      </c>
      <c r="B17" s="689"/>
      <c r="C17" s="447" t="n">
        <v>0.0</v>
      </c>
      <c r="D17" s="447" t="n">
        <v>0.0</v>
      </c>
      <c r="E17" s="447" t="n">
        <v>0.0</v>
      </c>
      <c r="F17" s="447" t="n">
        <v>0.0</v>
      </c>
      <c r="G17" s="447" t="n">
        <v>0.0</v>
      </c>
      <c r="H17" s="447" t="n">
        <v>0.0</v>
      </c>
      <c r="I17" s="448">
        <f>SUM(C17:H17)</f>
      </c>
      <c r="J17" s="449" t="e">
        <f>I17/$I$32*100</f>
      </c>
    </row>
    <row r="18" spans="1:10" x14ac:dyDescent="0.25">
      <c r="A18" s="689" t="s">
        <v>309</v>
      </c>
      <c r="B18" s="689"/>
      <c r="C18" s="447" t="n">
        <v>0.0</v>
      </c>
      <c r="D18" s="447" t="n">
        <v>0.0</v>
      </c>
      <c r="E18" s="447" t="n">
        <v>0.0</v>
      </c>
      <c r="F18" s="447" t="n">
        <v>0.0</v>
      </c>
      <c r="G18" s="447" t="n">
        <v>0.0</v>
      </c>
      <c r="H18" s="447" t="n">
        <v>0.0</v>
      </c>
      <c r="I18" s="448">
        <f>SUM(C18:H18)</f>
      </c>
      <c r="J18" s="449" t="e">
        <f>I18/$I$33*100</f>
      </c>
    </row>
    <row r="19" spans="1:10" x14ac:dyDescent="0.25">
      <c r="A19" s="693" t="s">
        <v>347</v>
      </c>
      <c r="B19" s="693"/>
      <c r="C19" s="447" t="s">
        <v>520</v>
      </c>
      <c r="D19" s="447" t="s">
        <v>520</v>
      </c>
      <c r="E19" s="447" t="s">
        <v>520</v>
      </c>
      <c r="F19" s="447" t="s">
        <v>520</v>
      </c>
      <c r="G19" s="447" t="s">
        <v>520</v>
      </c>
      <c r="H19" s="447" t="s">
        <v>520</v>
      </c>
      <c r="I19" s="448"/>
      <c r="J19" s="449"/>
    </row>
    <row r="20" spans="1:10" x14ac:dyDescent="0.25">
      <c r="A20" s="689" t="s">
        <v>306</v>
      </c>
      <c r="B20" s="689"/>
      <c r="C20" s="447" t="n">
        <v>0.0</v>
      </c>
      <c r="D20" s="447" t="n">
        <v>0.0</v>
      </c>
      <c r="E20" s="447" t="n">
        <v>0.0</v>
      </c>
      <c r="F20" s="447" t="n">
        <v>0.0</v>
      </c>
      <c r="G20" s="447" t="n">
        <v>0.0</v>
      </c>
      <c r="H20" s="447" t="n">
        <v>0.0</v>
      </c>
      <c r="I20" s="448">
        <f>SUM(C20:H20)</f>
      </c>
      <c r="J20" s="449" t="e">
        <f>I20/$I$32*100</f>
      </c>
    </row>
    <row r="21" spans="1:10" x14ac:dyDescent="0.25">
      <c r="A21" s="689" t="s">
        <v>309</v>
      </c>
      <c r="B21" s="689"/>
      <c r="C21" s="447" t="n">
        <v>0.0</v>
      </c>
      <c r="D21" s="447" t="n">
        <v>0.0</v>
      </c>
      <c r="E21" s="447" t="n">
        <v>0.0</v>
      </c>
      <c r="F21" s="447" t="n">
        <v>0.0</v>
      </c>
      <c r="G21" s="447" t="n">
        <v>0.0</v>
      </c>
      <c r="H21" s="447" t="n">
        <v>0.0</v>
      </c>
      <c r="I21" s="448">
        <f>SUM(C21:H21)</f>
      </c>
      <c r="J21" s="449" t="e">
        <f>I21/$I$33*100</f>
      </c>
    </row>
    <row r="22" spans="1:10" x14ac:dyDescent="0.25">
      <c r="A22" s="693" t="s">
        <v>348</v>
      </c>
      <c r="B22" s="693"/>
      <c r="C22" s="447" t="s">
        <v>520</v>
      </c>
      <c r="D22" s="447" t="s">
        <v>520</v>
      </c>
      <c r="E22" s="447" t="s">
        <v>520</v>
      </c>
      <c r="F22" s="447" t="s">
        <v>520</v>
      </c>
      <c r="G22" s="447" t="s">
        <v>520</v>
      </c>
      <c r="H22" s="447" t="s">
        <v>520</v>
      </c>
      <c r="I22" s="448"/>
      <c r="J22" s="449"/>
    </row>
    <row r="23" spans="1:10" x14ac:dyDescent="0.25">
      <c r="A23" s="689" t="s">
        <v>306</v>
      </c>
      <c r="B23" s="689"/>
      <c r="C23" s="447" t="n">
        <v>0.0</v>
      </c>
      <c r="D23" s="447" t="n">
        <v>0.0</v>
      </c>
      <c r="E23" s="447" t="n">
        <v>0.0</v>
      </c>
      <c r="F23" s="447" t="n">
        <v>0.0</v>
      </c>
      <c r="G23" s="447" t="n">
        <v>0.0</v>
      </c>
      <c r="H23" s="447" t="n">
        <v>0.0</v>
      </c>
      <c r="I23" s="448">
        <f>SUM(C23:H23)</f>
      </c>
      <c r="J23" s="449" t="e">
        <f>I23/$I$32*100</f>
      </c>
    </row>
    <row r="24" spans="1:10" x14ac:dyDescent="0.25">
      <c r="A24" s="689" t="s">
        <v>309</v>
      </c>
      <c r="B24" s="689"/>
      <c r="C24" s="447" t="n">
        <v>0.0</v>
      </c>
      <c r="D24" s="447" t="n">
        <v>0.0</v>
      </c>
      <c r="E24" s="447" t="n">
        <v>0.0</v>
      </c>
      <c r="F24" s="447" t="n">
        <v>0.0</v>
      </c>
      <c r="G24" s="447" t="n">
        <v>0.0</v>
      </c>
      <c r="H24" s="447" t="n">
        <v>0.0</v>
      </c>
      <c r="I24" s="448">
        <f>SUM(C24:H24)</f>
      </c>
      <c r="J24" s="449" t="e">
        <f>I24/$I$33*100</f>
      </c>
    </row>
    <row r="25" spans="1:10" x14ac:dyDescent="0.25">
      <c r="A25" s="693" t="s">
        <v>349</v>
      </c>
      <c r="B25" s="693"/>
      <c r="C25" s="447" t="s">
        <v>520</v>
      </c>
      <c r="D25" s="447" t="s">
        <v>520</v>
      </c>
      <c r="E25" s="447" t="s">
        <v>520</v>
      </c>
      <c r="F25" s="447" t="s">
        <v>520</v>
      </c>
      <c r="G25" s="447" t="s">
        <v>520</v>
      </c>
      <c r="H25" s="447" t="s">
        <v>520</v>
      </c>
      <c r="I25" s="448"/>
      <c r="J25" s="449"/>
    </row>
    <row r="26" spans="1:10" x14ac:dyDescent="0.25">
      <c r="A26" s="689" t="s">
        <v>306</v>
      </c>
      <c r="B26" s="689"/>
      <c r="C26" s="447" t="n">
        <v>0.0</v>
      </c>
      <c r="D26" s="447" t="n">
        <v>0.0</v>
      </c>
      <c r="E26" s="447" t="n">
        <v>0.0</v>
      </c>
      <c r="F26" s="447" t="n">
        <v>0.0</v>
      </c>
      <c r="G26" s="447" t="n">
        <v>0.0</v>
      </c>
      <c r="H26" s="447" t="n">
        <v>0.0</v>
      </c>
      <c r="I26" s="448">
        <f>SUM(C26:H26)</f>
      </c>
      <c r="J26" s="449" t="e">
        <f>I26/$I$32*100</f>
      </c>
    </row>
    <row r="27" spans="1:10" x14ac:dyDescent="0.25">
      <c r="A27" s="689" t="s">
        <v>309</v>
      </c>
      <c r="B27" s="689"/>
      <c r="C27" s="447" t="n">
        <v>0.0</v>
      </c>
      <c r="D27" s="447" t="n">
        <v>0.0</v>
      </c>
      <c r="E27" s="447" t="n">
        <v>0.0</v>
      </c>
      <c r="F27" s="447" t="n">
        <v>0.0</v>
      </c>
      <c r="G27" s="447" t="n">
        <v>0.0</v>
      </c>
      <c r="H27" s="447" t="n">
        <v>0.0</v>
      </c>
      <c r="I27" s="448">
        <f>SUM(C27:H27)</f>
      </c>
      <c r="J27" s="449" t="e">
        <f>I27/$I$33*100</f>
      </c>
    </row>
    <row r="28" spans="1:10" x14ac:dyDescent="0.25">
      <c r="A28" s="693" t="s">
        <v>350</v>
      </c>
      <c r="B28" s="693"/>
      <c r="C28" s="447" t="s">
        <v>520</v>
      </c>
      <c r="D28" s="447" t="s">
        <v>520</v>
      </c>
      <c r="E28" s="447" t="s">
        <v>520</v>
      </c>
      <c r="F28" s="447" t="s">
        <v>520</v>
      </c>
      <c r="G28" s="447" t="s">
        <v>520</v>
      </c>
      <c r="H28" s="447" t="s">
        <v>520</v>
      </c>
      <c r="I28" s="448"/>
      <c r="J28" s="449"/>
    </row>
    <row r="29" spans="1:10" x14ac:dyDescent="0.25">
      <c r="A29" s="689" t="s">
        <v>306</v>
      </c>
      <c r="B29" s="689"/>
      <c r="C29" s="447" t="n">
        <v>0.0</v>
      </c>
      <c r="D29" s="447" t="n">
        <v>0.0</v>
      </c>
      <c r="E29" s="447" t="n">
        <v>0.0</v>
      </c>
      <c r="F29" s="447" t="n">
        <v>0.0</v>
      </c>
      <c r="G29" s="447" t="n">
        <v>0.0</v>
      </c>
      <c r="H29" s="447" t="n">
        <v>0.0</v>
      </c>
      <c r="I29" s="448">
        <f>SUM(C29:H29)</f>
      </c>
      <c r="J29" s="449" t="e">
        <f>I29/$I$32*100</f>
      </c>
    </row>
    <row r="30" spans="1:10" x14ac:dyDescent="0.25">
      <c r="A30" s="690" t="s">
        <v>309</v>
      </c>
      <c r="B30" s="690"/>
      <c r="C30" s="450" t="n">
        <v>0.0</v>
      </c>
      <c r="D30" s="450" t="n">
        <v>0.0</v>
      </c>
      <c r="E30" s="450" t="n">
        <v>0.0</v>
      </c>
      <c r="F30" s="450" t="n">
        <v>0.0</v>
      </c>
      <c r="G30" s="450" t="n">
        <v>0.0</v>
      </c>
      <c r="H30" s="450" t="n">
        <v>0.0</v>
      </c>
      <c r="I30" s="451">
        <f>SUM(C30:H30)</f>
      </c>
      <c r="J30" s="452" t="e">
        <f>I30/$I$33*100</f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508">
        <f>C14+C17+C20+C23+C26+C29</f>
      </c>
      <c r="D32" s="508">
        <f>D14+D17+D20+D23+D26+D29</f>
      </c>
      <c r="E32" s="508">
        <f>E14+E17+E20+E23+E26+E29</f>
      </c>
      <c r="F32" s="508">
        <f>F14+F17+F20+F23+F26+F29</f>
      </c>
      <c r="G32" s="508">
        <f>G14+G17+G20+G23+G26+G29</f>
      </c>
      <c r="H32" s="508">
        <f>H14+H17+H20+H23+H26+H29</f>
      </c>
      <c r="I32" s="455">
        <f>I14+I17+I20+I23+I26+I29</f>
      </c>
      <c r="J32" s="456" t="e">
        <f>J14+J17+J20+J23+J26+J29</f>
      </c>
    </row>
    <row r="33" spans="1:10" x14ac:dyDescent="0.25">
      <c r="A33" s="690" t="s">
        <v>309</v>
      </c>
      <c r="B33" s="690"/>
      <c r="C33" s="509">
        <f>C15+C18+C21+C24+C27+C30</f>
      </c>
      <c r="D33" s="509">
        <f>D15+D18+D21+D24+D27+D30</f>
      </c>
      <c r="E33" s="509">
        <f>E15+E18+E21+E24+E27+E30</f>
      </c>
      <c r="F33" s="509">
        <f>F15+F18+F21+F24+F27+F30</f>
      </c>
      <c r="G33" s="509">
        <f>G15+G18+G21+G24+G27+G30</f>
      </c>
      <c r="H33" s="509">
        <f>H15+H18+H21+H24+H27+H30</f>
      </c>
      <c r="I33" s="457">
        <f>IF(I15+I18+I21+I24+I27+I30='300'!E70,I15+I18+I21+I24+I27+I130,"Check Rules!!!")</f>
      </c>
      <c r="J33" s="458" t="e">
        <f>J15+J18+J21+J24+J27+J30</f>
      </c>
    </row>
    <row customFormat="1" customHeight="1" ht="12.75" r="34" s="513" spans="1:10" x14ac:dyDescent="0.2">
      <c r="A34" s="459"/>
      <c r="B34" s="459"/>
      <c r="C34" s="510"/>
      <c r="D34" s="511"/>
      <c r="E34" s="511"/>
      <c r="F34" s="512"/>
      <c r="G34" s="512"/>
      <c r="H34" s="512"/>
      <c r="I34" s="512"/>
      <c r="J34" s="512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462"/>
      <c r="B36" s="462"/>
      <c r="C36" s="462"/>
      <c r="D36" s="462"/>
      <c r="E36" s="462"/>
      <c r="F36" s="462"/>
      <c r="G36" s="462"/>
      <c r="H36" s="462"/>
      <c r="I36" s="462"/>
      <c r="J36" s="462"/>
    </row>
    <row r="37" spans="1:10" x14ac:dyDescent="0.25">
      <c r="A37" s="462"/>
      <c r="B37" s="462"/>
      <c r="C37" s="462"/>
      <c r="D37" s="462"/>
      <c r="E37" s="462"/>
      <c r="F37" s="462"/>
      <c r="G37" s="462"/>
      <c r="H37" s="462"/>
      <c r="I37" s="462"/>
      <c r="J37" s="462"/>
    </row>
    <row r="38" spans="1:10" x14ac:dyDescent="0.25">
      <c r="A38" s="93" t="str">
        <f>IF(I33="Check Rules!!!",'300'!E70,"……………………………………………..")</f>
        <v>……………………………………………..</v>
      </c>
      <c r="B38" s="90"/>
      <c r="D38" s="225"/>
      <c r="E38" s="462"/>
      <c r="F38" s="462"/>
      <c r="G38" s="225" t="str">
        <f>A38</f>
        <v>……………………………………………..</v>
      </c>
      <c r="H38" s="462"/>
      <c r="I38" s="462"/>
      <c r="J38" s="462"/>
    </row>
    <row r="39" spans="1:10" x14ac:dyDescent="0.25">
      <c r="A39" s="93" t="s">
        <v>111</v>
      </c>
      <c r="B39" s="90"/>
      <c r="D39" s="225"/>
      <c r="E39" s="462"/>
      <c r="F39" s="462"/>
      <c r="G39" s="225" t="s">
        <v>111</v>
      </c>
      <c r="H39" s="462"/>
      <c r="I39" s="462"/>
      <c r="J39" s="462"/>
    </row>
    <row r="40" spans="1:10" x14ac:dyDescent="0.25">
      <c r="A40" s="476"/>
      <c r="B40" s="476"/>
      <c r="C40" s="90"/>
      <c r="D40" s="90"/>
    </row>
  </sheetData>
  <sheetProtection password="EF22" sheet="1"/>
  <mergeCells count="25">
    <mergeCell ref="B1:C1"/>
    <mergeCell ref="B5:C5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</mergeCells>
  <conditionalFormatting sqref="I33">
    <cfRule dxfId="8" operator="equal" priority="2" type="cellIs">
      <formula>"Check Rules!!!"</formula>
    </cfRule>
  </conditionalFormatting>
  <dataValidations count="1">
    <dataValidation allowBlank="1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35"/>
  <sheetViews>
    <sheetView showGridLines="0" topLeftCell="A5" workbookViewId="0" zoomScaleNormal="100">
      <selection activeCell="D21" sqref="D21"/>
    </sheetView>
  </sheetViews>
  <sheetFormatPr defaultColWidth="9.140625" defaultRowHeight="15" x14ac:dyDescent="0.25"/>
  <cols>
    <col min="1" max="1" customWidth="true" style="1" width="5.0" collapsed="true"/>
    <col min="2" max="2" customWidth="true" style="1" width="21.42578125" collapsed="true"/>
    <col min="3" max="3" customWidth="true" style="1" width="11.28515625" collapsed="true"/>
    <col min="4" max="4" customWidth="true" style="1" width="15.140625" collapsed="true"/>
    <col min="5" max="5" customWidth="true" style="1" width="15.42578125" collapsed="true"/>
    <col min="6" max="6" customWidth="true" style="1" width="13.140625" collapsed="true"/>
    <col min="7" max="7" customWidth="true" style="1" width="12.28515625" collapsed="true"/>
    <col min="8" max="257" style="1" width="9.140625" collapsed="true"/>
  </cols>
  <sheetData>
    <row r="1" spans="1:7" x14ac:dyDescent="0.25">
      <c r="A1" s="106" t="s">
        <v>0</v>
      </c>
      <c r="C1" s="432">
        <f>'771'!C1</f>
        <v>51253</v>
      </c>
      <c r="D1" s="111"/>
      <c r="E1" s="104"/>
    </row>
    <row r="2" spans="1:7" x14ac:dyDescent="0.25">
      <c r="A2" s="106" t="s">
        <v>1</v>
      </c>
      <c r="C2" s="433" t="str">
        <f>'771'!C2</f>
        <v>NEPTUNE MICROFINANCE BANK LIMITED</v>
      </c>
      <c r="D2" s="111"/>
      <c r="E2" s="104"/>
    </row>
    <row r="3" spans="1:7" x14ac:dyDescent="0.25">
      <c r="A3" s="106" t="s">
        <v>3</v>
      </c>
      <c r="C3" s="514" t="s">
        <v>351</v>
      </c>
      <c r="D3" s="111"/>
      <c r="E3" s="104"/>
    </row>
    <row r="4" spans="1:7" x14ac:dyDescent="0.25">
      <c r="A4" s="106" t="s">
        <v>5</v>
      </c>
      <c r="C4" s="515" t="s">
        <v>352</v>
      </c>
      <c r="D4" s="516"/>
      <c r="E4" s="513"/>
    </row>
    <row r="5" spans="1:7" x14ac:dyDescent="0.25">
      <c r="A5" s="106" t="s">
        <v>7</v>
      </c>
      <c r="C5" s="517">
        <f>'201'!B5</f>
        <v>42855</v>
      </c>
      <c r="D5" s="516"/>
      <c r="E5" s="104"/>
    </row>
    <row r="6" spans="1:7" x14ac:dyDescent="0.25">
      <c r="A6" s="106" t="s">
        <v>8</v>
      </c>
      <c r="C6" s="376" t="str">
        <f>'771'!C6</f>
        <v>LAGOS</v>
      </c>
      <c r="D6" s="111"/>
      <c r="E6" s="104"/>
    </row>
    <row r="7" spans="1:7" x14ac:dyDescent="0.25">
      <c r="A7" s="106" t="s">
        <v>10</v>
      </c>
      <c r="C7" s="712">
        <f>'771'!C7</f>
        <v>20</v>
      </c>
      <c r="D7" s="712"/>
      <c r="E7" s="104"/>
    </row>
    <row r="8" spans="1:7" x14ac:dyDescent="0.25">
      <c r="A8" s="106" t="s">
        <v>11</v>
      </c>
      <c r="C8" s="376" t="str">
        <f>'771'!C8</f>
        <v>Ikeja</v>
      </c>
      <c r="D8" s="111"/>
      <c r="E8" s="104"/>
    </row>
    <row r="9" spans="1:7" x14ac:dyDescent="0.25">
      <c r="A9" s="106" t="s">
        <v>13</v>
      </c>
      <c r="C9" s="376">
        <f>'771'!C9</f>
        <v>0</v>
      </c>
      <c r="D9" s="111"/>
      <c r="E9" s="104"/>
    </row>
    <row r="10" spans="1:7" x14ac:dyDescent="0.25">
      <c r="A10" s="466"/>
      <c r="B10" s="467"/>
      <c r="C10" s="712"/>
      <c r="D10" s="712"/>
      <c r="E10" s="437"/>
    </row>
    <row r="11" spans="1:7" x14ac:dyDescent="0.25">
      <c r="C11" s="706"/>
      <c r="D11" s="706"/>
      <c r="E11" s="467"/>
      <c r="F11" s="437"/>
      <c r="G11" s="437"/>
    </row>
    <row ht="25.5" r="12" spans="1:7" x14ac:dyDescent="0.25">
      <c r="A12" s="518" t="s">
        <v>213</v>
      </c>
      <c r="B12" s="713" t="s">
        <v>344</v>
      </c>
      <c r="C12" s="713"/>
      <c r="D12" s="519" t="s">
        <v>353</v>
      </c>
      <c r="E12" s="519" t="s">
        <v>354</v>
      </c>
      <c r="F12" s="520" t="s">
        <v>355</v>
      </c>
    </row>
    <row r="13" spans="1:7" x14ac:dyDescent="0.25">
      <c r="A13" s="521">
        <v>1</v>
      </c>
      <c r="B13" s="714" t="s">
        <v>356</v>
      </c>
      <c r="C13" s="714"/>
      <c r="D13" s="444" t="s">
        <v>520</v>
      </c>
      <c r="E13" s="444"/>
      <c r="F13" s="522"/>
      <c r="G13" s="74"/>
    </row>
    <row r="14" spans="1:7" x14ac:dyDescent="0.25">
      <c r="A14" s="523"/>
      <c r="B14" s="709" t="s">
        <v>306</v>
      </c>
      <c r="C14" s="709"/>
      <c r="D14" s="447" t="n">
        <v>0.0</v>
      </c>
      <c r="E14" s="447"/>
      <c r="F14" s="524">
        <f>SUM(D14:E14)</f>
      </c>
      <c r="G14" s="74"/>
    </row>
    <row r="15" spans="1:7" x14ac:dyDescent="0.25">
      <c r="A15" s="523"/>
      <c r="B15" s="709" t="s">
        <v>307</v>
      </c>
      <c r="C15" s="709"/>
      <c r="D15" s="447" t="n">
        <v>0.0</v>
      </c>
      <c r="E15" s="447"/>
      <c r="F15" s="524">
        <f>SUM(D15:E15)</f>
      </c>
      <c r="G15" s="74"/>
    </row>
    <row r="16" spans="1:7" x14ac:dyDescent="0.25">
      <c r="A16" s="523">
        <v>2</v>
      </c>
      <c r="B16" s="711" t="s">
        <v>357</v>
      </c>
      <c r="C16" s="711"/>
      <c r="D16" s="447" t="s">
        <v>520</v>
      </c>
      <c r="E16" s="447"/>
      <c r="F16" s="525"/>
      <c r="G16" s="74"/>
    </row>
    <row r="17" spans="1:7" x14ac:dyDescent="0.25">
      <c r="A17" s="523"/>
      <c r="B17" s="709" t="s">
        <v>306</v>
      </c>
      <c r="C17" s="709"/>
      <c r="D17" s="447" t="n">
        <v>0.0</v>
      </c>
      <c r="E17" s="447"/>
      <c r="F17" s="524">
        <f>SUM(D17:E17)</f>
      </c>
      <c r="G17" s="74"/>
    </row>
    <row r="18" spans="1:7" x14ac:dyDescent="0.25">
      <c r="A18" s="523"/>
      <c r="B18" s="709" t="s">
        <v>309</v>
      </c>
      <c r="C18" s="709"/>
      <c r="D18" s="447" t="n">
        <v>0.0</v>
      </c>
      <c r="E18" s="447"/>
      <c r="F18" s="524">
        <f>SUM(D18:E18)</f>
      </c>
      <c r="G18" s="74"/>
    </row>
    <row customHeight="1" ht="14.25" r="19" spans="1:7" x14ac:dyDescent="0.25">
      <c r="A19" s="523">
        <v>3</v>
      </c>
      <c r="B19" s="711" t="s">
        <v>358</v>
      </c>
      <c r="C19" s="711"/>
      <c r="D19" s="447" t="s">
        <v>520</v>
      </c>
      <c r="E19" s="447"/>
      <c r="F19" s="525"/>
      <c r="G19" s="74"/>
    </row>
    <row r="20" spans="1:7" x14ac:dyDescent="0.25">
      <c r="A20" s="523"/>
      <c r="B20" s="709" t="s">
        <v>306</v>
      </c>
      <c r="C20" s="709"/>
      <c r="D20" s="447" t="n">
        <v>0.0</v>
      </c>
      <c r="E20" s="447"/>
      <c r="F20" s="524">
        <f>SUM(D20:E20)</f>
      </c>
      <c r="G20" s="74"/>
    </row>
    <row r="21" spans="1:7" x14ac:dyDescent="0.25">
      <c r="A21" s="523"/>
      <c r="B21" s="709" t="s">
        <v>309</v>
      </c>
      <c r="C21" s="709"/>
      <c r="D21" s="447" t="n">
        <v>0.0</v>
      </c>
      <c r="E21" s="447"/>
      <c r="F21" s="524">
        <f>SUM(D21:E21)</f>
      </c>
      <c r="G21" s="74"/>
    </row>
    <row customHeight="1" ht="14.25" r="22" spans="1:7" x14ac:dyDescent="0.25">
      <c r="A22" s="523">
        <v>4</v>
      </c>
      <c r="B22" s="711" t="s">
        <v>359</v>
      </c>
      <c r="C22" s="711"/>
      <c r="D22" s="447" t="s">
        <v>520</v>
      </c>
      <c r="E22" s="447"/>
      <c r="F22" s="525"/>
      <c r="G22" s="74"/>
    </row>
    <row r="23" spans="1:7" x14ac:dyDescent="0.25">
      <c r="A23" s="523"/>
      <c r="B23" s="709" t="s">
        <v>306</v>
      </c>
      <c r="C23" s="709"/>
      <c r="D23" s="447" t="n">
        <v>0.0</v>
      </c>
      <c r="E23" s="447"/>
      <c r="F23" s="524">
        <f>SUM(D23:E23)</f>
      </c>
      <c r="G23" s="74"/>
    </row>
    <row r="24" spans="1:7" x14ac:dyDescent="0.25">
      <c r="A24" s="526"/>
      <c r="B24" s="707" t="s">
        <v>309</v>
      </c>
      <c r="C24" s="707"/>
      <c r="D24" s="527" t="n">
        <v>0.0</v>
      </c>
      <c r="E24" s="527"/>
      <c r="F24" s="528">
        <f>SUM(D24:E24)</f>
      </c>
      <c r="G24" s="74"/>
    </row>
    <row r="25" spans="1:7" x14ac:dyDescent="0.25">
      <c r="A25" s="521"/>
      <c r="B25" s="708" t="s">
        <v>192</v>
      </c>
      <c r="C25" s="708"/>
      <c r="D25" s="529"/>
      <c r="E25" s="529"/>
      <c r="F25" s="530"/>
      <c r="G25" s="74"/>
    </row>
    <row r="26" spans="1:7" x14ac:dyDescent="0.25">
      <c r="A26" s="523"/>
      <c r="B26" s="709" t="s">
        <v>306</v>
      </c>
      <c r="C26" s="709"/>
      <c r="D26" s="508">
        <f>D14+D17+D20+D23</f>
      </c>
      <c r="E26" s="508">
        <f>E14+E17+E20+E23</f>
      </c>
      <c r="F26" s="531">
        <f>F14+F17+F20+F23</f>
      </c>
      <c r="G26" s="74"/>
    </row>
    <row r="27" spans="1:7" x14ac:dyDescent="0.25">
      <c r="A27" s="532"/>
      <c r="B27" s="710" t="s">
        <v>309</v>
      </c>
      <c r="C27" s="710"/>
      <c r="D27" s="509">
        <f>D14+D17+D20+D23</f>
      </c>
      <c r="E27" s="509">
        <f>E14+E17+E20+E23</f>
      </c>
      <c r="F27" s="533">
        <f>IF(F15+F18+F21+F24='300'!E70,F15+F18+F21+F24,"Check Rules!!!")</f>
      </c>
      <c r="G27" s="74"/>
    </row>
    <row r="28" spans="1:7" x14ac:dyDescent="0.25">
      <c r="C28" s="459"/>
      <c r="D28" s="534"/>
      <c r="E28" s="511"/>
      <c r="F28" s="512"/>
      <c r="G28" s="74"/>
    </row>
    <row r="29" spans="1:7" x14ac:dyDescent="0.25">
      <c r="A29" s="462"/>
      <c r="B29" s="462"/>
      <c r="C29" s="462"/>
      <c r="D29" s="462"/>
      <c r="E29" s="462"/>
    </row>
    <row r="30" spans="1:7" x14ac:dyDescent="0.25">
      <c r="A30" s="462"/>
      <c r="B30" s="462"/>
      <c r="C30" s="462"/>
      <c r="D30" s="462"/>
      <c r="E30" s="462"/>
    </row>
    <row r="31" spans="1:7" x14ac:dyDescent="0.25">
      <c r="A31" s="462"/>
      <c r="B31" s="462"/>
      <c r="C31" s="462"/>
      <c r="D31" s="462"/>
      <c r="E31" s="462"/>
    </row>
    <row r="32" spans="1:7" x14ac:dyDescent="0.25">
      <c r="A32" s="93" t="str">
        <f>IF(F27="Check Rules!!!",'300'!E70,"……………………………….")</f>
        <v>……………………………….</v>
      </c>
      <c r="B32" s="90"/>
      <c r="E32" s="650" t="str">
        <f>A32</f>
        <v>……………………………….</v>
      </c>
      <c r="F32" s="650"/>
    </row>
    <row customHeight="1" ht="14.25" r="33" spans="1:6" x14ac:dyDescent="0.25">
      <c r="A33" s="93" t="s">
        <v>111</v>
      </c>
      <c r="B33" s="90"/>
      <c r="E33" s="650" t="s">
        <v>111</v>
      </c>
      <c r="F33" s="650"/>
    </row>
    <row r="34" spans="1:6" x14ac:dyDescent="0.25">
      <c r="A34" s="476"/>
      <c r="B34" s="476"/>
      <c r="C34" s="90"/>
      <c r="D34" s="90"/>
      <c r="E34" s="104"/>
    </row>
    <row r="35" spans="1:6" x14ac:dyDescent="0.25">
      <c r="A35" s="104"/>
      <c r="B35" s="104"/>
      <c r="C35" s="104"/>
      <c r="D35" s="104"/>
      <c r="E35" s="104"/>
    </row>
  </sheetData>
  <sheetProtection password="EF22" sheet="1"/>
  <mergeCells count="21">
    <mergeCell ref="C7:D7"/>
    <mergeCell ref="C10:D10"/>
    <mergeCell ref="C11:D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E33:F33"/>
    <mergeCell ref="B24:C24"/>
    <mergeCell ref="B25:C25"/>
    <mergeCell ref="B26:C26"/>
    <mergeCell ref="B27:C27"/>
    <mergeCell ref="E32:F32"/>
  </mergeCells>
  <conditionalFormatting sqref="F27">
    <cfRule dxfId="7" operator="equal" priority="2" type="cellIs">
      <formula>"Check Rules!!!"</formula>
    </cfRule>
  </conditionalFormatting>
  <dataValidations count="1">
    <dataValidation allowBlank="1" operator="greaterThanOrEqual" showErrorMessage="1" sqref="D13:E25" type="whole">
      <formula1>0</formula1>
      <formula2>0</formula2>
    </dataValidation>
  </dataValidations>
  <pageMargins bottom="0.98402777777777795" footer="0.51180555555555496" header="0.51180555555555496" left="0.74791666666666701" right="0.74791666666666701" top="0.98402777777777795"/>
  <pageSetup firstPageNumber="0" horizontalDpi="300" orientation="portrait" verticalDpi="300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0"/>
  <sheetViews>
    <sheetView showGridLines="0" topLeftCell="A2" workbookViewId="0" zoomScaleNormal="100">
      <selection activeCell="G21" sqref="G21"/>
    </sheetView>
  </sheetViews>
  <sheetFormatPr defaultColWidth="9.140625" defaultRowHeight="15" x14ac:dyDescent="0.25"/>
  <cols>
    <col min="1" max="1" customWidth="true" style="104" width="11.7109375" collapsed="true"/>
    <col min="2" max="2" customWidth="true" style="104" width="15.7109375" collapsed="true"/>
    <col min="3" max="3" customWidth="true" style="104" width="19.28515625" collapsed="true"/>
    <col min="4" max="4" customWidth="true" style="104" width="8.42578125" collapsed="true"/>
    <col min="5" max="5" customWidth="true" style="104" width="10.5703125" collapsed="true"/>
    <col min="6" max="6" customWidth="true" style="104" width="12.7109375" collapsed="true"/>
    <col min="7" max="7" customWidth="true" style="104" width="12.28515625" collapsed="true"/>
    <col min="8" max="8" customWidth="true" style="104" width="13.5703125" collapsed="true"/>
    <col min="9" max="9" customWidth="true" style="104" width="10.0" collapsed="true"/>
    <col min="10" max="257" style="104" width="9.140625" collapsed="true"/>
  </cols>
  <sheetData>
    <row r="1" spans="1:8" x14ac:dyDescent="0.25">
      <c r="A1" s="106" t="s">
        <v>0</v>
      </c>
      <c r="B1" s="107"/>
      <c r="C1" s="111">
        <f>'311'!C1</f>
        <v>51253</v>
      </c>
      <c r="D1" s="111"/>
      <c r="E1" s="111"/>
      <c r="F1" s="111"/>
      <c r="G1" s="107"/>
      <c r="H1" s="107"/>
    </row>
    <row r="2" spans="1:8" x14ac:dyDescent="0.25">
      <c r="A2" s="106" t="s">
        <v>1</v>
      </c>
      <c r="B2" s="107"/>
      <c r="C2" s="111" t="str">
        <f>'311'!C2</f>
        <v>NEPTUNE MICROFINANCE BANK LIMITED</v>
      </c>
      <c r="D2" s="111"/>
      <c r="E2" s="111"/>
      <c r="F2" s="111"/>
      <c r="G2" s="107"/>
      <c r="H2" s="107"/>
    </row>
    <row r="3" spans="1:8" x14ac:dyDescent="0.25">
      <c r="A3" s="106" t="s">
        <v>3</v>
      </c>
      <c r="B3" s="107"/>
      <c r="C3" s="290" t="s">
        <v>360</v>
      </c>
      <c r="D3" s="535"/>
      <c r="E3" s="535"/>
      <c r="F3" s="535"/>
      <c r="G3" s="107"/>
      <c r="H3" s="107"/>
    </row>
    <row r="4" spans="1:8" x14ac:dyDescent="0.25">
      <c r="A4" s="106" t="s">
        <v>5</v>
      </c>
      <c r="B4" s="107"/>
      <c r="C4" s="290" t="s">
        <v>361</v>
      </c>
      <c r="D4" s="291"/>
      <c r="E4" s="291"/>
      <c r="F4" s="291"/>
      <c r="G4" s="107"/>
      <c r="H4" s="107"/>
    </row>
    <row r="5" spans="1:8" x14ac:dyDescent="0.25">
      <c r="A5" s="106" t="s">
        <v>7</v>
      </c>
      <c r="B5" s="107"/>
      <c r="C5" s="293">
        <f>'311'!C5</f>
        <v>42855</v>
      </c>
      <c r="D5" s="111"/>
      <c r="E5" s="111"/>
      <c r="F5" s="111"/>
      <c r="G5" s="107"/>
      <c r="H5" s="107"/>
    </row>
    <row r="6" spans="1:8" x14ac:dyDescent="0.25">
      <c r="A6" s="106" t="s">
        <v>8</v>
      </c>
      <c r="B6" s="107"/>
      <c r="C6" s="111" t="str">
        <f>'311'!C6</f>
        <v>LAGOS</v>
      </c>
      <c r="D6" s="111"/>
      <c r="E6" s="111"/>
      <c r="F6" s="111"/>
      <c r="G6" s="107"/>
      <c r="H6" s="107"/>
    </row>
    <row r="7" spans="1:8" x14ac:dyDescent="0.25">
      <c r="A7" s="106" t="s">
        <v>10</v>
      </c>
      <c r="B7" s="107"/>
      <c r="C7" s="111">
        <f>'311'!C7</f>
        <v>20</v>
      </c>
      <c r="D7" s="111"/>
      <c r="E7" s="111"/>
      <c r="F7" s="111"/>
      <c r="G7" s="107"/>
      <c r="H7" s="107"/>
    </row>
    <row r="8" spans="1:8" x14ac:dyDescent="0.25">
      <c r="A8" s="106" t="s">
        <v>11</v>
      </c>
      <c r="B8" s="107"/>
      <c r="C8" s="111" t="str">
        <f>'311'!C8</f>
        <v>Ikeja</v>
      </c>
      <c r="D8" s="111"/>
      <c r="E8" s="111"/>
      <c r="F8" s="111"/>
      <c r="G8" s="107"/>
      <c r="H8" s="107"/>
    </row>
    <row r="9" spans="1:8" x14ac:dyDescent="0.25">
      <c r="A9" s="106" t="s">
        <v>13</v>
      </c>
      <c r="B9" s="107"/>
      <c r="C9" s="111">
        <f>'311'!C9</f>
        <v>0</v>
      </c>
      <c r="D9" s="111"/>
      <c r="E9" s="111"/>
      <c r="F9" s="111"/>
      <c r="G9" s="107"/>
      <c r="H9" s="107"/>
    </row>
    <row r="10" spans="1:8" x14ac:dyDescent="0.25">
      <c r="A10" s="157"/>
      <c r="B10" s="107"/>
      <c r="C10" s="107"/>
      <c r="D10" s="107"/>
      <c r="E10" s="107"/>
      <c r="F10" s="107"/>
      <c r="G10" s="107"/>
      <c r="H10" s="107"/>
    </row>
    <row customFormat="1" ht="12.75" r="11" s="513" spans="1:8" x14ac:dyDescent="0.2">
      <c r="A11" s="716"/>
      <c r="B11" s="716"/>
      <c r="C11" s="536"/>
      <c r="D11" s="157"/>
      <c r="E11" s="157"/>
      <c r="F11" s="537"/>
      <c r="G11" s="157"/>
      <c r="H11" s="536"/>
    </row>
    <row ht="25.5" r="12" spans="1:8" x14ac:dyDescent="0.25">
      <c r="A12" s="538" t="s">
        <v>362</v>
      </c>
      <c r="B12" s="673" t="s">
        <v>363</v>
      </c>
      <c r="C12" s="673"/>
      <c r="D12" s="336" t="s">
        <v>364</v>
      </c>
      <c r="E12" s="304" t="s">
        <v>239</v>
      </c>
      <c r="F12" s="336" t="s">
        <v>365</v>
      </c>
      <c r="G12" s="336" t="s">
        <v>366</v>
      </c>
      <c r="H12" s="539" t="s">
        <v>367</v>
      </c>
    </row>
    <row r="13" spans="1:8" x14ac:dyDescent="0.25">
      <c r="A13" s="294" t="s">
        <v>527</v>
      </c>
      <c r="B13" s="717" t="s">
        <v>526</v>
      </c>
      <c r="C13" s="717"/>
      <c r="D13" s="540" t="s">
        <v>525</v>
      </c>
      <c r="E13" s="541" t="s">
        <v>521</v>
      </c>
      <c r="F13" s="542" t="s">
        <v>466</v>
      </c>
      <c r="G13" s="542" t="s">
        <v>523</v>
      </c>
      <c r="H13" s="543" t="n">
        <v>500.0</v>
      </c>
    </row>
    <row r="14" spans="1:8" x14ac:dyDescent="0.25">
      <c r="A14" s="295" t="s">
        <v>531</v>
      </c>
      <c r="B14" s="715" t="s">
        <v>530</v>
      </c>
      <c r="C14" s="715"/>
      <c r="D14" s="544" t="s">
        <v>529</v>
      </c>
      <c r="E14" s="545" t="s">
        <v>521</v>
      </c>
      <c r="F14" s="546" t="s">
        <v>528</v>
      </c>
      <c r="G14" s="546" t="s">
        <v>528</v>
      </c>
      <c r="H14" s="547" t="n">
        <v>500.0</v>
      </c>
    </row>
    <row r="15" spans="1:8" x14ac:dyDescent="0.25">
      <c r="A15" s="295" t="s">
        <v>532</v>
      </c>
      <c r="B15" s="548" t="s">
        <v>526</v>
      </c>
      <c r="C15" s="549"/>
      <c r="D15" s="544" t="s">
        <v>525</v>
      </c>
      <c r="E15" s="545" t="s">
        <v>521</v>
      </c>
      <c r="F15" s="546" t="s">
        <v>466</v>
      </c>
      <c r="G15" s="546" t="s">
        <v>523</v>
      </c>
      <c r="H15" s="547" t="n">
        <v>500.0</v>
      </c>
    </row>
    <row r="16" spans="1:8" x14ac:dyDescent="0.25">
      <c r="A16" s="295" t="s">
        <v>538</v>
      </c>
      <c r="B16" s="548" t="s">
        <v>537</v>
      </c>
      <c r="C16" s="549"/>
      <c r="D16" s="544" t="s">
        <v>536</v>
      </c>
      <c r="E16" s="545" t="s">
        <v>535</v>
      </c>
      <c r="F16" s="546" t="s">
        <v>534</v>
      </c>
      <c r="G16" s="546" t="s">
        <v>533</v>
      </c>
      <c r="H16" s="547" t="n">
        <v>2500.0</v>
      </c>
    </row>
    <row r="17" spans="1:8" x14ac:dyDescent="0.25">
      <c r="A17" s="295"/>
      <c r="B17" s="548"/>
      <c r="C17" s="549"/>
      <c r="D17" s="544"/>
      <c r="E17" s="545"/>
      <c r="F17" s="546"/>
      <c r="G17" s="546"/>
      <c r="H17" s="547"/>
    </row>
    <row r="18" spans="1:8" x14ac:dyDescent="0.25">
      <c r="A18" s="295"/>
      <c r="B18" s="548"/>
      <c r="C18" s="549"/>
      <c r="D18" s="544"/>
      <c r="E18" s="545"/>
      <c r="F18" s="546"/>
      <c r="G18" s="546"/>
      <c r="H18" s="547"/>
    </row>
    <row r="19" spans="1:8" x14ac:dyDescent="0.25">
      <c r="A19" s="295"/>
      <c r="B19" s="548"/>
      <c r="C19" s="549"/>
      <c r="D19" s="544"/>
      <c r="E19" s="545"/>
      <c r="F19" s="546"/>
      <c r="G19" s="546"/>
      <c r="H19" s="547"/>
    </row>
    <row r="20" spans="1:8" x14ac:dyDescent="0.25">
      <c r="A20" s="295"/>
      <c r="B20" s="548"/>
      <c r="C20" s="549"/>
      <c r="D20" s="544"/>
      <c r="E20" s="545"/>
      <c r="F20" s="546"/>
      <c r="G20" s="546"/>
      <c r="H20" s="547"/>
    </row>
    <row r="21" spans="1:8" x14ac:dyDescent="0.25">
      <c r="A21" s="295"/>
      <c r="B21" s="548"/>
      <c r="C21" s="549"/>
      <c r="D21" s="544"/>
      <c r="E21" s="545"/>
      <c r="F21" s="546"/>
      <c r="G21" s="546"/>
      <c r="H21" s="547"/>
    </row>
    <row r="22" spans="1:8" x14ac:dyDescent="0.25">
      <c r="A22" s="295"/>
      <c r="B22" s="548"/>
      <c r="C22" s="549"/>
      <c r="D22" s="544"/>
      <c r="E22" s="545"/>
      <c r="F22" s="546"/>
      <c r="G22" s="546"/>
      <c r="H22" s="547"/>
    </row>
    <row r="23" spans="1:8" x14ac:dyDescent="0.25">
      <c r="A23" s="295"/>
      <c r="B23" s="548"/>
      <c r="C23" s="549"/>
      <c r="D23" s="544"/>
      <c r="E23" s="545"/>
      <c r="F23" s="546"/>
      <c r="G23" s="546"/>
      <c r="H23" s="547"/>
    </row>
    <row r="24" spans="1:8" x14ac:dyDescent="0.25">
      <c r="A24" s="295"/>
      <c r="B24" s="548"/>
      <c r="C24" s="549"/>
      <c r="D24" s="544"/>
      <c r="E24" s="545"/>
      <c r="F24" s="546"/>
      <c r="G24" s="546"/>
      <c r="H24" s="547"/>
    </row>
    <row r="25" spans="1:8" x14ac:dyDescent="0.25">
      <c r="A25" s="295"/>
      <c r="B25" s="548"/>
      <c r="C25" s="549"/>
      <c r="D25" s="544"/>
      <c r="E25" s="545"/>
      <c r="F25" s="546"/>
      <c r="G25" s="546"/>
      <c r="H25" s="547"/>
    </row>
    <row r="26" spans="1:8" x14ac:dyDescent="0.25">
      <c r="A26" s="295"/>
      <c r="B26" s="548"/>
      <c r="C26" s="549"/>
      <c r="D26" s="544"/>
      <c r="E26" s="545"/>
      <c r="F26" s="546"/>
      <c r="G26" s="546"/>
      <c r="H26" s="547"/>
    </row>
    <row r="27" spans="1:8" x14ac:dyDescent="0.25">
      <c r="A27" s="295"/>
      <c r="B27" s="715"/>
      <c r="C27" s="715"/>
      <c r="D27" s="544"/>
      <c r="E27" s="545"/>
      <c r="F27" s="546"/>
      <c r="G27" s="546"/>
      <c r="H27" s="547"/>
    </row>
    <row r="28" spans="1:8" x14ac:dyDescent="0.25">
      <c r="A28" s="295"/>
      <c r="B28" s="715"/>
      <c r="C28" s="715"/>
      <c r="D28" s="544"/>
      <c r="E28" s="545"/>
      <c r="F28" s="546"/>
      <c r="G28" s="546"/>
      <c r="H28" s="547"/>
    </row>
    <row r="29" spans="1:8" x14ac:dyDescent="0.25">
      <c r="A29" s="295"/>
      <c r="B29" s="715"/>
      <c r="C29" s="715"/>
      <c r="D29" s="544"/>
      <c r="E29" s="545"/>
      <c r="F29" s="546"/>
      <c r="G29" s="546"/>
      <c r="H29" s="547"/>
    </row>
    <row r="30" spans="1:8" x14ac:dyDescent="0.25">
      <c r="A30" s="295"/>
      <c r="B30" s="715"/>
      <c r="C30" s="715"/>
      <c r="D30" s="544"/>
      <c r="E30" s="545"/>
      <c r="F30" s="546"/>
      <c r="G30" s="546"/>
      <c r="H30" s="547"/>
    </row>
    <row r="31" spans="1:8" x14ac:dyDescent="0.25">
      <c r="A31" s="295"/>
      <c r="B31" s="715"/>
      <c r="C31" s="715"/>
      <c r="D31" s="544"/>
      <c r="E31" s="545"/>
      <c r="F31" s="546"/>
      <c r="G31" s="546"/>
      <c r="H31" s="547"/>
    </row>
    <row r="32" spans="1:8" x14ac:dyDescent="0.25">
      <c r="A32" s="295"/>
      <c r="B32" s="715"/>
      <c r="C32" s="715"/>
      <c r="D32" s="544"/>
      <c r="E32" s="545"/>
      <c r="F32" s="546"/>
      <c r="G32" s="546"/>
      <c r="H32" s="547"/>
    </row>
    <row r="33" spans="1:9" x14ac:dyDescent="0.25">
      <c r="A33" s="295"/>
      <c r="B33" s="715"/>
      <c r="C33" s="715"/>
      <c r="D33" s="544"/>
      <c r="E33" s="545"/>
      <c r="F33" s="546"/>
      <c r="G33" s="546"/>
      <c r="H33" s="547"/>
    </row>
    <row r="34" spans="1:9" x14ac:dyDescent="0.25">
      <c r="A34" s="297"/>
      <c r="B34" s="715"/>
      <c r="C34" s="715"/>
      <c r="D34" s="550"/>
      <c r="E34" s="551"/>
      <c r="F34" s="552"/>
      <c r="G34" s="552"/>
      <c r="H34" s="553"/>
    </row>
    <row r="35" spans="1:9" x14ac:dyDescent="0.25">
      <c r="A35" s="554" t="s">
        <v>231</v>
      </c>
      <c r="B35" s="555"/>
      <c r="C35" s="555"/>
      <c r="D35" s="555"/>
      <c r="E35" s="555"/>
      <c r="F35" s="555"/>
      <c r="G35" s="556"/>
      <c r="H35" s="557">
        <f>SUM(H13:H34)</f>
      </c>
      <c r="I35" s="504"/>
    </row>
    <row r="36" spans="1:9" x14ac:dyDescent="0.25">
      <c r="A36" s="99"/>
      <c r="B36" s="99" t="s">
        <v>169</v>
      </c>
      <c r="C36" s="327"/>
      <c r="D36" s="158"/>
      <c r="E36" s="158"/>
      <c r="F36" s="99"/>
      <c r="G36" s="99"/>
    </row>
    <row r="37" spans="1:9" x14ac:dyDescent="0.25">
      <c r="A37" s="99"/>
      <c r="B37" s="99"/>
      <c r="C37" s="327"/>
      <c r="D37" s="158"/>
      <c r="E37" s="158"/>
      <c r="F37" s="99"/>
      <c r="G37" s="99"/>
    </row>
    <row r="38" spans="1:9" x14ac:dyDescent="0.25">
      <c r="A38" s="93" t="str">
        <f>IF(H35="Check Rules!!!",H35,"…………………………………………………...")</f>
        <v>…………………………………………………...</v>
      </c>
      <c r="B38" s="90"/>
      <c r="C38" s="650"/>
      <c r="D38" s="650"/>
      <c r="E38" s="225"/>
      <c r="F38" s="650" t="str">
        <f>A38</f>
        <v>…………………………………………………...</v>
      </c>
      <c r="G38" s="650"/>
    </row>
    <row r="39" spans="1:9" x14ac:dyDescent="0.25">
      <c r="A39" s="93" t="s">
        <v>111</v>
      </c>
      <c r="B39" s="90"/>
      <c r="F39" s="650" t="s">
        <v>111</v>
      </c>
      <c r="G39" s="650"/>
    </row>
    <row r="40" spans="1:9" x14ac:dyDescent="0.25">
      <c r="A40" s="476"/>
      <c r="B40" s="476"/>
      <c r="C40" s="90"/>
      <c r="D40" s="90"/>
      <c r="E40" s="90"/>
      <c r="F40" s="99"/>
      <c r="G40" s="90"/>
    </row>
  </sheetData>
  <sheetProtection password="EF22" sheet="1"/>
  <mergeCells count="15">
    <mergeCell ref="A11:B11"/>
    <mergeCell ref="B12:C12"/>
    <mergeCell ref="B13:C13"/>
    <mergeCell ref="B14:C14"/>
    <mergeCell ref="B27:C27"/>
    <mergeCell ref="B28:C28"/>
    <mergeCell ref="B29:C29"/>
    <mergeCell ref="B30:C30"/>
    <mergeCell ref="B31:C31"/>
    <mergeCell ref="B32:C32"/>
    <mergeCell ref="B33:C33"/>
    <mergeCell ref="B34:C34"/>
    <mergeCell ref="C38:D38"/>
    <mergeCell ref="F38:G38"/>
    <mergeCell ref="F39:G39"/>
  </mergeCells>
  <conditionalFormatting sqref="H35">
    <cfRule dxfId="6" operator="equal" priority="2" type="cellIs">
      <formula>"Check Rules!!!"</formula>
    </cfRule>
  </conditionalFormatting>
  <dataValidations count="2">
    <dataValidation allowBlank="1" operator="greaterThan" showErrorMessage="1" sqref="F13:G34" type="date">
      <formula1>29221</formula1>
      <formula2>0</formula2>
    </dataValidation>
    <dataValidation allowBlank="1" error="Data input must be POSITIVE WHOLE NUMBERS" errorTitle="CBN - OFID" operator="greaterThanOrEqual" showErrorMessage="1" sqref="H13:H3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7"/>
  <sheetViews>
    <sheetView showGridLines="0" topLeftCell="A13" workbookViewId="0" zoomScaleNormal="100">
      <selection activeCell="D31" sqref="D31"/>
    </sheetView>
  </sheetViews>
  <sheetFormatPr defaultColWidth="9.140625" defaultRowHeight="15" x14ac:dyDescent="0.25"/>
  <cols>
    <col min="1" max="1" customWidth="true" style="104" width="7.28515625" collapsed="true"/>
    <col min="2" max="2" customWidth="true" style="104" width="17.42578125" collapsed="true"/>
    <col min="3" max="3" customWidth="true" style="104" width="25.7109375" collapsed="true"/>
    <col min="4" max="4" customWidth="true" style="105" width="17.7109375" collapsed="true"/>
    <col min="5" max="5" customWidth="true" style="105" width="17.85546875" collapsed="true"/>
    <col min="6" max="6" customWidth="true" style="105" width="18.85546875" collapsed="true"/>
    <col min="7" max="257" style="104" width="9.140625" collapsed="true"/>
  </cols>
  <sheetData>
    <row r="1" spans="1:7" x14ac:dyDescent="0.25">
      <c r="A1" s="106" t="s">
        <v>0</v>
      </c>
      <c r="B1" s="107"/>
      <c r="C1" s="108">
        <f>'300'!C1</f>
        <v>51253</v>
      </c>
      <c r="E1" s="109"/>
    </row>
    <row r="2" spans="1:7" x14ac:dyDescent="0.25">
      <c r="A2" s="106" t="s">
        <v>1</v>
      </c>
      <c r="B2" s="107"/>
      <c r="C2" s="106" t="str">
        <f>'300'!C2</f>
        <v>NEPTUNE MICROFINANCE BANK LIMITED</v>
      </c>
      <c r="E2" s="109"/>
    </row>
    <row r="3" spans="1:7" x14ac:dyDescent="0.25">
      <c r="A3" s="106" t="s">
        <v>3</v>
      </c>
      <c r="B3" s="107"/>
      <c r="C3" s="106" t="s">
        <v>119</v>
      </c>
      <c r="E3" s="109"/>
    </row>
    <row r="4" spans="1:7" x14ac:dyDescent="0.25">
      <c r="A4" s="106" t="s">
        <v>5</v>
      </c>
      <c r="B4" s="107"/>
      <c r="C4" s="106" t="s">
        <v>120</v>
      </c>
      <c r="E4" s="109"/>
    </row>
    <row r="5" spans="1:7" x14ac:dyDescent="0.25">
      <c r="A5" s="106" t="s">
        <v>7</v>
      </c>
      <c r="B5" s="107"/>
      <c r="C5" s="110">
        <f>'300'!C5</f>
        <v>42855</v>
      </c>
    </row>
    <row r="6" spans="1:7" x14ac:dyDescent="0.25">
      <c r="A6" s="106" t="s">
        <v>8</v>
      </c>
      <c r="B6" s="107"/>
      <c r="C6" s="108" t="str">
        <f>'001'!C6</f>
        <v>LAGOS</v>
      </c>
    </row>
    <row r="7" spans="1:7" x14ac:dyDescent="0.25">
      <c r="A7" s="106" t="s">
        <v>10</v>
      </c>
      <c r="B7" s="107"/>
      <c r="C7" s="108">
        <f>'001'!C7</f>
        <v>20</v>
      </c>
    </row>
    <row r="8" spans="1:7" x14ac:dyDescent="0.25">
      <c r="A8" s="106" t="s">
        <v>11</v>
      </c>
      <c r="B8" s="107"/>
      <c r="C8" s="108" t="str">
        <f>'001'!C8</f>
        <v>Ikeja</v>
      </c>
    </row>
    <row r="9" spans="1:7" x14ac:dyDescent="0.25">
      <c r="A9" s="106" t="s">
        <v>13</v>
      </c>
      <c r="B9" s="107"/>
      <c r="C9" s="111">
        <f>'300'!C9</f>
        <v>0</v>
      </c>
    </row>
    <row r="10" spans="1:7" x14ac:dyDescent="0.25">
      <c r="A10" s="112"/>
      <c r="B10" s="113"/>
      <c r="C10" s="113"/>
      <c r="D10" s="109"/>
      <c r="F10" s="109"/>
    </row>
    <row r="11" spans="1:7" x14ac:dyDescent="0.25">
      <c r="A11" s="114"/>
      <c r="B11" s="113"/>
      <c r="C11" s="115" t="s">
        <v>121</v>
      </c>
      <c r="D11" s="109"/>
      <c r="E11" s="109"/>
      <c r="F11" s="109"/>
    </row>
    <row r="12" spans="1:7" x14ac:dyDescent="0.25">
      <c r="G12" s="116"/>
    </row>
    <row r="13" spans="1:7" x14ac:dyDescent="0.25">
      <c r="A13" s="117" t="s">
        <v>122</v>
      </c>
      <c r="B13" s="118" t="s">
        <v>123</v>
      </c>
      <c r="C13" s="119"/>
      <c r="D13" s="21" t="s">
        <v>16</v>
      </c>
      <c r="E13" s="21" t="s">
        <v>16</v>
      </c>
      <c r="F13" s="21" t="s">
        <v>16</v>
      </c>
      <c r="G13" s="116"/>
    </row>
    <row r="14" spans="1:7" x14ac:dyDescent="0.25">
      <c r="A14" s="120">
        <v>30000</v>
      </c>
      <c r="B14" s="121" t="s">
        <v>124</v>
      </c>
      <c r="C14" s="122"/>
      <c r="D14" s="123" t="n">
        <v>3000.0</v>
      </c>
      <c r="E14" s="124"/>
      <c r="F14" s="125"/>
      <c r="G14" s="116"/>
    </row>
    <row r="15" spans="1:7" x14ac:dyDescent="0.25">
      <c r="A15" s="126">
        <v>30100</v>
      </c>
      <c r="B15" s="127" t="s">
        <v>125</v>
      </c>
      <c r="C15" s="127"/>
      <c r="D15" s="35" t="n">
        <v>100.0</v>
      </c>
      <c r="E15" s="36"/>
      <c r="F15" s="37"/>
      <c r="G15" s="116"/>
    </row>
    <row r="16" spans="1:7" x14ac:dyDescent="0.25">
      <c r="A16" s="126">
        <v>30110</v>
      </c>
      <c r="B16" s="128" t="s">
        <v>126</v>
      </c>
      <c r="C16" s="128"/>
      <c r="D16" s="36"/>
      <c r="E16" s="48">
        <f>D14-D15</f>
      </c>
      <c r="F16" s="37"/>
      <c r="G16" s="116"/>
    </row>
    <row r="17" spans="1:7" x14ac:dyDescent="0.25">
      <c r="A17" s="126">
        <v>30200</v>
      </c>
      <c r="B17" s="129" t="s">
        <v>127</v>
      </c>
      <c r="C17" s="130"/>
      <c r="D17" s="36"/>
      <c r="E17" s="36"/>
      <c r="F17" s="37"/>
      <c r="G17" s="116"/>
    </row>
    <row r="18" spans="1:7" x14ac:dyDescent="0.25">
      <c r="A18" s="126">
        <v>30210</v>
      </c>
      <c r="B18" s="131" t="s">
        <v>128</v>
      </c>
      <c r="C18" s="132"/>
      <c r="D18" s="35" t="n">
        <v>14.0</v>
      </c>
      <c r="E18" s="36"/>
      <c r="F18" s="37"/>
      <c r="G18" s="116"/>
    </row>
    <row r="19" spans="1:7" x14ac:dyDescent="0.25">
      <c r="A19" s="126">
        <v>30220</v>
      </c>
      <c r="B19" s="131" t="s">
        <v>129</v>
      </c>
      <c r="C19" s="132"/>
      <c r="D19" s="35" t="n">
        <v>100.0</v>
      </c>
      <c r="E19" s="36"/>
      <c r="F19" s="37"/>
      <c r="G19" s="116"/>
    </row>
    <row r="20" spans="1:7" x14ac:dyDescent="0.25">
      <c r="A20" s="126">
        <v>30230</v>
      </c>
      <c r="B20" s="133" t="s">
        <v>130</v>
      </c>
      <c r="C20" s="133"/>
      <c r="D20" s="35" t="n">
        <v>40.0</v>
      </c>
      <c r="E20" s="36"/>
      <c r="F20" s="37"/>
      <c r="G20" s="116"/>
    </row>
    <row r="21" spans="1:7" x14ac:dyDescent="0.25">
      <c r="A21" s="126">
        <v>30240</v>
      </c>
      <c r="B21" s="133" t="s">
        <v>131</v>
      </c>
      <c r="C21" s="133"/>
      <c r="D21" s="35" t="n">
        <v>1999.0</v>
      </c>
      <c r="E21" s="36"/>
      <c r="F21" s="37"/>
      <c r="G21" s="116"/>
    </row>
    <row r="22" spans="1:7" x14ac:dyDescent="0.25">
      <c r="A22" s="126">
        <v>30250</v>
      </c>
      <c r="B22" s="128" t="s">
        <v>132</v>
      </c>
      <c r="C22" s="128"/>
      <c r="D22" s="36"/>
      <c r="E22" s="48">
        <f>SUM(D18:D21)</f>
      </c>
      <c r="F22" s="37"/>
      <c r="G22" s="116"/>
    </row>
    <row r="23" spans="1:7" x14ac:dyDescent="0.25">
      <c r="A23" s="126">
        <v>30300</v>
      </c>
      <c r="B23" s="129" t="s">
        <v>133</v>
      </c>
      <c r="C23" s="130"/>
      <c r="D23" s="36"/>
      <c r="E23" s="36"/>
      <c r="F23" s="134">
        <f>SUM(D16:E22)</f>
      </c>
      <c r="G23" s="116"/>
    </row>
    <row r="24" spans="1:7" x14ac:dyDescent="0.25">
      <c r="A24" s="126">
        <v>31000</v>
      </c>
      <c r="B24" s="128" t="s">
        <v>134</v>
      </c>
      <c r="C24" s="128"/>
      <c r="D24" s="36"/>
      <c r="E24" s="36"/>
      <c r="F24" s="37"/>
      <c r="G24" s="116"/>
    </row>
    <row r="25" spans="1:7" x14ac:dyDescent="0.25">
      <c r="A25" s="126">
        <v>31100</v>
      </c>
      <c r="B25" s="135" t="s">
        <v>135</v>
      </c>
      <c r="C25" s="136"/>
      <c r="D25" s="35" t="n">
        <v>2000.0</v>
      </c>
      <c r="E25" s="36"/>
      <c r="F25" s="37"/>
      <c r="G25" s="116"/>
    </row>
    <row customHeight="1" ht="15" r="26" spans="1:7" x14ac:dyDescent="0.25">
      <c r="A26" s="126">
        <v>31110</v>
      </c>
      <c r="B26" s="135" t="s">
        <v>136</v>
      </c>
      <c r="C26" s="136"/>
      <c r="D26" s="35" t="n">
        <v>4000.0</v>
      </c>
      <c r="E26" s="36"/>
      <c r="F26" s="37"/>
      <c r="G26" s="116"/>
    </row>
    <row r="27" spans="1:7" x14ac:dyDescent="0.25">
      <c r="A27" s="126">
        <v>31120</v>
      </c>
      <c r="B27" s="135" t="s">
        <v>137</v>
      </c>
      <c r="C27" s="136"/>
      <c r="D27" s="35" t="n">
        <v>5000.0</v>
      </c>
      <c r="E27" s="36"/>
      <c r="F27" s="37"/>
      <c r="G27" s="116"/>
    </row>
    <row r="28" spans="1:7" x14ac:dyDescent="0.25">
      <c r="A28" s="126">
        <v>31130</v>
      </c>
      <c r="B28" s="137" t="s">
        <v>138</v>
      </c>
      <c r="C28" s="138"/>
      <c r="D28" s="35" t="n">
        <v>6000.0</v>
      </c>
      <c r="E28" s="36"/>
      <c r="F28" s="37"/>
      <c r="G28" s="116"/>
    </row>
    <row r="29" spans="1:7" x14ac:dyDescent="0.25">
      <c r="A29" s="126">
        <v>31140</v>
      </c>
      <c r="B29" s="139" t="s">
        <v>139</v>
      </c>
      <c r="C29" s="138"/>
      <c r="D29" s="35" t="n">
        <v>7000.0</v>
      </c>
      <c r="E29" s="36"/>
      <c r="F29" s="37"/>
      <c r="G29" s="116"/>
    </row>
    <row r="30" spans="1:7" x14ac:dyDescent="0.25">
      <c r="A30" s="126">
        <v>31150</v>
      </c>
      <c r="B30" s="140" t="s">
        <v>140</v>
      </c>
      <c r="C30" s="136"/>
      <c r="D30" s="35" t="n">
        <v>8000.0</v>
      </c>
      <c r="E30" s="36"/>
      <c r="F30" s="37"/>
      <c r="G30" s="116"/>
    </row>
    <row r="31" spans="1:7" x14ac:dyDescent="0.25">
      <c r="A31" s="126">
        <v>31160</v>
      </c>
      <c r="B31" s="140" t="s">
        <v>141</v>
      </c>
      <c r="C31" s="136"/>
      <c r="D31" s="35" t="n">
        <v>9000.0</v>
      </c>
      <c r="E31" s="36"/>
      <c r="F31" s="37"/>
      <c r="G31" s="116"/>
    </row>
    <row r="32" spans="1:7" x14ac:dyDescent="0.25">
      <c r="A32" s="126">
        <v>31170</v>
      </c>
      <c r="B32" s="141" t="s">
        <v>142</v>
      </c>
      <c r="C32" s="142"/>
      <c r="D32" s="36"/>
      <c r="E32" s="48">
        <f>SUM(D25:D31)</f>
      </c>
      <c r="F32" s="134">
        <f>E32</f>
      </c>
      <c r="G32" s="116"/>
    </row>
    <row r="33" spans="1:7" x14ac:dyDescent="0.25">
      <c r="A33" s="126">
        <v>31180</v>
      </c>
      <c r="B33" s="141" t="s">
        <v>143</v>
      </c>
      <c r="C33" s="142"/>
      <c r="D33" s="36"/>
      <c r="E33" s="36"/>
      <c r="F33" s="134">
        <f>F23-F32</f>
      </c>
      <c r="G33" s="116"/>
    </row>
    <row r="34" spans="1:7" x14ac:dyDescent="0.25">
      <c r="A34" s="126">
        <v>31190</v>
      </c>
      <c r="B34" s="139" t="s">
        <v>144</v>
      </c>
      <c r="C34" s="138"/>
      <c r="D34" s="35" t="n">
        <v>9999.0</v>
      </c>
      <c r="E34" s="48">
        <f>D34</f>
      </c>
      <c r="F34" s="143">
        <f>E34</f>
      </c>
      <c r="G34" s="116"/>
    </row>
    <row r="35" spans="1:7" x14ac:dyDescent="0.25">
      <c r="A35" s="126">
        <v>31200</v>
      </c>
      <c r="B35" s="141" t="s">
        <v>145</v>
      </c>
      <c r="C35" s="142"/>
      <c r="D35" s="36"/>
      <c r="E35" s="36"/>
      <c r="F35" s="134">
        <f>F33-F34</f>
      </c>
      <c r="G35" s="116"/>
    </row>
    <row r="36" spans="1:7" x14ac:dyDescent="0.25">
      <c r="A36" s="126">
        <v>31210</v>
      </c>
      <c r="B36" s="141" t="s">
        <v>146</v>
      </c>
      <c r="C36" s="142"/>
      <c r="D36" s="35" t="n">
        <v>9995.0</v>
      </c>
      <c r="E36" s="36"/>
      <c r="F36" s="37"/>
      <c r="G36" s="116"/>
    </row>
    <row r="37" spans="1:7" x14ac:dyDescent="0.25">
      <c r="A37" s="126">
        <v>31220</v>
      </c>
      <c r="B37" s="144" t="s">
        <v>147</v>
      </c>
      <c r="C37" s="145"/>
      <c r="D37" s="35" t="n">
        <v>1200.0</v>
      </c>
      <c r="E37" s="36"/>
      <c r="F37" s="37"/>
      <c r="G37" s="116"/>
    </row>
    <row r="38" spans="1:7" x14ac:dyDescent="0.25">
      <c r="A38" s="146">
        <v>31230</v>
      </c>
      <c r="B38" s="147" t="s">
        <v>148</v>
      </c>
      <c r="C38" s="148"/>
      <c r="D38" s="149"/>
      <c r="E38" s="150">
        <f>D36-D37</f>
      </c>
      <c r="F38" s="151">
        <f>E38</f>
      </c>
      <c r="G38" s="116"/>
    </row>
    <row r="39" spans="1:7" x14ac:dyDescent="0.25">
      <c r="A39" s="152">
        <v>31240</v>
      </c>
      <c r="B39" s="153" t="s">
        <v>149</v>
      </c>
      <c r="C39" s="154"/>
      <c r="D39" s="155"/>
      <c r="E39" s="155"/>
      <c r="F39" s="156">
        <f>F35+F38</f>
      </c>
      <c r="G39" s="116"/>
    </row>
    <row r="40" spans="1:7" x14ac:dyDescent="0.25">
      <c r="A40" s="92"/>
      <c r="B40" s="90"/>
      <c r="C40" s="90"/>
      <c r="D40" s="109"/>
      <c r="E40" s="109"/>
      <c r="F40" s="109"/>
    </row>
    <row r="41" spans="1:7" x14ac:dyDescent="0.25">
      <c r="A41" s="92"/>
      <c r="B41" s="90"/>
      <c r="C41" s="90"/>
      <c r="D41" s="109"/>
      <c r="E41" s="109"/>
      <c r="F41" s="109"/>
    </row>
    <row r="42" spans="1:7" x14ac:dyDescent="0.25">
      <c r="A42" s="92"/>
      <c r="B42" s="93" t="s">
        <v>150</v>
      </c>
      <c r="C42" s="90"/>
      <c r="D42" s="652" t="s">
        <v>151</v>
      </c>
      <c r="E42" s="652"/>
      <c r="F42" s="109"/>
    </row>
    <row customHeight="1" ht="12.75" r="43" spans="1:7" x14ac:dyDescent="0.25">
      <c r="A43" s="92"/>
      <c r="B43" s="93" t="s">
        <v>111</v>
      </c>
      <c r="C43" s="90"/>
      <c r="D43" s="652" t="s">
        <v>111</v>
      </c>
      <c r="E43" s="652"/>
      <c r="F43" s="109"/>
    </row>
    <row r="44" spans="1:7" x14ac:dyDescent="0.25">
      <c r="A44" s="92"/>
      <c r="B44" s="651"/>
      <c r="C44" s="651"/>
      <c r="D44" s="651"/>
      <c r="E44" s="651"/>
      <c r="F44" s="109"/>
    </row>
    <row r="45" spans="1:7" x14ac:dyDescent="0.25">
      <c r="A45" s="92"/>
      <c r="B45" s="93"/>
      <c r="C45" s="93"/>
      <c r="D45" s="109"/>
      <c r="E45" s="109"/>
      <c r="F45" s="109"/>
    </row>
    <row r="46" spans="1:7" x14ac:dyDescent="0.25">
      <c r="A46" s="92" t="s">
        <v>152</v>
      </c>
      <c r="B46" s="157" t="s">
        <v>153</v>
      </c>
      <c r="C46" s="158"/>
      <c r="D46" s="109" t="s">
        <v>154</v>
      </c>
      <c r="E46" s="159" t="s">
        <v>155</v>
      </c>
    </row>
    <row r="47" spans="1:7" x14ac:dyDescent="0.25">
      <c r="A47" s="92"/>
      <c r="B47" s="90"/>
      <c r="C47" s="90"/>
      <c r="D47" s="109"/>
      <c r="E47" s="109"/>
      <c r="F47" s="109"/>
    </row>
  </sheetData>
  <sheetProtection password="EF22" sheet="1"/>
  <mergeCells count="3">
    <mergeCell ref="D42:E42"/>
    <mergeCell ref="D43:E43"/>
    <mergeCell ref="B44:E44"/>
  </mergeCell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7"/>
  <sheetViews>
    <sheetView showGridLines="0" workbookViewId="0" zoomScaleNormal="100">
      <selection activeCell="F14" sqref="F14"/>
    </sheetView>
  </sheetViews>
  <sheetFormatPr defaultColWidth="9.140625" defaultRowHeight="15" x14ac:dyDescent="0.25"/>
  <cols>
    <col min="1" max="1" customWidth="true" style="104" width="10.0" collapsed="true"/>
    <col min="2" max="2" customWidth="true" style="104" width="17.85546875" collapsed="true"/>
    <col min="3" max="3" customWidth="true" style="104" width="23.140625" collapsed="true"/>
    <col min="4" max="4" customWidth="true" style="104" width="9.85546875" collapsed="true"/>
    <col min="5" max="5" customWidth="true" style="104" width="14.0" collapsed="true"/>
    <col min="6" max="6" customWidth="true" style="104" width="12.42578125" collapsed="true"/>
    <col min="7" max="7" customWidth="true" style="104" width="13.42578125" collapsed="true"/>
    <col min="8" max="8" customWidth="true" style="104" width="9.7109375" collapsed="true"/>
    <col min="9" max="257" style="104" width="9.140625" collapsed="true"/>
  </cols>
  <sheetData>
    <row r="1" spans="1:7" x14ac:dyDescent="0.25">
      <c r="A1" s="106" t="s">
        <v>0</v>
      </c>
      <c r="B1" s="107"/>
      <c r="C1" s="372">
        <f>'300'!C1</f>
        <v>51253</v>
      </c>
      <c r="D1" s="293"/>
      <c r="E1" s="293"/>
      <c r="F1" s="107"/>
      <c r="G1" s="107"/>
    </row>
    <row r="2" spans="1:7" x14ac:dyDescent="0.25">
      <c r="A2" s="106" t="s">
        <v>1</v>
      </c>
      <c r="B2" s="107"/>
      <c r="C2" s="293" t="str">
        <f>'321'!C2</f>
        <v>NEPTUNE MICROFINANCE BANK LIMITED</v>
      </c>
      <c r="D2" s="293"/>
      <c r="E2" s="293"/>
      <c r="F2" s="107"/>
      <c r="G2" s="107"/>
    </row>
    <row r="3" spans="1:7" x14ac:dyDescent="0.25">
      <c r="A3" s="106" t="s">
        <v>3</v>
      </c>
      <c r="B3" s="107"/>
      <c r="C3" s="293" t="s">
        <v>368</v>
      </c>
      <c r="D3" s="293"/>
      <c r="E3" s="293"/>
      <c r="F3" s="107"/>
      <c r="G3" s="107"/>
    </row>
    <row r="4" spans="1:7" x14ac:dyDescent="0.25">
      <c r="A4" s="106" t="s">
        <v>5</v>
      </c>
      <c r="B4" s="107"/>
      <c r="C4" s="558" t="s">
        <v>369</v>
      </c>
      <c r="D4" s="559"/>
      <c r="E4" s="559"/>
      <c r="F4" s="107"/>
      <c r="G4" s="107"/>
    </row>
    <row r="5" spans="1:7" x14ac:dyDescent="0.25">
      <c r="A5" s="106" t="s">
        <v>7</v>
      </c>
      <c r="B5" s="107"/>
      <c r="C5" s="293">
        <f>'321'!C5</f>
        <v>42855</v>
      </c>
      <c r="D5" s="293"/>
      <c r="E5" s="293"/>
      <c r="F5" s="107"/>
      <c r="G5" s="107"/>
    </row>
    <row r="6" spans="1:7" x14ac:dyDescent="0.25">
      <c r="A6" s="106" t="s">
        <v>8</v>
      </c>
      <c r="B6" s="107"/>
      <c r="C6" s="293" t="str">
        <f>'321'!C6</f>
        <v>LAGOS</v>
      </c>
      <c r="D6" s="293"/>
      <c r="E6" s="293"/>
      <c r="F6" s="107"/>
      <c r="G6" s="107"/>
    </row>
    <row r="7" spans="1:7" x14ac:dyDescent="0.25">
      <c r="A7" s="106" t="s">
        <v>10</v>
      </c>
      <c r="B7" s="107"/>
      <c r="C7" s="560">
        <f>'312'!C7</f>
        <v>20</v>
      </c>
      <c r="D7" s="293"/>
      <c r="E7" s="293"/>
      <c r="F7" s="107"/>
      <c r="G7" s="107"/>
    </row>
    <row r="8" spans="1:7" x14ac:dyDescent="0.25">
      <c r="A8" s="106" t="s">
        <v>11</v>
      </c>
      <c r="B8" s="107"/>
      <c r="C8" s="560" t="str">
        <f>'321'!C8</f>
        <v>Ikeja</v>
      </c>
      <c r="D8" s="293"/>
      <c r="E8" s="293"/>
      <c r="F8" s="107"/>
      <c r="G8" s="107"/>
    </row>
    <row r="9" spans="1:7" x14ac:dyDescent="0.25">
      <c r="A9" s="106" t="s">
        <v>13</v>
      </c>
      <c r="B9" s="107"/>
      <c r="C9" s="560">
        <f>'321'!C9</f>
        <v>0</v>
      </c>
      <c r="D9" s="293"/>
      <c r="E9" s="293"/>
      <c r="F9" s="107"/>
      <c r="G9" s="107"/>
    </row>
    <row r="10" spans="1:7" x14ac:dyDescent="0.25">
      <c r="A10" s="157"/>
      <c r="B10" s="107"/>
      <c r="C10" s="107"/>
      <c r="D10" s="107"/>
      <c r="E10" s="107"/>
      <c r="F10" s="107"/>
      <c r="G10" s="107"/>
    </row>
    <row ht="25.5" r="11" spans="1:7" x14ac:dyDescent="0.25">
      <c r="A11" s="561" t="s">
        <v>370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/>
      <c r="B12" s="717"/>
      <c r="C12" s="717"/>
      <c r="D12" s="540"/>
      <c r="E12" s="562"/>
      <c r="F12" s="542"/>
      <c r="G12" s="543"/>
    </row>
    <row r="13" spans="1:7" x14ac:dyDescent="0.25">
      <c r="A13" s="240" t="s">
        <v>563</v>
      </c>
      <c r="B13" s="715" t="s">
        <v>562</v>
      </c>
      <c r="C13" s="715"/>
      <c r="D13" s="544" t="s">
        <v>501</v>
      </c>
      <c r="E13" s="563" t="s">
        <v>547</v>
      </c>
      <c r="F13" s="546" t="n">
        <v>43955.0</v>
      </c>
      <c r="G13" s="547" t="n">
        <v>30000.0</v>
      </c>
    </row>
    <row r="14" spans="1:7" x14ac:dyDescent="0.25">
      <c r="A14" s="240" t="s">
        <v>565</v>
      </c>
      <c r="B14" s="715" t="s">
        <v>564</v>
      </c>
      <c r="C14" s="715"/>
      <c r="D14" s="544" t="s">
        <v>471</v>
      </c>
      <c r="E14" s="563" t="s">
        <v>465</v>
      </c>
      <c r="F14" s="546" t="n">
        <v>43529.0</v>
      </c>
      <c r="G14" s="547" t="n">
        <v>36090.0</v>
      </c>
    </row>
    <row r="15" spans="1:7" x14ac:dyDescent="0.25">
      <c r="A15" s="240" t="s">
        <v>567</v>
      </c>
      <c r="B15" s="715" t="s">
        <v>522</v>
      </c>
      <c r="C15" s="715"/>
      <c r="D15" s="544" t="s">
        <v>471</v>
      </c>
      <c r="E15" s="563" t="s">
        <v>566</v>
      </c>
      <c r="F15" s="546" t="n">
        <v>43835.0</v>
      </c>
      <c r="G15" s="547" t="n">
        <v>38500.0</v>
      </c>
    </row>
    <row r="16" spans="1:7" x14ac:dyDescent="0.25">
      <c r="A16" s="240"/>
      <c r="B16" s="715"/>
      <c r="C16" s="715"/>
      <c r="D16" s="544"/>
      <c r="E16" s="563"/>
      <c r="F16" s="546"/>
      <c r="G16" s="547"/>
    </row>
    <row r="17" spans="1:8" x14ac:dyDescent="0.25">
      <c r="A17" s="240"/>
      <c r="B17" s="715"/>
      <c r="C17" s="715"/>
      <c r="D17" s="544"/>
      <c r="E17" s="563"/>
      <c r="F17" s="546"/>
      <c r="G17" s="547"/>
    </row>
    <row r="18" spans="1:8" x14ac:dyDescent="0.25">
      <c r="A18" s="240"/>
      <c r="B18" s="715"/>
      <c r="C18" s="715"/>
      <c r="D18" s="544"/>
      <c r="E18" s="563"/>
      <c r="F18" s="546"/>
      <c r="G18" s="547"/>
    </row>
    <row r="19" spans="1:8" x14ac:dyDescent="0.25">
      <c r="A19" s="240"/>
      <c r="B19" s="715"/>
      <c r="C19" s="715"/>
      <c r="D19" s="544"/>
      <c r="E19" s="563"/>
      <c r="F19" s="546"/>
      <c r="G19" s="547"/>
    </row>
    <row r="20" spans="1:8" x14ac:dyDescent="0.25">
      <c r="A20" s="240"/>
      <c r="B20" s="715"/>
      <c r="C20" s="715"/>
      <c r="D20" s="544"/>
      <c r="E20" s="563"/>
      <c r="F20" s="546"/>
      <c r="G20" s="547"/>
    </row>
    <row r="21" spans="1:8" x14ac:dyDescent="0.25">
      <c r="A21" s="277"/>
      <c r="B21" s="715"/>
      <c r="C21" s="715"/>
      <c r="D21" s="550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56"/>
      <c r="G22" s="557">
        <f>SUM(G12:G21)</f>
      </c>
      <c r="H22" s="565"/>
    </row>
    <row r="23" spans="1:8" x14ac:dyDescent="0.25">
      <c r="A23" s="99"/>
      <c r="B23" s="99" t="s">
        <v>169</v>
      </c>
      <c r="C23" s="327"/>
      <c r="D23" s="158"/>
      <c r="E23" s="99"/>
      <c r="F23" s="99"/>
    </row>
    <row r="24" spans="1:8" x14ac:dyDescent="0.25">
      <c r="A24" s="99"/>
      <c r="B24" s="99"/>
      <c r="C24" s="327"/>
      <c r="D24" s="158"/>
      <c r="E24" s="99"/>
      <c r="F24" s="99"/>
    </row>
    <row r="25" spans="1:8" x14ac:dyDescent="0.25">
      <c r="A25" s="90"/>
      <c r="B25" s="99"/>
      <c r="C25" s="327"/>
      <c r="D25" s="158"/>
      <c r="E25" s="99"/>
      <c r="F25" s="99"/>
    </row>
    <row r="26" spans="1:8" x14ac:dyDescent="0.25">
      <c r="A26" s="93" t="s">
        <v>372</v>
      </c>
      <c r="B26" s="90"/>
      <c r="C26" s="650"/>
      <c r="D26" s="650"/>
      <c r="E26" s="225"/>
      <c r="F26" s="650" t="s">
        <v>373</v>
      </c>
      <c r="G26" s="650"/>
    </row>
    <row customHeight="1" ht="12.75" r="27" spans="1:8" x14ac:dyDescent="0.25">
      <c r="A27" s="93" t="s">
        <v>111</v>
      </c>
      <c r="B27" s="90"/>
      <c r="F27" s="650" t="s">
        <v>111</v>
      </c>
      <c r="G27" s="650"/>
    </row>
  </sheetData>
  <sheetProtection password="EF22" sheet="1"/>
  <mergeCells count="14">
    <mergeCell ref="B11:C11"/>
    <mergeCell ref="B12:C12"/>
    <mergeCell ref="B13:C13"/>
    <mergeCell ref="B14:C14"/>
    <mergeCell ref="B15:C15"/>
    <mergeCell ref="B21:C21"/>
    <mergeCell ref="C26:D26"/>
    <mergeCell ref="F26:G26"/>
    <mergeCell ref="F27:G27"/>
    <mergeCell ref="B16:C16"/>
    <mergeCell ref="B17:C17"/>
    <mergeCell ref="B18:C18"/>
    <mergeCell ref="B19:C19"/>
    <mergeCell ref="B20:C20"/>
  </mergeCells>
  <conditionalFormatting sqref="G22">
    <cfRule dxfId="5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8"/>
  <sheetViews>
    <sheetView showGridLines="0" workbookViewId="0" zoomScaleNormal="100">
      <selection activeCell="G22" sqref="G22"/>
    </sheetView>
  </sheetViews>
  <sheetFormatPr defaultColWidth="9.140625" defaultRowHeight="15" x14ac:dyDescent="0.25"/>
  <cols>
    <col min="1" max="1" customWidth="true" style="226" width="11.0" collapsed="true"/>
    <col min="2" max="2" customWidth="true" style="226" width="13.5703125" collapsed="true"/>
    <col min="3" max="3" customWidth="true" style="226" width="30.7109375" collapsed="true"/>
    <col min="4" max="4" customWidth="true" style="226" width="9.28515625" collapsed="true"/>
    <col min="5" max="5" customWidth="true" style="226" width="14.7109375" collapsed="true"/>
    <col min="6" max="6" customWidth="true" style="226" width="12.85546875" collapsed="true"/>
    <col min="7" max="7" customWidth="true" style="226" width="15.7109375" collapsed="true"/>
    <col min="8" max="8" customWidth="true" style="226" width="9.42578125" collapsed="true"/>
    <col min="9" max="257" style="226" width="9.140625" collapsed="true"/>
  </cols>
  <sheetData>
    <row r="1" spans="1:7" x14ac:dyDescent="0.25">
      <c r="A1" s="106" t="s">
        <v>0</v>
      </c>
      <c r="B1" s="566"/>
      <c r="C1" s="111">
        <f>'711'!C1</f>
        <v>51253</v>
      </c>
      <c r="D1" s="567"/>
      <c r="E1" s="568"/>
      <c r="F1" s="566"/>
      <c r="G1" s="566"/>
    </row>
    <row r="2" spans="1:7" x14ac:dyDescent="0.25">
      <c r="A2" s="106" t="s">
        <v>1</v>
      </c>
      <c r="B2" s="566"/>
      <c r="C2" s="111" t="str">
        <f>'711'!C2</f>
        <v>NEPTUNE MICROFINANCE BANK LIMITED</v>
      </c>
      <c r="D2" s="567"/>
      <c r="E2" s="568"/>
      <c r="F2" s="566"/>
      <c r="G2" s="566"/>
    </row>
    <row r="3" spans="1:7" x14ac:dyDescent="0.25">
      <c r="A3" s="106" t="s">
        <v>3</v>
      </c>
      <c r="B3" s="566"/>
      <c r="C3" s="111" t="s">
        <v>374</v>
      </c>
      <c r="D3" s="567"/>
      <c r="E3" s="568"/>
      <c r="F3" s="566"/>
      <c r="G3" s="566"/>
    </row>
    <row r="4" spans="1:7" x14ac:dyDescent="0.25">
      <c r="A4" s="106" t="s">
        <v>5</v>
      </c>
      <c r="B4" s="566"/>
      <c r="C4" s="290" t="s">
        <v>375</v>
      </c>
      <c r="D4" s="569"/>
      <c r="E4" s="570"/>
      <c r="F4" s="566"/>
      <c r="G4" s="566"/>
    </row>
    <row r="5" spans="1:7" x14ac:dyDescent="0.25">
      <c r="A5" s="106" t="s">
        <v>7</v>
      </c>
      <c r="B5" s="566"/>
      <c r="C5" s="293">
        <f>'711'!C5</f>
        <v>42855</v>
      </c>
      <c r="D5" s="567"/>
      <c r="E5" s="568"/>
      <c r="F5" s="566"/>
      <c r="G5" s="566"/>
    </row>
    <row r="6" spans="1:7" x14ac:dyDescent="0.25">
      <c r="A6" s="106" t="s">
        <v>8</v>
      </c>
      <c r="B6" s="566"/>
      <c r="C6" s="111" t="str">
        <f>'711'!C6</f>
        <v>LAGOS</v>
      </c>
      <c r="D6" s="567"/>
      <c r="E6" s="568"/>
      <c r="F6" s="566"/>
      <c r="G6" s="566"/>
    </row>
    <row r="7" spans="1:7" x14ac:dyDescent="0.25">
      <c r="A7" s="106" t="s">
        <v>10</v>
      </c>
      <c r="B7" s="566"/>
      <c r="C7" s="111">
        <f>'711'!C7</f>
        <v>20</v>
      </c>
      <c r="D7" s="567"/>
      <c r="E7" s="568"/>
      <c r="F7" s="566"/>
      <c r="G7" s="566"/>
    </row>
    <row r="8" spans="1:7" x14ac:dyDescent="0.25">
      <c r="A8" s="106" t="s">
        <v>11</v>
      </c>
      <c r="B8" s="566"/>
      <c r="C8" s="111" t="str">
        <f>'711'!C8</f>
        <v>Ikeja</v>
      </c>
      <c r="D8" s="567"/>
      <c r="E8" s="568"/>
      <c r="F8" s="566"/>
      <c r="G8" s="566"/>
    </row>
    <row r="9" spans="1:7" x14ac:dyDescent="0.25">
      <c r="A9" s="106" t="s">
        <v>13</v>
      </c>
      <c r="B9" s="566"/>
      <c r="C9" s="111">
        <f>'711'!C9</f>
        <v>0</v>
      </c>
      <c r="D9" s="567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ht="25.5" r="11" spans="1:7" x14ac:dyDescent="0.25">
      <c r="A11" s="538" t="s">
        <v>376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 t="s">
        <v>569</v>
      </c>
      <c r="B12" s="717" t="s">
        <v>568</v>
      </c>
      <c r="C12" s="717"/>
      <c r="D12" s="571" t="s">
        <v>465</v>
      </c>
      <c r="E12" s="562" t="s">
        <v>521</v>
      </c>
      <c r="F12" s="542" t="n">
        <v>44280.0</v>
      </c>
      <c r="G12" s="543" t="n">
        <v>2300.0</v>
      </c>
    </row>
    <row r="13" spans="1:7" x14ac:dyDescent="0.25">
      <c r="A13" s="240" t="s">
        <v>571</v>
      </c>
      <c r="B13" s="715" t="s">
        <v>570</v>
      </c>
      <c r="C13" s="715"/>
      <c r="D13" s="572" t="s">
        <v>501</v>
      </c>
      <c r="E13" s="563" t="s">
        <v>521</v>
      </c>
      <c r="F13" s="546" t="n">
        <v>40280.0</v>
      </c>
      <c r="G13" s="547" t="n">
        <v>2300.0</v>
      </c>
    </row>
    <row r="14" spans="1:7" x14ac:dyDescent="0.25">
      <c r="A14" s="240" t="s">
        <v>573</v>
      </c>
      <c r="B14" s="715" t="s">
        <v>572</v>
      </c>
      <c r="C14" s="715"/>
      <c r="D14" s="572" t="s">
        <v>501</v>
      </c>
      <c r="E14" s="563" t="s">
        <v>521</v>
      </c>
      <c r="F14" s="546" t="n">
        <v>40311.0</v>
      </c>
      <c r="G14" s="547" t="n">
        <v>5000.0</v>
      </c>
    </row>
    <row r="15" spans="1:7" x14ac:dyDescent="0.25">
      <c r="A15" s="240" t="s">
        <v>471</v>
      </c>
      <c r="B15" s="715" t="s">
        <v>574</v>
      </c>
      <c r="C15" s="715"/>
      <c r="D15" s="572" t="s">
        <v>471</v>
      </c>
      <c r="E15" s="563" t="s">
        <v>521</v>
      </c>
      <c r="F15" s="546" t="n">
        <v>40311.0</v>
      </c>
      <c r="G15" s="547" t="n">
        <v>34000.0</v>
      </c>
    </row>
    <row r="16" spans="1:7" x14ac:dyDescent="0.25">
      <c r="A16" s="240" t="s">
        <v>471</v>
      </c>
      <c r="B16" s="715" t="s">
        <v>574</v>
      </c>
      <c r="C16" s="715"/>
      <c r="D16" s="572" t="s">
        <v>471</v>
      </c>
      <c r="E16" s="563" t="s">
        <v>521</v>
      </c>
      <c r="F16" s="546" t="n">
        <v>40311.0</v>
      </c>
      <c r="G16" s="547" t="n">
        <v>34000.0</v>
      </c>
    </row>
    <row r="17" spans="1:8" x14ac:dyDescent="0.25">
      <c r="A17" s="240" t="s">
        <v>471</v>
      </c>
      <c r="B17" s="715" t="s">
        <v>574</v>
      </c>
      <c r="C17" s="715"/>
      <c r="D17" s="572" t="s">
        <v>471</v>
      </c>
      <c r="E17" s="563" t="s">
        <v>521</v>
      </c>
      <c r="F17" s="546" t="n">
        <v>40311.0</v>
      </c>
      <c r="G17" s="547" t="n">
        <v>34000.0</v>
      </c>
    </row>
    <row r="18" spans="1:8" x14ac:dyDescent="0.25">
      <c r="A18" s="240" t="s">
        <v>493</v>
      </c>
      <c r="B18" s="715" t="s">
        <v>576</v>
      </c>
      <c r="C18" s="715"/>
      <c r="D18" s="572" t="s">
        <v>501</v>
      </c>
      <c r="E18" s="563" t="s">
        <v>575</v>
      </c>
      <c r="F18" s="546" t="n">
        <v>43213.0</v>
      </c>
      <c r="G18" s="547" t="n">
        <v>25000.0</v>
      </c>
    </row>
    <row r="19" spans="1:8" x14ac:dyDescent="0.25">
      <c r="A19" s="240"/>
      <c r="B19" s="715"/>
      <c r="C19" s="715"/>
      <c r="D19" s="572"/>
      <c r="E19" s="563"/>
      <c r="F19" s="546"/>
      <c r="G19" s="547"/>
    </row>
    <row r="20" spans="1:8" x14ac:dyDescent="0.25">
      <c r="A20" s="240"/>
      <c r="B20" s="715"/>
      <c r="C20" s="715"/>
      <c r="D20" s="572"/>
      <c r="E20" s="563"/>
      <c r="F20" s="546"/>
      <c r="G20" s="547"/>
    </row>
    <row r="21" spans="1:8" x14ac:dyDescent="0.25">
      <c r="A21" s="277"/>
      <c r="B21" s="715"/>
      <c r="C21" s="715"/>
      <c r="D21" s="573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74"/>
      <c r="G22" s="557">
        <f>SUM(G12:G21)</f>
      </c>
      <c r="H22" s="575"/>
    </row>
    <row r="23" spans="1:8" x14ac:dyDescent="0.25">
      <c r="A23" s="99"/>
      <c r="B23" s="99" t="s">
        <v>169</v>
      </c>
      <c r="C23" s="576"/>
      <c r="D23" s="158"/>
      <c r="E23" s="99"/>
      <c r="F23" s="99"/>
    </row>
    <row r="24" spans="1:8" x14ac:dyDescent="0.25">
      <c r="A24" s="99"/>
      <c r="B24" s="99"/>
      <c r="C24" s="576"/>
      <c r="D24" s="158"/>
      <c r="E24" s="99"/>
      <c r="F24" s="99"/>
    </row>
    <row r="25" spans="1:8" x14ac:dyDescent="0.25">
      <c r="A25" s="93" t="s">
        <v>151</v>
      </c>
      <c r="B25" s="90"/>
      <c r="C25" s="225"/>
      <c r="D25" s="93" t="s">
        <v>373</v>
      </c>
      <c r="F25" s="225"/>
      <c r="G25" s="225"/>
    </row>
    <row r="26" spans="1:8" x14ac:dyDescent="0.25">
      <c r="A26" s="93" t="s">
        <v>111</v>
      </c>
      <c r="B26" s="90"/>
      <c r="E26" s="225" t="s">
        <v>111</v>
      </c>
      <c r="F26" s="225"/>
    </row>
    <row r="27" spans="1:8" x14ac:dyDescent="0.25">
      <c r="A27" s="476"/>
      <c r="B27" s="476"/>
      <c r="C27" s="90"/>
      <c r="D27" s="90"/>
      <c r="E27" s="99"/>
      <c r="F27" s="99"/>
    </row>
    <row r="28" spans="1:8" x14ac:dyDescent="0.25">
      <c r="A28" s="90"/>
      <c r="B28" s="99"/>
      <c r="C28" s="576"/>
      <c r="D28" s="158"/>
      <c r="E28" s="99"/>
      <c r="F28" s="99"/>
    </row>
  </sheetData>
  <sheetProtection password="EF22" sheet="1"/>
  <mergeCells count="11">
    <mergeCell ref="B11:C11"/>
    <mergeCell ref="B12:C12"/>
    <mergeCell ref="B13:C13"/>
    <mergeCell ref="B14:C14"/>
    <mergeCell ref="B15:C15"/>
    <mergeCell ref="B21:C21"/>
    <mergeCell ref="B16:C16"/>
    <mergeCell ref="B17:C17"/>
    <mergeCell ref="B18:C18"/>
    <mergeCell ref="B19:C19"/>
    <mergeCell ref="B20:C20"/>
  </mergeCells>
  <conditionalFormatting sqref="G22">
    <cfRule dxfId="4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34"/>
  <sheetViews>
    <sheetView showGridLines="0" workbookViewId="0" zoomScaleNormal="100">
      <selection activeCell="D14" sqref="D14"/>
    </sheetView>
  </sheetViews>
  <sheetFormatPr defaultColWidth="9.140625" defaultRowHeight="15" x14ac:dyDescent="0.25"/>
  <cols>
    <col min="1" max="1" customWidth="true" style="104" width="8.0" collapsed="true"/>
    <col min="2" max="2" customWidth="true" style="104" width="22.85546875" collapsed="true"/>
    <col min="3" max="3" customWidth="true" style="104" width="42.7109375" collapsed="true"/>
    <col min="4" max="4" customWidth="true" style="104" width="12.85546875" collapsed="true"/>
    <col min="5" max="5" customWidth="true" style="104" width="22.85546875" collapsed="true"/>
    <col min="6" max="257" style="104" width="9.140625" collapsed="true"/>
  </cols>
  <sheetData>
    <row r="1" spans="1:8" x14ac:dyDescent="0.25">
      <c r="A1" s="106" t="s">
        <v>0</v>
      </c>
      <c r="B1" s="106"/>
      <c r="C1" s="111">
        <f>'642'!C1</f>
        <v>51253</v>
      </c>
      <c r="D1" s="111"/>
      <c r="E1" s="111"/>
      <c r="F1" s="289"/>
      <c r="G1" s="289"/>
      <c r="H1" s="289"/>
    </row>
    <row r="2" spans="1:8" x14ac:dyDescent="0.25">
      <c r="A2" s="106" t="s">
        <v>1</v>
      </c>
      <c r="B2" s="106"/>
      <c r="C2" s="111" t="str">
        <f>'642'!C2</f>
        <v>NEPTUNE MICROFINANCE BANK LIMITED</v>
      </c>
      <c r="D2" s="111"/>
      <c r="E2" s="111"/>
      <c r="F2" s="289"/>
      <c r="G2" s="289"/>
      <c r="H2" s="289"/>
    </row>
    <row customHeight="1" ht="12.75" r="3" spans="1:8" x14ac:dyDescent="0.25">
      <c r="A3" s="106" t="s">
        <v>3</v>
      </c>
      <c r="B3" s="106"/>
      <c r="C3" s="111" t="s">
        <v>377</v>
      </c>
      <c r="D3" s="111"/>
      <c r="E3" s="111"/>
      <c r="F3" s="289"/>
      <c r="G3" s="289"/>
      <c r="H3" s="289"/>
    </row>
    <row r="4" spans="1:8" x14ac:dyDescent="0.25">
      <c r="A4" s="106" t="s">
        <v>5</v>
      </c>
      <c r="B4" s="106"/>
      <c r="C4" s="721" t="s">
        <v>378</v>
      </c>
      <c r="D4" s="721"/>
      <c r="E4" s="721"/>
      <c r="F4" s="289"/>
      <c r="G4" s="289"/>
      <c r="H4" s="289"/>
    </row>
    <row r="5" spans="1:8" x14ac:dyDescent="0.25">
      <c r="A5" s="106" t="s">
        <v>7</v>
      </c>
      <c r="B5" s="106"/>
      <c r="C5" s="293">
        <f>'642'!C5</f>
        <v>42855</v>
      </c>
      <c r="D5" s="289"/>
      <c r="E5" s="289"/>
      <c r="F5" s="289"/>
      <c r="G5" s="289"/>
      <c r="H5" s="289"/>
    </row>
    <row r="6" spans="1:8" x14ac:dyDescent="0.25">
      <c r="A6" s="106" t="s">
        <v>8</v>
      </c>
      <c r="B6" s="106"/>
      <c r="C6" s="108" t="str">
        <f>'642'!C6</f>
        <v>LAGOS</v>
      </c>
      <c r="D6" s="289"/>
      <c r="E6" s="289"/>
      <c r="F6" s="289"/>
      <c r="G6" s="289"/>
      <c r="H6" s="289"/>
    </row>
    <row r="7" spans="1:8" x14ac:dyDescent="0.25">
      <c r="A7" s="106" t="s">
        <v>10</v>
      </c>
      <c r="B7" s="106"/>
      <c r="C7" s="108">
        <f>'642'!C7</f>
        <v>20</v>
      </c>
      <c r="D7" s="289"/>
      <c r="E7" s="289"/>
      <c r="F7" s="289"/>
      <c r="G7" s="289"/>
      <c r="H7" s="289"/>
    </row>
    <row r="8" spans="1:8" x14ac:dyDescent="0.25">
      <c r="A8" s="106" t="s">
        <v>11</v>
      </c>
      <c r="B8" s="106"/>
      <c r="C8" s="108" t="str">
        <f>'642'!C8</f>
        <v>Ikeja</v>
      </c>
      <c r="D8" s="289"/>
      <c r="E8" s="651"/>
      <c r="F8" s="651"/>
      <c r="G8" s="651"/>
      <c r="H8" s="651"/>
    </row>
    <row r="9" spans="1:8" x14ac:dyDescent="0.25">
      <c r="A9" s="106" t="s">
        <v>13</v>
      </c>
      <c r="B9" s="106"/>
      <c r="C9" s="111">
        <f>'642'!C9</f>
        <v>0</v>
      </c>
      <c r="D9" s="289"/>
      <c r="E9" s="289"/>
      <c r="F9" s="289"/>
      <c r="G9" s="289"/>
      <c r="H9" s="289"/>
    </row>
    <row r="10" spans="1:8" x14ac:dyDescent="0.25">
      <c r="A10" s="107"/>
      <c r="B10" s="107"/>
      <c r="C10" s="107"/>
    </row>
    <row customHeight="1" ht="26.25" r="11" spans="1:8" x14ac:dyDescent="0.25">
      <c r="A11" s="271" t="s">
        <v>122</v>
      </c>
      <c r="B11" s="719" t="s">
        <v>329</v>
      </c>
      <c r="C11" s="719"/>
      <c r="D11" s="413" t="s">
        <v>379</v>
      </c>
    </row>
    <row customHeight="1" ht="12.75" r="12" spans="1:8" x14ac:dyDescent="0.25">
      <c r="A12" s="577">
        <v>20510</v>
      </c>
      <c r="B12" s="722" t="str">
        <f>IF(D12&gt;=10%*$D$26,"Accounts Payable (Provide Breakdown)","Accounts Payable")</f>
        <v>Accounts Payable</v>
      </c>
      <c r="C12" s="722"/>
      <c r="D12" s="500" t="n">
        <v>0.0</v>
      </c>
    </row>
    <row customHeight="1" ht="12.75" r="13" spans="1:8" x14ac:dyDescent="0.25">
      <c r="A13" s="578">
        <v>20515</v>
      </c>
      <c r="B13" s="718" t="str">
        <f>IF(D13&gt;=10%*$D$26,"Unearned Income (Provide Breakdown)","Unearned Income")</f>
        <v>Unearned Income</v>
      </c>
      <c r="C13" s="718"/>
      <c r="D13" s="501" t="n">
        <v>0.0</v>
      </c>
    </row>
    <row customHeight="1" ht="12.75" r="14" spans="1:8" x14ac:dyDescent="0.25">
      <c r="A14" s="578">
        <v>20520</v>
      </c>
      <c r="B14" s="718" t="str">
        <f>IF(D14&gt;=10%*$D$26,"Interest Accrued not Paid (Provide Breakdown)","Interest Accrued not Paid")</f>
        <v>Interest Accrued not Paid</v>
      </c>
      <c r="C14" s="718"/>
      <c r="D14" s="501" t="n">
        <v>0.0</v>
      </c>
    </row>
    <row customHeight="1" ht="12.75" r="15" spans="1:8" x14ac:dyDescent="0.25">
      <c r="A15" s="578">
        <v>20525</v>
      </c>
      <c r="B15" s="720" t="s">
        <v>380</v>
      </c>
      <c r="C15" s="720"/>
      <c r="D15" s="501" t="n">
        <v>0.0</v>
      </c>
    </row>
    <row customHeight="1" ht="12.75" r="16" spans="1:8" x14ac:dyDescent="0.25">
      <c r="A16" s="578">
        <v>20530</v>
      </c>
      <c r="B16" s="720" t="s">
        <v>381</v>
      </c>
      <c r="C16" s="720"/>
      <c r="D16" s="579">
        <f>IF('1000'!F39&gt;0,'1000'!F39,0)</f>
      </c>
    </row>
    <row customHeight="1" ht="12.75" r="17" spans="1:5" x14ac:dyDescent="0.25">
      <c r="A17" s="578">
        <v>20535</v>
      </c>
      <c r="B17" s="718" t="str">
        <f>IF(D17&gt;=10%*$D$26,"Provision for Dimunition in the Value of Investment (Provide Breakdown)","Provision for Dimunition in the value of Investment")</f>
        <v>Provision for Dimunition in the value of Investment</v>
      </c>
      <c r="C17" s="718"/>
      <c r="D17" s="501" t="n">
        <v>0.0</v>
      </c>
    </row>
    <row customHeight="1" ht="12.75" r="18" spans="1:5" x14ac:dyDescent="0.25">
      <c r="A18" s="578">
        <v>20540</v>
      </c>
      <c r="B18" s="718" t="str">
        <f>IF(D18&gt;=10%*$D$26,"Provision for Losses on Off Balance Sheet Items (Provide Breakdown)","Provision for Losses on Off Balance Sheet Items")</f>
        <v>Provision for Losses on Off Balance Sheet Items</v>
      </c>
      <c r="C18" s="718"/>
      <c r="D18" s="501" t="n">
        <v>0.0</v>
      </c>
    </row>
    <row customHeight="1" ht="12.75" r="19" spans="1:5" x14ac:dyDescent="0.25">
      <c r="A19" s="578">
        <v>20545</v>
      </c>
      <c r="B19" s="720" t="s">
        <v>382</v>
      </c>
      <c r="C19" s="720"/>
      <c r="D19" s="501" t="n">
        <v>0.0</v>
      </c>
    </row>
    <row customHeight="1" ht="12.75" r="20" spans="1:5" x14ac:dyDescent="0.25">
      <c r="A20" s="578">
        <v>20550</v>
      </c>
      <c r="B20" s="720" t="s">
        <v>383</v>
      </c>
      <c r="C20" s="720"/>
      <c r="D20" s="501" t="n">
        <v>0.0</v>
      </c>
    </row>
    <row customHeight="1" ht="12.75" r="21" spans="1:5" x14ac:dyDescent="0.25">
      <c r="A21" s="578">
        <v>20555</v>
      </c>
      <c r="B21" s="718" t="str">
        <f>IF(D21&gt;=10%*$D$26,"Provision for Other Known Losses (Provide Breakdown)","Provision for Other Loan Losses")</f>
        <v>Provision for Other Loan Losses</v>
      </c>
      <c r="C21" s="718"/>
      <c r="D21" s="501" t="n">
        <v>0.0</v>
      </c>
    </row>
    <row customHeight="1" ht="12.75" r="22" spans="1:5" x14ac:dyDescent="0.25">
      <c r="A22" s="578">
        <v>20560</v>
      </c>
      <c r="B22" s="718" t="str">
        <f>IF(D22&gt;=10%*$D$26,"Dividend Payable (Provide Breakdown)","Dividend Payable")</f>
        <v>Dividend Payable</v>
      </c>
      <c r="C22" s="718"/>
      <c r="D22" s="501" t="n">
        <v>0.0</v>
      </c>
    </row>
    <row customHeight="1" ht="12.75" r="23" spans="1:5" x14ac:dyDescent="0.25">
      <c r="A23" s="578">
        <v>20565</v>
      </c>
      <c r="B23" s="718" t="str">
        <f>IF(D23&gt;=10%*$D$26,"Suspense Account (Provide Breakdown)","Suspense Account")</f>
        <v>Suspense Account</v>
      </c>
      <c r="C23" s="718"/>
      <c r="D23" s="580" t="n">
        <v>0.0</v>
      </c>
    </row>
    <row customHeight="1" ht="12.75" r="24" spans="1:5" x14ac:dyDescent="0.25">
      <c r="A24" s="578">
        <v>20570</v>
      </c>
      <c r="B24" s="718" t="str">
        <f>IF(D24&gt;=10%*$D$26,"Deposits for Shares (Provide Breakdown)","Deposits for Shares")</f>
        <v>Deposits for Shares (Provide Breakdown)</v>
      </c>
      <c r="C24" s="718"/>
      <c r="D24" s="501" t="n">
        <v>0.0</v>
      </c>
    </row>
    <row customHeight="1" ht="12.75" r="25" spans="1:5" x14ac:dyDescent="0.25">
      <c r="A25" s="581">
        <v>20575</v>
      </c>
      <c r="B25" s="582" t="str">
        <f>IF(D25&gt;=10%*$D$26,"Miscellaneous (Provide Breakdown)","Miscellaneous (Specify)")</f>
        <v>Miscellaneous (Specify)</v>
      </c>
      <c r="C25" s="583"/>
      <c r="D25" s="502" t="n">
        <v>0.0</v>
      </c>
    </row>
    <row customHeight="1" ht="13.5" r="26" spans="1:5" x14ac:dyDescent="0.25">
      <c r="A26" s="584"/>
      <c r="B26" s="719" t="s">
        <v>231</v>
      </c>
      <c r="C26" s="719"/>
      <c r="D26" s="585">
        <f>SUM(D12:D25)</f>
      </c>
    </row>
    <row r="27" spans="1:5" x14ac:dyDescent="0.25">
      <c r="A27" s="429"/>
      <c r="B27" s="429"/>
      <c r="C27" s="586"/>
      <c r="D27" s="586"/>
    </row>
    <row r="28" spans="1:5" x14ac:dyDescent="0.25">
      <c r="A28" s="429"/>
      <c r="B28" s="429"/>
      <c r="C28" s="586"/>
      <c r="D28" s="586"/>
    </row>
    <row r="29" spans="1:5" x14ac:dyDescent="0.25">
      <c r="A29" s="476" t="s">
        <v>384</v>
      </c>
      <c r="B29" s="90"/>
      <c r="C29" s="90"/>
      <c r="D29" s="90"/>
    </row>
    <row r="30" spans="1:5" x14ac:dyDescent="0.25">
      <c r="A30" s="90"/>
      <c r="B30" s="90"/>
      <c r="C30" s="90"/>
      <c r="D30" s="90"/>
      <c r="E30" s="587"/>
    </row>
    <row r="31" spans="1:5" x14ac:dyDescent="0.25">
      <c r="A31" s="93" t="s">
        <v>385</v>
      </c>
      <c r="B31" s="90"/>
      <c r="C31" s="650" t="s">
        <v>217</v>
      </c>
      <c r="D31" s="650"/>
      <c r="E31" s="587"/>
    </row>
    <row r="32" spans="1:5" x14ac:dyDescent="0.25">
      <c r="A32" s="93" t="s">
        <v>111</v>
      </c>
      <c r="B32" s="90"/>
      <c r="C32" s="650" t="s">
        <v>111</v>
      </c>
      <c r="D32" s="650"/>
      <c r="E32" s="90"/>
    </row>
    <row r="33" spans="1:5" x14ac:dyDescent="0.25">
      <c r="A33" s="476"/>
      <c r="B33" s="476"/>
      <c r="C33" s="90"/>
      <c r="D33" s="90"/>
      <c r="E33" s="90"/>
    </row>
    <row r="34" spans="1:5" x14ac:dyDescent="0.25">
      <c r="E34" s="90"/>
    </row>
  </sheetData>
  <sheetProtection password="EF22" sheet="1"/>
  <mergeCells count="19">
    <mergeCell ref="C4:E4"/>
    <mergeCell ref="E8:H8"/>
    <mergeCell ref="B11:C11"/>
    <mergeCell ref="B12:C12"/>
    <mergeCell ref="B13:C13"/>
    <mergeCell ref="B14:C14"/>
    <mergeCell ref="B15:C15"/>
    <mergeCell ref="B16:C16"/>
    <mergeCell ref="B17:C17"/>
    <mergeCell ref="B18:C18"/>
    <mergeCell ref="B24:C24"/>
    <mergeCell ref="B26:C26"/>
    <mergeCell ref="C31:D31"/>
    <mergeCell ref="C32:D32"/>
    <mergeCell ref="B19:C19"/>
    <mergeCell ref="B20:C20"/>
    <mergeCell ref="B21:C21"/>
    <mergeCell ref="B22:C22"/>
    <mergeCell ref="B23:C23"/>
  </mergeCells>
  <conditionalFormatting sqref="D26">
    <cfRule dxfId="3" operator="equal" priority="2" type="cellIs">
      <formula>"Check Rules!!!"</formula>
    </cfRule>
  </conditionalFormatting>
  <dataValidations count="1">
    <dataValidation allowBlank="1" error="Data input must be POSITIVE WHOLE NUMBERS_x000a_" errorTitle="CBN - OFID " operator="greaterThanOrEqual" showErrorMessage="1" sqref="D12:D25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9"/>
  <sheetViews>
    <sheetView showGridLines="0" workbookViewId="0" zoomScaleNormal="100">
      <selection activeCell="H23" sqref="H23"/>
    </sheetView>
  </sheetViews>
  <sheetFormatPr defaultColWidth="9.140625" defaultRowHeight="15" x14ac:dyDescent="0.25"/>
  <cols>
    <col min="1" max="1" customWidth="true" style="226" width="6.42578125" collapsed="true"/>
    <col min="2" max="3" customWidth="true" style="226" width="17.7109375" collapsed="true"/>
    <col min="4" max="4" customWidth="true" style="226" width="18.0" collapsed="true"/>
    <col min="5" max="5" customWidth="true" style="226" width="12.140625" collapsed="true"/>
    <col min="6" max="6" customWidth="true" style="226" width="12.42578125" collapsed="true"/>
    <col min="7" max="7" customWidth="true" style="226" width="8.7109375" collapsed="true"/>
    <col min="8" max="8" customWidth="true" style="226" width="16.28515625" collapsed="true"/>
    <col min="9" max="9" customWidth="true" style="226" width="10.7109375" collapsed="true"/>
    <col min="10" max="257" style="226" width="9.140625" collapsed="true"/>
  </cols>
  <sheetData>
    <row r="1" spans="1:8" x14ac:dyDescent="0.25">
      <c r="A1" s="106" t="s">
        <v>0</v>
      </c>
      <c r="B1" s="566"/>
      <c r="C1" s="111">
        <f>'761'!C1</f>
        <v>51253</v>
      </c>
      <c r="D1" s="568"/>
      <c r="E1" s="568"/>
      <c r="F1" s="568"/>
      <c r="G1" s="566"/>
      <c r="H1" s="566"/>
    </row>
    <row r="2" spans="1:8" x14ac:dyDescent="0.25">
      <c r="A2" s="106" t="s">
        <v>1</v>
      </c>
      <c r="B2" s="566"/>
      <c r="C2" s="111" t="str">
        <f>'761'!C2</f>
        <v>NEPTUNE MICROFINANCE BANK LIMITED</v>
      </c>
      <c r="D2" s="568"/>
      <c r="E2" s="568"/>
      <c r="F2" s="568"/>
      <c r="G2" s="566"/>
      <c r="H2" s="566"/>
    </row>
    <row r="3" spans="1:8" x14ac:dyDescent="0.25">
      <c r="A3" s="106" t="s">
        <v>3</v>
      </c>
      <c r="B3" s="566"/>
      <c r="C3" s="111" t="s">
        <v>386</v>
      </c>
      <c r="D3" s="568"/>
      <c r="E3" s="568"/>
      <c r="F3" s="568"/>
      <c r="G3" s="566"/>
      <c r="H3" s="566"/>
    </row>
    <row r="4" spans="1:8" x14ac:dyDescent="0.25">
      <c r="A4" s="106" t="s">
        <v>5</v>
      </c>
      <c r="B4" s="566"/>
      <c r="C4" s="290" t="s">
        <v>387</v>
      </c>
      <c r="D4" s="570"/>
      <c r="E4" s="570"/>
      <c r="F4" s="570"/>
      <c r="G4" s="566"/>
      <c r="H4" s="566"/>
    </row>
    <row r="5" spans="1:8" x14ac:dyDescent="0.25">
      <c r="A5" s="106" t="s">
        <v>7</v>
      </c>
      <c r="B5" s="566"/>
      <c r="C5" s="293">
        <f>'761'!C5</f>
        <v>42855</v>
      </c>
      <c r="D5" s="568"/>
      <c r="E5" s="568"/>
      <c r="F5" s="568"/>
      <c r="G5" s="566"/>
      <c r="H5" s="566"/>
    </row>
    <row r="6" spans="1:8" x14ac:dyDescent="0.25">
      <c r="A6" s="106" t="s">
        <v>8</v>
      </c>
      <c r="B6" s="566"/>
      <c r="C6" s="111" t="str">
        <f>'761'!C6</f>
        <v>LAGOS</v>
      </c>
      <c r="D6" s="568"/>
      <c r="E6" s="568"/>
      <c r="F6" s="568"/>
      <c r="G6" s="566"/>
      <c r="H6" s="566"/>
    </row>
    <row r="7" spans="1:8" x14ac:dyDescent="0.25">
      <c r="A7" s="106" t="s">
        <v>10</v>
      </c>
      <c r="B7" s="566"/>
      <c r="C7" s="111">
        <f>'761'!C7</f>
        <v>20</v>
      </c>
      <c r="D7" s="568"/>
      <c r="E7" s="568"/>
      <c r="F7" s="568"/>
      <c r="G7" s="566"/>
      <c r="H7" s="566"/>
    </row>
    <row r="8" spans="1:8" x14ac:dyDescent="0.25">
      <c r="A8" s="106" t="s">
        <v>11</v>
      </c>
      <c r="B8" s="566"/>
      <c r="C8" s="111" t="str">
        <f>'761'!C8</f>
        <v>Ikeja</v>
      </c>
      <c r="D8" s="568"/>
      <c r="E8" s="568"/>
      <c r="F8" s="568"/>
      <c r="G8" s="566"/>
      <c r="H8" s="566"/>
    </row>
    <row r="9" spans="1:8" x14ac:dyDescent="0.25">
      <c r="A9" s="106" t="s">
        <v>13</v>
      </c>
      <c r="B9" s="566"/>
      <c r="C9" s="111">
        <f>'761'!C9</f>
        <v>0</v>
      </c>
      <c r="D9" s="568"/>
      <c r="E9" s="568"/>
      <c r="F9" s="568"/>
      <c r="G9" s="566"/>
      <c r="H9" s="566"/>
    </row>
    <row r="10" spans="1:8" x14ac:dyDescent="0.25">
      <c r="A10" s="157"/>
      <c r="B10" s="566"/>
      <c r="C10" s="566"/>
      <c r="D10" s="566"/>
      <c r="E10" s="566"/>
      <c r="F10" s="566"/>
      <c r="G10" s="566"/>
      <c r="H10" s="566"/>
    </row>
    <row customFormat="1" ht="12.75" r="11" s="589" spans="1:8" x14ac:dyDescent="0.2">
      <c r="A11" s="716"/>
      <c r="B11" s="716"/>
      <c r="C11" s="588"/>
      <c r="D11" s="157"/>
      <c r="E11" s="157"/>
      <c r="F11" s="537"/>
      <c r="G11" s="157"/>
      <c r="H11" s="588"/>
    </row>
    <row ht="38.25" r="12" spans="1:8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36" t="s">
        <v>365</v>
      </c>
      <c r="G12" s="304" t="s">
        <v>239</v>
      </c>
      <c r="H12" s="539" t="s">
        <v>390</v>
      </c>
    </row>
    <row r="13" spans="1:8" x14ac:dyDescent="0.25">
      <c r="A13" s="235" t="n">
        <v>0.0</v>
      </c>
      <c r="B13" s="717" t="s">
        <v>577</v>
      </c>
      <c r="C13" s="717"/>
      <c r="D13" s="590" t="s">
        <v>578</v>
      </c>
      <c r="E13" s="542" t="n">
        <v>43955.0</v>
      </c>
      <c r="F13" s="542" t="n">
        <v>43366.0</v>
      </c>
      <c r="G13" s="562" t="s">
        <v>521</v>
      </c>
      <c r="H13" s="543" t="n">
        <v>19500.0</v>
      </c>
    </row>
    <row r="14" spans="1:8" x14ac:dyDescent="0.25">
      <c r="A14" s="240" t="n">
        <v>1.0</v>
      </c>
      <c r="B14" s="715" t="s">
        <v>579</v>
      </c>
      <c r="C14" s="715"/>
      <c r="D14" s="591" t="s">
        <v>580</v>
      </c>
      <c r="E14" s="546" t="n">
        <v>43568.0</v>
      </c>
      <c r="F14" s="546" t="n">
        <v>43926.0</v>
      </c>
      <c r="G14" s="563" t="s">
        <v>581</v>
      </c>
      <c r="H14" s="547" t="n">
        <v>2500.0</v>
      </c>
    </row>
    <row r="15" spans="1:8" x14ac:dyDescent="0.25">
      <c r="A15" s="240"/>
      <c r="B15" s="715"/>
      <c r="C15" s="715"/>
      <c r="D15" s="591"/>
      <c r="E15" s="546"/>
      <c r="F15" s="546"/>
      <c r="G15" s="563"/>
      <c r="H15" s="547"/>
    </row>
    <row r="16" spans="1:8" x14ac:dyDescent="0.25">
      <c r="A16" s="240"/>
      <c r="B16" s="715"/>
      <c r="C16" s="715"/>
      <c r="D16" s="591"/>
      <c r="E16" s="546"/>
      <c r="F16" s="546"/>
      <c r="G16" s="563"/>
      <c r="H16" s="547"/>
    </row>
    <row r="17" spans="1:9" x14ac:dyDescent="0.25">
      <c r="A17" s="240"/>
      <c r="B17" s="715"/>
      <c r="C17" s="715"/>
      <c r="D17" s="591"/>
      <c r="E17" s="546"/>
      <c r="F17" s="546"/>
      <c r="G17" s="563"/>
      <c r="H17" s="547"/>
    </row>
    <row r="18" spans="1:9" x14ac:dyDescent="0.25">
      <c r="A18" s="240"/>
      <c r="B18" s="715"/>
      <c r="C18" s="715"/>
      <c r="D18" s="591"/>
      <c r="E18" s="546"/>
      <c r="F18" s="546"/>
      <c r="G18" s="563"/>
      <c r="H18" s="547"/>
    </row>
    <row r="19" spans="1:9" x14ac:dyDescent="0.25">
      <c r="A19" s="240"/>
      <c r="B19" s="715"/>
      <c r="C19" s="715"/>
      <c r="D19" s="591"/>
      <c r="E19" s="546"/>
      <c r="F19" s="546"/>
      <c r="G19" s="563"/>
      <c r="H19" s="547"/>
    </row>
    <row r="20" spans="1:9" x14ac:dyDescent="0.25">
      <c r="A20" s="240"/>
      <c r="B20" s="715"/>
      <c r="C20" s="715"/>
      <c r="D20" s="591"/>
      <c r="E20" s="546"/>
      <c r="F20" s="546"/>
      <c r="G20" s="563"/>
      <c r="H20" s="547"/>
    </row>
    <row r="21" spans="1:9" x14ac:dyDescent="0.25">
      <c r="A21" s="240"/>
      <c r="B21" s="715"/>
      <c r="C21" s="715"/>
      <c r="D21" s="591"/>
      <c r="E21" s="546"/>
      <c r="F21" s="546"/>
      <c r="G21" s="563"/>
      <c r="H21" s="547"/>
    </row>
    <row r="22" spans="1:9" x14ac:dyDescent="0.25">
      <c r="A22" s="277"/>
      <c r="B22" s="723"/>
      <c r="C22" s="723"/>
      <c r="D22" s="592"/>
      <c r="E22" s="552"/>
      <c r="F22" s="552"/>
      <c r="G22" s="564"/>
      <c r="H22" s="553"/>
    </row>
    <row r="23" spans="1:9" x14ac:dyDescent="0.25">
      <c r="A23" s="593" t="s">
        <v>231</v>
      </c>
      <c r="B23" s="594"/>
      <c r="C23" s="497"/>
      <c r="D23" s="497"/>
      <c r="E23" s="497"/>
      <c r="F23" s="497"/>
      <c r="G23" s="595"/>
      <c r="H23" s="596">
        <f>SUM(H13:H22)</f>
      </c>
      <c r="I23" s="597" t="str">
        <f>IF(H23="Check Rules!!!",'300'!D81,"")</f>
        <v/>
      </c>
    </row>
    <row r="24" spans="1:9" x14ac:dyDescent="0.25">
      <c r="A24" s="99"/>
      <c r="B24" s="99" t="s">
        <v>169</v>
      </c>
      <c r="C24" s="576"/>
      <c r="D24" s="158"/>
      <c r="E24" s="158"/>
      <c r="F24" s="99"/>
      <c r="G24" s="99"/>
    </row>
    <row r="25" spans="1:9" x14ac:dyDescent="0.25">
      <c r="A25" s="99"/>
      <c r="B25" s="99"/>
      <c r="C25" s="576"/>
      <c r="D25" s="158"/>
      <c r="E25" s="158"/>
      <c r="F25" s="99"/>
      <c r="G25" s="99"/>
    </row>
    <row r="26" spans="1:9" x14ac:dyDescent="0.25">
      <c r="A26" s="90"/>
      <c r="B26" s="90"/>
      <c r="C26" s="90"/>
      <c r="D26" s="90"/>
      <c r="E26" s="90"/>
      <c r="F26" s="90"/>
      <c r="G26" s="90"/>
    </row>
    <row customHeight="1" ht="15" r="27" spans="1:9" x14ac:dyDescent="0.25">
      <c r="A27" s="93" t="s">
        <v>391</v>
      </c>
      <c r="B27" s="90"/>
      <c r="D27" s="225"/>
      <c r="E27" s="225"/>
      <c r="F27" s="650" t="s">
        <v>392</v>
      </c>
      <c r="G27" s="650"/>
      <c r="H27" s="650"/>
    </row>
    <row r="28" spans="1:9" x14ac:dyDescent="0.25">
      <c r="A28" s="93" t="s">
        <v>111</v>
      </c>
      <c r="B28" s="90"/>
      <c r="D28" s="225"/>
      <c r="E28" s="225"/>
      <c r="F28" s="650" t="s">
        <v>111</v>
      </c>
      <c r="G28" s="650"/>
      <c r="H28" s="650"/>
    </row>
    <row r="29" spans="1:9" x14ac:dyDescent="0.25">
      <c r="A29" s="476"/>
      <c r="B29" s="476"/>
      <c r="C29" s="90"/>
      <c r="D29" s="90"/>
      <c r="E29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C22"/>
    <mergeCell ref="F27:H27"/>
    <mergeCell ref="F28:H28"/>
    <mergeCell ref="B16:C16"/>
    <mergeCell ref="B17:C17"/>
    <mergeCell ref="B18:C18"/>
    <mergeCell ref="B19:C19"/>
    <mergeCell ref="B20:C20"/>
  </mergeCells>
  <conditionalFormatting sqref="H23">
    <cfRule dxfId="2" operator="equal" priority="2" type="cellIs">
      <formula>"Check Rules!!!"</formula>
    </cfRule>
  </conditionalFormatting>
  <dataValidations count="2">
    <dataValidation allowBlank="1" operator="greaterThan" showErrorMessage="1" sqref="E13:F22" type="date">
      <formula1>29221</formula1>
      <formula2>0</formula2>
    </dataValidation>
    <dataValidation allowBlank="1" error="Data input must be POSITIVE WHOLE NUMBERS " errorTitle="CBN - OFID" operator="greaterThanOrEqual" showErrorMessage="1" sqref="H13:H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9"/>
  <sheetViews>
    <sheetView showGridLines="0" topLeftCell="A2" workbookViewId="0" zoomScaleNormal="100">
      <selection activeCell="D15" sqref="D15"/>
    </sheetView>
  </sheetViews>
  <sheetFormatPr defaultColWidth="9.140625" defaultRowHeight="15" x14ac:dyDescent="0.25"/>
  <cols>
    <col min="1" max="1" customWidth="true" style="226" width="5.5703125" collapsed="true"/>
    <col min="2" max="2" customWidth="true" style="226" width="21.7109375" collapsed="true"/>
    <col min="3" max="3" customWidth="true" style="226" width="24.85546875" collapsed="true"/>
    <col min="4" max="4" customWidth="true" style="226" width="19.5703125" collapsed="true"/>
    <col min="5" max="5" customWidth="true" style="226" width="12.42578125" collapsed="true"/>
    <col min="6" max="6" customWidth="true" style="226" width="9.28515625" collapsed="true"/>
    <col min="7" max="7" customWidth="true" style="226" width="14.42578125" collapsed="true"/>
    <col min="8" max="8" customWidth="true" style="226" width="11.7109375" collapsed="true"/>
    <col min="9" max="257" style="226" width="9.140625" collapsed="true"/>
  </cols>
  <sheetData>
    <row r="1" spans="1:7" x14ac:dyDescent="0.25">
      <c r="A1" s="106" t="s">
        <v>0</v>
      </c>
      <c r="B1" s="566"/>
      <c r="C1" s="567">
        <f>'761'!C1</f>
        <v>51253</v>
      </c>
      <c r="D1" s="568"/>
      <c r="E1" s="568"/>
      <c r="F1" s="566"/>
      <c r="G1" s="566"/>
    </row>
    <row r="2" spans="1:7" x14ac:dyDescent="0.25">
      <c r="A2" s="106" t="s">
        <v>1</v>
      </c>
      <c r="B2" s="566"/>
      <c r="C2" s="567" t="str">
        <f>'761'!C2</f>
        <v>NEPTUNE MICROFINANCE BANK LIMITED</v>
      </c>
      <c r="D2" s="568"/>
      <c r="E2" s="568"/>
      <c r="F2" s="566"/>
      <c r="G2" s="566"/>
    </row>
    <row r="3" spans="1:7" x14ac:dyDescent="0.25">
      <c r="A3" s="106" t="s">
        <v>3</v>
      </c>
      <c r="B3" s="566"/>
      <c r="C3" s="567" t="s">
        <v>393</v>
      </c>
      <c r="D3" s="568"/>
      <c r="E3" s="568"/>
      <c r="F3" s="566"/>
      <c r="G3" s="566"/>
    </row>
    <row r="4" spans="1:7" x14ac:dyDescent="0.25">
      <c r="A4" s="106" t="s">
        <v>5</v>
      </c>
      <c r="B4" s="566"/>
      <c r="C4" s="598" t="s">
        <v>394</v>
      </c>
      <c r="D4" s="570"/>
      <c r="E4" s="570"/>
      <c r="F4" s="566"/>
      <c r="G4" s="566"/>
    </row>
    <row r="5" spans="1:7" x14ac:dyDescent="0.25">
      <c r="A5" s="106" t="s">
        <v>7</v>
      </c>
      <c r="B5" s="566"/>
      <c r="C5" s="599">
        <f>'761'!C5</f>
        <v>42855</v>
      </c>
      <c r="D5" s="568"/>
      <c r="E5" s="568"/>
      <c r="F5" s="566"/>
      <c r="G5" s="566"/>
    </row>
    <row r="6" spans="1:7" x14ac:dyDescent="0.25">
      <c r="A6" s="106" t="s">
        <v>8</v>
      </c>
      <c r="B6" s="566"/>
      <c r="C6" s="567" t="str">
        <f>'761'!C6</f>
        <v>LAGOS</v>
      </c>
      <c r="D6" s="568"/>
      <c r="E6" s="568"/>
      <c r="F6" s="566"/>
      <c r="G6" s="566"/>
    </row>
    <row r="7" spans="1:7" x14ac:dyDescent="0.25">
      <c r="A7" s="106" t="s">
        <v>10</v>
      </c>
      <c r="B7" s="566"/>
      <c r="C7" s="567">
        <f>'761'!C7</f>
        <v>20</v>
      </c>
      <c r="D7" s="568"/>
      <c r="E7" s="568"/>
      <c r="F7" s="566"/>
      <c r="G7" s="566"/>
    </row>
    <row r="8" spans="1:7" x14ac:dyDescent="0.25">
      <c r="A8" s="106" t="s">
        <v>11</v>
      </c>
      <c r="B8" s="566"/>
      <c r="C8" s="567" t="str">
        <f>'761'!C8</f>
        <v>Ikeja</v>
      </c>
      <c r="D8" s="568"/>
      <c r="E8" s="568"/>
      <c r="F8" s="566"/>
      <c r="G8" s="566"/>
    </row>
    <row r="9" spans="1:7" x14ac:dyDescent="0.25">
      <c r="A9" s="106" t="s">
        <v>13</v>
      </c>
      <c r="B9" s="566"/>
      <c r="C9" s="567">
        <f>'761'!C9</f>
        <v>0</v>
      </c>
      <c r="D9" s="568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customFormat="1" ht="12.75" r="11" s="589" spans="1:7" x14ac:dyDescent="0.2">
      <c r="A11" s="716"/>
      <c r="B11" s="716"/>
      <c r="C11" s="588"/>
      <c r="D11" s="157"/>
      <c r="E11" s="537"/>
      <c r="F11" s="157"/>
      <c r="G11" s="588"/>
    </row>
    <row customHeight="1" ht="42.75" r="12" spans="1:7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04" t="s">
        <v>239</v>
      </c>
      <c r="G12" s="539" t="s">
        <v>395</v>
      </c>
    </row>
    <row r="13" spans="1:7" x14ac:dyDescent="0.25">
      <c r="A13" s="235" t="n">
        <v>0.0</v>
      </c>
      <c r="B13" s="338" t="s">
        <v>582</v>
      </c>
      <c r="C13" s="338"/>
      <c r="D13" s="590" t="s">
        <v>583</v>
      </c>
      <c r="E13" s="542" t="n">
        <v>41397.0</v>
      </c>
      <c r="F13" s="600" t="s">
        <v>521</v>
      </c>
      <c r="G13" s="543" t="n">
        <v>19500.0</v>
      </c>
    </row>
    <row r="14" spans="1:7" x14ac:dyDescent="0.25">
      <c r="A14" s="240" t="n">
        <v>1.0</v>
      </c>
      <c r="B14" s="343" t="s">
        <v>584</v>
      </c>
      <c r="C14" s="343"/>
      <c r="D14" s="591" t="s">
        <v>578</v>
      </c>
      <c r="E14" s="546" t="n">
        <v>40668.0</v>
      </c>
      <c r="F14" s="601" t="s">
        <v>501</v>
      </c>
      <c r="G14" s="547" t="n">
        <v>34000.0</v>
      </c>
    </row>
    <row r="15" spans="1:7" x14ac:dyDescent="0.25">
      <c r="A15" s="240" t="n">
        <v>2.0</v>
      </c>
      <c r="B15" s="343" t="s">
        <v>577</v>
      </c>
      <c r="C15" s="343"/>
      <c r="D15" s="591" t="s">
        <v>585</v>
      </c>
      <c r="E15" s="546" t="n">
        <v>43955.0</v>
      </c>
      <c r="F15" s="601" t="s">
        <v>521</v>
      </c>
      <c r="G15" s="547" t="n">
        <v>19500.0</v>
      </c>
    </row>
    <row r="16" spans="1:7" x14ac:dyDescent="0.25">
      <c r="A16" s="240"/>
      <c r="B16" s="343"/>
      <c r="C16" s="343"/>
      <c r="D16" s="591"/>
      <c r="E16" s="546"/>
      <c r="F16" s="601"/>
      <c r="G16" s="547"/>
    </row>
    <row r="17" spans="1:8" x14ac:dyDescent="0.25">
      <c r="A17" s="240"/>
      <c r="B17" s="343"/>
      <c r="C17" s="343"/>
      <c r="D17" s="591"/>
      <c r="E17" s="546"/>
      <c r="F17" s="601"/>
      <c r="G17" s="547"/>
    </row>
    <row r="18" spans="1:8" x14ac:dyDescent="0.25">
      <c r="A18" s="240"/>
      <c r="B18" s="343"/>
      <c r="C18" s="343"/>
      <c r="D18" s="591"/>
      <c r="E18" s="546"/>
      <c r="F18" s="601"/>
      <c r="G18" s="547"/>
    </row>
    <row r="19" spans="1:8" x14ac:dyDescent="0.25">
      <c r="A19" s="240"/>
      <c r="B19" s="343"/>
      <c r="C19" s="343"/>
      <c r="D19" s="591"/>
      <c r="E19" s="546"/>
      <c r="F19" s="601"/>
      <c r="G19" s="547"/>
    </row>
    <row r="20" spans="1:8" x14ac:dyDescent="0.25">
      <c r="A20" s="240"/>
      <c r="B20" s="343"/>
      <c r="C20" s="343"/>
      <c r="D20" s="591"/>
      <c r="E20" s="546"/>
      <c r="F20" s="601"/>
      <c r="G20" s="547"/>
    </row>
    <row r="21" spans="1:8" x14ac:dyDescent="0.25">
      <c r="A21" s="240"/>
      <c r="B21" s="343"/>
      <c r="C21" s="343"/>
      <c r="D21" s="591"/>
      <c r="E21" s="546"/>
      <c r="F21" s="601"/>
      <c r="G21" s="547"/>
    </row>
    <row r="22" spans="1:8" x14ac:dyDescent="0.25">
      <c r="A22" s="277"/>
      <c r="B22" s="348"/>
      <c r="C22" s="348"/>
      <c r="D22" s="592"/>
      <c r="E22" s="552"/>
      <c r="F22" s="602"/>
      <c r="G22" s="553"/>
    </row>
    <row r="23" spans="1:8" x14ac:dyDescent="0.25">
      <c r="A23" s="554" t="s">
        <v>231</v>
      </c>
      <c r="B23" s="555"/>
      <c r="C23" s="555"/>
      <c r="D23" s="555"/>
      <c r="E23" s="555"/>
      <c r="F23" s="574"/>
      <c r="G23" s="557">
        <f>SUM(G13:G22)</f>
      </c>
      <c r="H23" s="597" t="str">
        <f>IF(G23="Check Rules!!!",'300'!D82,"")</f>
        <v/>
      </c>
    </row>
    <row r="24" spans="1:8" x14ac:dyDescent="0.25">
      <c r="A24" s="99"/>
      <c r="B24" s="99" t="s">
        <v>169</v>
      </c>
      <c r="C24" s="576"/>
      <c r="D24" s="158"/>
      <c r="E24" s="99"/>
      <c r="F24" s="99"/>
    </row>
    <row r="25" spans="1:8" x14ac:dyDescent="0.25">
      <c r="A25" s="99"/>
      <c r="B25" s="99"/>
      <c r="C25" s="576"/>
      <c r="D25" s="158"/>
      <c r="E25" s="99"/>
      <c r="F25" s="99"/>
    </row>
    <row r="26" spans="1:8" x14ac:dyDescent="0.25">
      <c r="A26" s="90"/>
      <c r="B26" s="90"/>
      <c r="C26" s="90"/>
      <c r="D26" s="90"/>
      <c r="E26" s="90"/>
      <c r="F26" s="90"/>
    </row>
    <row r="27" spans="1:8" x14ac:dyDescent="0.25">
      <c r="A27" s="93" t="s">
        <v>209</v>
      </c>
      <c r="B27" s="90"/>
      <c r="D27" s="225"/>
      <c r="E27" s="225" t="s">
        <v>210</v>
      </c>
      <c r="F27" s="603"/>
      <c r="G27" s="603"/>
    </row>
    <row r="28" spans="1:8" x14ac:dyDescent="0.25">
      <c r="A28" s="93" t="s">
        <v>111</v>
      </c>
      <c r="B28" s="90"/>
      <c r="D28" s="225"/>
      <c r="E28" s="225" t="s">
        <v>111</v>
      </c>
      <c r="F28" s="603"/>
      <c r="G28" s="603"/>
    </row>
    <row r="29" spans="1:8" x14ac:dyDescent="0.25">
      <c r="A29" s="476"/>
      <c r="B29" s="476"/>
      <c r="C29" s="90"/>
      <c r="D29" s="90"/>
    </row>
  </sheetData>
  <sheetProtection password="EF22" sheet="1"/>
  <mergeCells count="2">
    <mergeCell ref="A11:B11"/>
    <mergeCell ref="B12:C12"/>
  </mergeCells>
  <conditionalFormatting sqref="G23">
    <cfRule dxfId="1" operator="equal" priority="2" type="cellIs">
      <formula>"Check Rules!!!"</formula>
    </cfRule>
  </conditionalFormatting>
  <dataValidations count="2">
    <dataValidation allowBlank="1" operator="greaterThan" showErrorMessage="1" sqref="E13:E22" type="date">
      <formula1>29221</formula1>
      <formula2>0</formula2>
    </dataValidation>
    <dataValidation allowBlank="1" operator="greaterThanOrEqual" showErrorMessage="1" sqref="G13:G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8"/>
  <sheetViews>
    <sheetView showGridLines="0" topLeftCell="A2" workbookViewId="0" zoomScaleNormal="100">
      <selection activeCell="H13" sqref="H13"/>
    </sheetView>
  </sheetViews>
  <sheetFormatPr defaultColWidth="9.140625" defaultRowHeight="15" x14ac:dyDescent="0.25"/>
  <cols>
    <col min="1" max="1" customWidth="true" style="104" width="10.140625" collapsed="true"/>
    <col min="2" max="2" customWidth="true" style="104" width="17.5703125" collapsed="true"/>
    <col min="3" max="3" customWidth="true" style="104" width="26.85546875" collapsed="true"/>
    <col min="4" max="4" customWidth="true" style="104" width="12.5703125" collapsed="true"/>
    <col min="5" max="5" customWidth="true" style="104" width="13.5703125" collapsed="true"/>
    <col min="6" max="6" customWidth="true" style="104" width="16.28515625" collapsed="true"/>
    <col min="7" max="7" customWidth="true" style="104" width="20.5703125" collapsed="true"/>
    <col min="8" max="8" customWidth="true" style="104" width="14.140625" collapsed="true"/>
    <col min="9" max="257" style="104" width="9.140625" collapsed="true"/>
  </cols>
  <sheetData>
    <row r="1" spans="1:8" x14ac:dyDescent="0.25">
      <c r="A1" s="106" t="s">
        <v>0</v>
      </c>
      <c r="B1" s="107"/>
      <c r="C1" s="111">
        <f>'762'!B1</f>
        <v>51253</v>
      </c>
      <c r="D1" s="289"/>
      <c r="E1" s="289"/>
    </row>
    <row r="2" spans="1:8" x14ac:dyDescent="0.25">
      <c r="A2" s="106" t="s">
        <v>1</v>
      </c>
      <c r="B2" s="107"/>
      <c r="C2" s="111" t="str">
        <f>'762'!B2</f>
        <v>NEPTUNE MICROFINANCE BANK LIMITED</v>
      </c>
      <c r="D2" s="289"/>
      <c r="E2" s="289"/>
    </row>
    <row r="3" spans="1:8" x14ac:dyDescent="0.25">
      <c r="A3" s="106" t="s">
        <v>3</v>
      </c>
      <c r="B3" s="107"/>
      <c r="C3" s="111" t="s">
        <v>396</v>
      </c>
      <c r="D3" s="289"/>
      <c r="E3" s="289"/>
    </row>
    <row r="4" spans="1:8" x14ac:dyDescent="0.25">
      <c r="A4" s="106" t="s">
        <v>5</v>
      </c>
      <c r="B4" s="107"/>
      <c r="C4" s="290" t="s">
        <v>397</v>
      </c>
      <c r="D4" s="292"/>
      <c r="E4" s="292"/>
    </row>
    <row r="5" spans="1:8" x14ac:dyDescent="0.25">
      <c r="A5" s="106" t="s">
        <v>7</v>
      </c>
      <c r="B5" s="107"/>
      <c r="C5" s="293">
        <f>'762'!B5</f>
        <v>42855</v>
      </c>
      <c r="D5" s="289"/>
      <c r="E5" s="289"/>
    </row>
    <row r="6" spans="1:8" x14ac:dyDescent="0.25">
      <c r="A6" s="106" t="s">
        <v>8</v>
      </c>
      <c r="B6" s="107"/>
      <c r="C6" s="111" t="str">
        <f>'762'!B6</f>
        <v>LAGOS</v>
      </c>
      <c r="D6" s="289"/>
      <c r="E6" s="289"/>
    </row>
    <row r="7" spans="1:8" x14ac:dyDescent="0.25">
      <c r="A7" s="106" t="s">
        <v>10</v>
      </c>
      <c r="B7" s="107"/>
      <c r="C7" s="111">
        <f>'762'!B7</f>
        <v>20</v>
      </c>
      <c r="D7" s="289"/>
      <c r="E7" s="289"/>
    </row>
    <row r="8" spans="1:8" x14ac:dyDescent="0.25">
      <c r="A8" s="106" t="s">
        <v>11</v>
      </c>
      <c r="B8" s="107"/>
      <c r="C8" s="111" t="str">
        <f>'762'!B8</f>
        <v>Ikeja</v>
      </c>
      <c r="D8" s="289"/>
      <c r="E8" s="289"/>
    </row>
    <row r="9" spans="1:8" x14ac:dyDescent="0.25">
      <c r="A9" s="106" t="s">
        <v>13</v>
      </c>
      <c r="B9" s="107"/>
      <c r="C9" s="111">
        <f>'762'!B9</f>
        <v>0</v>
      </c>
      <c r="D9" s="289"/>
      <c r="E9" s="289"/>
    </row>
    <row r="10" spans="1:8" x14ac:dyDescent="0.25">
      <c r="A10" s="157"/>
      <c r="B10" s="477"/>
      <c r="C10" s="107"/>
    </row>
    <row customFormat="1" ht="12.75" r="11" s="513" spans="1:8" x14ac:dyDescent="0.2">
      <c r="A11" s="725"/>
      <c r="B11" s="725"/>
      <c r="D11" s="99"/>
      <c r="E11" s="157"/>
      <c r="F11" s="99"/>
      <c r="G11" s="99"/>
    </row>
    <row customHeight="1" ht="69" r="12" spans="1:8" x14ac:dyDescent="0.25">
      <c r="A12" s="604" t="s">
        <v>213</v>
      </c>
      <c r="B12" s="726" t="s">
        <v>371</v>
      </c>
      <c r="C12" s="726"/>
      <c r="D12" s="605" t="s">
        <v>389</v>
      </c>
      <c r="E12" s="605" t="s">
        <v>398</v>
      </c>
      <c r="F12" s="605" t="s">
        <v>399</v>
      </c>
      <c r="G12" s="605" t="s">
        <v>400</v>
      </c>
      <c r="H12" s="606" t="s">
        <v>401</v>
      </c>
    </row>
    <row r="13" spans="1:8" x14ac:dyDescent="0.25">
      <c r="A13" s="235" t="n">
        <v>0.0</v>
      </c>
      <c r="B13" s="717" t="s">
        <v>591</v>
      </c>
      <c r="C13" s="717"/>
      <c r="D13" s="607" t="s">
        <v>592</v>
      </c>
      <c r="E13" s="607" t="s">
        <v>593</v>
      </c>
      <c r="F13" s="310" t="n">
        <v>200.0</v>
      </c>
      <c r="G13" s="341" t="n">
        <v>300.0</v>
      </c>
      <c r="H13" s="543" t="n">
        <v>6000.0</v>
      </c>
    </row>
    <row r="14" spans="1:8" x14ac:dyDescent="0.25">
      <c r="A14" s="240" t="n">
        <v>1.0</v>
      </c>
      <c r="B14" s="715" t="s">
        <v>594</v>
      </c>
      <c r="C14" s="715"/>
      <c r="D14" s="608" t="s">
        <v>595</v>
      </c>
      <c r="E14" s="608" t="s">
        <v>596</v>
      </c>
      <c r="F14" s="73" t="n">
        <v>5.0</v>
      </c>
      <c r="G14" s="346" t="n">
        <v>200.0</v>
      </c>
      <c r="H14" s="547" t="n">
        <v>3000.0</v>
      </c>
    </row>
    <row r="15" spans="1:8" x14ac:dyDescent="0.25">
      <c r="A15" s="240" t="n">
        <v>2.0</v>
      </c>
      <c r="B15" s="715" t="s">
        <v>590</v>
      </c>
      <c r="C15" s="715"/>
      <c r="D15" s="608" t="s">
        <v>580</v>
      </c>
      <c r="E15" s="608" t="s">
        <v>597</v>
      </c>
      <c r="F15" s="73" t="n">
        <v>70000.0</v>
      </c>
      <c r="G15" s="346" t="n">
        <v>300.0</v>
      </c>
      <c r="H15" s="547" t="n">
        <v>2000.0</v>
      </c>
    </row>
    <row r="16" spans="1:8" x14ac:dyDescent="0.25">
      <c r="A16" s="240"/>
      <c r="B16" s="715"/>
      <c r="C16" s="715"/>
      <c r="D16" s="608"/>
      <c r="E16" s="608"/>
      <c r="F16" s="73"/>
      <c r="G16" s="346"/>
      <c r="H16" s="547"/>
    </row>
    <row r="17" spans="1:9" x14ac:dyDescent="0.25">
      <c r="A17" s="240"/>
      <c r="B17" s="715"/>
      <c r="C17" s="715"/>
      <c r="D17" s="608"/>
      <c r="E17" s="608"/>
      <c r="F17" s="73"/>
      <c r="G17" s="346"/>
      <c r="H17" s="547"/>
    </row>
    <row r="18" spans="1:9" x14ac:dyDescent="0.25">
      <c r="A18" s="240"/>
      <c r="B18" s="715"/>
      <c r="C18" s="715"/>
      <c r="D18" s="608"/>
      <c r="E18" s="608"/>
      <c r="F18" s="73"/>
      <c r="G18" s="346"/>
      <c r="H18" s="547"/>
    </row>
    <row r="19" spans="1:9" x14ac:dyDescent="0.25">
      <c r="A19" s="240"/>
      <c r="B19" s="715"/>
      <c r="C19" s="715"/>
      <c r="D19" s="608"/>
      <c r="E19" s="608"/>
      <c r="F19" s="73"/>
      <c r="G19" s="346"/>
      <c r="H19" s="547"/>
    </row>
    <row r="20" spans="1:9" x14ac:dyDescent="0.25">
      <c r="A20" s="240"/>
      <c r="B20" s="715"/>
      <c r="C20" s="715"/>
      <c r="D20" s="608"/>
      <c r="E20" s="608"/>
      <c r="F20" s="73"/>
      <c r="G20" s="346"/>
      <c r="H20" s="547"/>
    </row>
    <row r="21" spans="1:9" x14ac:dyDescent="0.25">
      <c r="A21" s="277"/>
      <c r="B21" s="715"/>
      <c r="C21" s="715"/>
      <c r="D21" s="609"/>
      <c r="E21" s="609"/>
      <c r="F21" s="320"/>
      <c r="G21" s="351"/>
      <c r="H21" s="553"/>
    </row>
    <row r="22" spans="1:9" x14ac:dyDescent="0.25">
      <c r="A22" s="554"/>
      <c r="B22" s="724" t="s">
        <v>231</v>
      </c>
      <c r="C22" s="724"/>
      <c r="D22" s="724"/>
      <c r="E22" s="610"/>
      <c r="F22" s="611">
        <f>SUM(F13:F21)</f>
      </c>
      <c r="G22" s="611">
        <f>SUM(G13:G21)</f>
      </c>
      <c r="H22" s="557">
        <f>SUM(H13:H21)</f>
      </c>
      <c r="I22" s="612"/>
    </row>
    <row r="23" spans="1:9" x14ac:dyDescent="0.25">
      <c r="A23" s="90"/>
      <c r="B23" s="90"/>
      <c r="C23" s="90"/>
      <c r="D23" s="90"/>
      <c r="E23" s="90"/>
      <c r="F23" s="613" t="str">
        <f>IF(F22="Check Rules!!!",'300'!D98,"")</f>
        <v/>
      </c>
      <c r="G23" s="90"/>
    </row>
    <row customFormat="1" ht="12.75" r="24" s="513" spans="1:9" x14ac:dyDescent="0.2">
      <c r="A24" s="99"/>
      <c r="B24" s="99"/>
      <c r="C24" s="99"/>
      <c r="D24" s="99"/>
      <c r="E24" s="99"/>
      <c r="F24" s="614"/>
      <c r="G24" s="99"/>
    </row>
    <row r="25" spans="1:9" x14ac:dyDescent="0.25">
      <c r="A25" s="90"/>
      <c r="B25" s="90"/>
      <c r="C25" s="90"/>
      <c r="D25" s="90"/>
      <c r="E25" s="90"/>
      <c r="F25" s="90"/>
      <c r="G25" s="90"/>
    </row>
    <row r="26" spans="1:9" x14ac:dyDescent="0.25">
      <c r="A26" s="93" t="s">
        <v>232</v>
      </c>
      <c r="B26" s="90"/>
      <c r="C26" s="328"/>
      <c r="D26" s="328"/>
      <c r="E26" s="650" t="s">
        <v>402</v>
      </c>
      <c r="F26" s="650"/>
      <c r="G26" s="90"/>
    </row>
    <row customHeight="1" ht="12.75" r="27" spans="1:9" x14ac:dyDescent="0.25">
      <c r="A27" s="93" t="s">
        <v>111</v>
      </c>
      <c r="B27" s="90"/>
      <c r="C27" s="328"/>
      <c r="D27" s="328"/>
      <c r="E27" s="650" t="s">
        <v>111</v>
      </c>
      <c r="F27" s="650"/>
      <c r="G27" s="90"/>
    </row>
    <row r="28" spans="1:9" x14ac:dyDescent="0.25">
      <c r="A28" s="476"/>
      <c r="B28" s="476"/>
      <c r="C28" s="90"/>
      <c r="D28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D22"/>
    <mergeCell ref="E26:F26"/>
    <mergeCell ref="E27:F27"/>
    <mergeCell ref="B16:C16"/>
    <mergeCell ref="B17:C17"/>
    <mergeCell ref="B18:C18"/>
    <mergeCell ref="B19:C19"/>
    <mergeCell ref="B20:C20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workbookViewId="0" zoomScaleNormal="100">
      <selection activeCell="D7" sqref="D7"/>
    </sheetView>
  </sheetViews>
  <sheetFormatPr defaultColWidth="9.140625" defaultRowHeight="15" x14ac:dyDescent="0.25"/>
  <cols>
    <col min="1" max="1" customWidth="true" style="104" width="6.85546875" collapsed="true"/>
    <col min="2" max="2" customWidth="true" style="104" width="24.85546875" collapsed="true"/>
    <col min="3" max="3" customWidth="true" style="104" width="42.85546875" collapsed="true"/>
    <col min="4" max="4" customWidth="true" style="104" width="14.7109375" collapsed="true"/>
    <col min="5" max="5" customWidth="true" style="104" width="11.0" collapsed="true"/>
    <col min="6" max="257" style="104" width="9.140625" collapsed="true"/>
  </cols>
  <sheetData>
    <row r="1" spans="1:4" x14ac:dyDescent="0.25">
      <c r="A1" s="106" t="s">
        <v>0</v>
      </c>
      <c r="B1" s="107"/>
      <c r="C1" s="108">
        <f>'642'!C1</f>
        <v>51253</v>
      </c>
      <c r="D1" s="107"/>
    </row>
    <row r="2" spans="1:4" x14ac:dyDescent="0.25">
      <c r="A2" s="106" t="s">
        <v>1</v>
      </c>
      <c r="B2" s="107"/>
      <c r="C2" s="108" t="str">
        <f>'642'!C2</f>
        <v>NEPTUNE MICROFINANCE BANK LIMITED</v>
      </c>
      <c r="D2" s="107"/>
    </row>
    <row r="3" spans="1:4" x14ac:dyDescent="0.25">
      <c r="A3" s="106" t="s">
        <v>3</v>
      </c>
      <c r="B3" s="107"/>
      <c r="C3" s="108" t="s">
        <v>403</v>
      </c>
      <c r="D3" s="107"/>
    </row>
    <row r="4" spans="1:4" x14ac:dyDescent="0.25">
      <c r="A4" s="106" t="s">
        <v>5</v>
      </c>
      <c r="B4" s="107"/>
      <c r="C4" s="108" t="s">
        <v>404</v>
      </c>
      <c r="D4" s="107"/>
    </row>
    <row r="5" spans="1:4" x14ac:dyDescent="0.25">
      <c r="A5" s="106" t="s">
        <v>7</v>
      </c>
      <c r="B5" s="107"/>
      <c r="C5" s="267">
        <f>'642'!C5</f>
        <v>42855</v>
      </c>
      <c r="D5" s="107"/>
    </row>
    <row r="6" spans="1:4" x14ac:dyDescent="0.25">
      <c r="A6" s="106" t="s">
        <v>8</v>
      </c>
      <c r="B6" s="107"/>
      <c r="C6" s="108" t="str">
        <f>'642'!C6</f>
        <v>LAGOS</v>
      </c>
      <c r="D6" s="107"/>
    </row>
    <row r="7" spans="1:4" x14ac:dyDescent="0.25">
      <c r="A7" s="106" t="s">
        <v>10</v>
      </c>
      <c r="B7" s="107"/>
      <c r="C7" s="108">
        <f>'642'!C7</f>
        <v>20</v>
      </c>
      <c r="D7" s="107"/>
    </row>
    <row r="8" spans="1:4" x14ac:dyDescent="0.25">
      <c r="A8" s="106" t="s">
        <v>11</v>
      </c>
      <c r="B8" s="107"/>
      <c r="C8" s="108" t="str">
        <f>'642'!C8</f>
        <v>Ikeja</v>
      </c>
      <c r="D8" s="107"/>
    </row>
    <row r="9" spans="1:4" x14ac:dyDescent="0.25">
      <c r="A9" s="106" t="s">
        <v>13</v>
      </c>
      <c r="B9" s="107"/>
      <c r="C9" s="108">
        <f>'642'!C9</f>
        <v>0</v>
      </c>
      <c r="D9" s="107"/>
    </row>
    <row r="10" spans="1:4" x14ac:dyDescent="0.25">
      <c r="A10" s="107"/>
      <c r="B10" s="107"/>
      <c r="C10" s="107"/>
      <c r="D10" s="107"/>
    </row>
    <row customFormat="1" ht="12.75" r="11" s="513" spans="1:4" x14ac:dyDescent="0.2">
      <c r="A11" s="727"/>
      <c r="B11" s="727"/>
      <c r="C11" s="157"/>
      <c r="D11" s="157"/>
    </row>
    <row customHeight="1" ht="26.25" r="12" spans="1:4" x14ac:dyDescent="0.25">
      <c r="A12" s="271" t="s">
        <v>213</v>
      </c>
      <c r="B12" s="661" t="s">
        <v>329</v>
      </c>
      <c r="C12" s="661"/>
      <c r="D12" s="273" t="s">
        <v>208</v>
      </c>
    </row>
    <row r="13" spans="1:4" x14ac:dyDescent="0.25">
      <c r="A13" s="235" t="n">
        <v>0.0</v>
      </c>
      <c r="B13" s="665" t="s">
        <v>586</v>
      </c>
      <c r="C13" s="665"/>
      <c r="D13" s="500" t="n">
        <v>5000.0</v>
      </c>
    </row>
    <row r="14" spans="1:4" x14ac:dyDescent="0.25">
      <c r="A14" s="240" t="n">
        <v>1.0</v>
      </c>
      <c r="B14" s="656" t="s">
        <v>587</v>
      </c>
      <c r="C14" s="656"/>
      <c r="D14" s="501" t="n">
        <v>50.0</v>
      </c>
    </row>
    <row r="15" spans="1:4" x14ac:dyDescent="0.25">
      <c r="A15" s="240" t="n">
        <v>2.0</v>
      </c>
      <c r="B15" s="656" t="s">
        <v>588</v>
      </c>
      <c r="C15" s="656"/>
      <c r="D15" s="501" t="n">
        <v>50.0</v>
      </c>
    </row>
    <row r="16" spans="1:4" x14ac:dyDescent="0.25">
      <c r="A16" s="240"/>
      <c r="B16" s="656"/>
      <c r="C16" s="656"/>
      <c r="D16" s="501"/>
    </row>
    <row r="17" spans="1:5" x14ac:dyDescent="0.25">
      <c r="A17" s="240"/>
      <c r="B17" s="656"/>
      <c r="C17" s="656"/>
      <c r="D17" s="501"/>
    </row>
    <row r="18" spans="1:5" x14ac:dyDescent="0.25">
      <c r="A18" s="240"/>
      <c r="B18" s="656"/>
      <c r="C18" s="656"/>
      <c r="D18" s="501"/>
    </row>
    <row r="19" spans="1:5" x14ac:dyDescent="0.25">
      <c r="A19" s="240"/>
      <c r="B19" s="656"/>
      <c r="C19" s="656"/>
      <c r="D19" s="501"/>
    </row>
    <row r="20" spans="1:5" x14ac:dyDescent="0.25">
      <c r="A20" s="240"/>
      <c r="B20" s="656"/>
      <c r="C20" s="656"/>
      <c r="D20" s="501"/>
    </row>
    <row r="21" spans="1:5" x14ac:dyDescent="0.25">
      <c r="A21" s="240"/>
      <c r="B21" s="656"/>
      <c r="C21" s="656"/>
      <c r="D21" s="501"/>
    </row>
    <row r="22" spans="1:5" x14ac:dyDescent="0.25">
      <c r="A22" s="240"/>
      <c r="B22" s="656"/>
      <c r="C22" s="656"/>
      <c r="D22" s="501"/>
    </row>
    <row r="23" spans="1:5" x14ac:dyDescent="0.25">
      <c r="A23" s="277"/>
      <c r="B23" s="663"/>
      <c r="C23" s="663"/>
      <c r="D23" s="502"/>
    </row>
    <row customHeight="1" ht="13.5" r="24" spans="1:5" x14ac:dyDescent="0.25">
      <c r="A24" s="503"/>
      <c r="B24" s="701" t="s">
        <v>192</v>
      </c>
      <c r="C24" s="701"/>
      <c r="D24" s="495">
        <f>SUM(D13:D23)</f>
      </c>
      <c r="E24" s="597"/>
    </row>
    <row r="25" spans="1:5" x14ac:dyDescent="0.25">
      <c r="A25" s="496"/>
      <c r="B25" s="90"/>
      <c r="C25" s="90"/>
      <c r="D25" s="90"/>
    </row>
    <row r="26" spans="1:5" x14ac:dyDescent="0.25">
      <c r="A26" s="90"/>
      <c r="B26" s="90"/>
      <c r="C26" s="90"/>
      <c r="D26" s="90"/>
    </row>
    <row r="27" spans="1:5" x14ac:dyDescent="0.25">
      <c r="A27" s="90"/>
      <c r="B27" s="90"/>
      <c r="C27" s="90"/>
      <c r="D27" s="90"/>
    </row>
    <row r="28" spans="1:5" x14ac:dyDescent="0.25">
      <c r="A28" s="93" t="s">
        <v>405</v>
      </c>
      <c r="B28" s="90"/>
      <c r="C28" s="650" t="s">
        <v>235</v>
      </c>
      <c r="D28" s="650"/>
    </row>
    <row r="29" spans="1:5" x14ac:dyDescent="0.25">
      <c r="A29" s="93" t="s">
        <v>111</v>
      </c>
      <c r="B29" s="90"/>
      <c r="C29" s="650" t="s">
        <v>111</v>
      </c>
      <c r="D29" s="650"/>
    </row>
    <row r="30" spans="1:5" x14ac:dyDescent="0.25">
      <c r="A30" s="476"/>
      <c r="B30" s="476"/>
      <c r="C30" s="90"/>
      <c r="D30" s="90"/>
    </row>
  </sheetData>
  <sheetProtection password="EF22" sheet="1"/>
  <mergeCells count="16">
    <mergeCell ref="A11:B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C29:D29"/>
    <mergeCell ref="B21:C21"/>
    <mergeCell ref="B22:C22"/>
    <mergeCell ref="B23:C23"/>
    <mergeCell ref="B24:C24"/>
    <mergeCell ref="C28:D28"/>
  </mergeCells>
  <conditionalFormatting sqref="D24">
    <cfRule dxfId="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3:D23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E30"/>
  <sheetViews>
    <sheetView showGridLines="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9.5703125" collapsed="true"/>
    <col min="2" max="2" customWidth="true" style="104" width="17.7109375" collapsed="true"/>
    <col min="3" max="3" customWidth="true" style="104" width="34.5703125" collapsed="true"/>
    <col min="4" max="4" customWidth="true" style="104" width="15.7109375" collapsed="true"/>
    <col min="5" max="257" style="104" width="9.140625" collapsed="true"/>
  </cols>
  <sheetData>
    <row r="1" spans="1:4" x14ac:dyDescent="0.25">
      <c r="A1" s="106" t="s">
        <v>0</v>
      </c>
      <c r="B1" s="107"/>
      <c r="C1" s="111">
        <f>'651'!C1</f>
        <v>51253</v>
      </c>
      <c r="D1" s="107"/>
    </row>
    <row r="2" spans="1:4" x14ac:dyDescent="0.25">
      <c r="A2" s="106" t="s">
        <v>1</v>
      </c>
      <c r="B2" s="107"/>
      <c r="C2" s="111" t="str">
        <f>'651'!C2</f>
        <v>NEPTUNE MICROFINANCE BANK LIMITED</v>
      </c>
      <c r="D2" s="107"/>
    </row>
    <row r="3" spans="1:4" x14ac:dyDescent="0.25">
      <c r="A3" s="106" t="s">
        <v>3</v>
      </c>
      <c r="B3" s="107"/>
      <c r="C3" s="111" t="s">
        <v>406</v>
      </c>
      <c r="D3" s="107"/>
    </row>
    <row r="4" spans="1:4" x14ac:dyDescent="0.25">
      <c r="A4" s="106" t="s">
        <v>5</v>
      </c>
      <c r="B4" s="107"/>
      <c r="C4" s="290" t="s">
        <v>407</v>
      </c>
      <c r="D4" s="107"/>
    </row>
    <row r="5" spans="1:4" x14ac:dyDescent="0.25">
      <c r="A5" s="106" t="s">
        <v>7</v>
      </c>
      <c r="B5" s="107"/>
      <c r="C5" s="293">
        <f>'651'!C5</f>
        <v>42855</v>
      </c>
      <c r="D5" s="107"/>
    </row>
    <row r="6" spans="1:4" x14ac:dyDescent="0.25">
      <c r="A6" s="106" t="s">
        <v>8</v>
      </c>
      <c r="B6" s="107"/>
      <c r="C6" s="111" t="str">
        <f>'651'!C6</f>
        <v>LAGOS</v>
      </c>
      <c r="D6" s="107"/>
    </row>
    <row r="7" spans="1:4" x14ac:dyDescent="0.25">
      <c r="A7" s="106" t="s">
        <v>10</v>
      </c>
      <c r="B7" s="107"/>
      <c r="C7" s="111">
        <f>'651'!C7</f>
        <v>20</v>
      </c>
      <c r="D7" s="107"/>
    </row>
    <row r="8" spans="1:4" x14ac:dyDescent="0.25">
      <c r="A8" s="106" t="s">
        <v>11</v>
      </c>
      <c r="B8" s="107"/>
      <c r="C8" s="111" t="str">
        <f>'651'!C8</f>
        <v>Ikeja</v>
      </c>
      <c r="D8" s="107"/>
    </row>
    <row r="9" spans="1:4" x14ac:dyDescent="0.25">
      <c r="A9" s="106" t="s">
        <v>13</v>
      </c>
      <c r="B9" s="107"/>
      <c r="C9" s="111">
        <f>'651'!C9</f>
        <v>0</v>
      </c>
      <c r="D9" s="107"/>
    </row>
    <row r="10" spans="1:4" x14ac:dyDescent="0.25">
      <c r="A10" s="107"/>
      <c r="B10" s="107"/>
      <c r="C10" s="107"/>
      <c r="D10" s="107"/>
    </row>
    <row customHeight="1" ht="26.25" r="11" spans="1:4" x14ac:dyDescent="0.25">
      <c r="A11" s="498" t="s">
        <v>213</v>
      </c>
      <c r="B11" s="703" t="s">
        <v>408</v>
      </c>
      <c r="C11" s="703"/>
      <c r="D11" s="499" t="s">
        <v>409</v>
      </c>
    </row>
    <row r="12" spans="1:4" x14ac:dyDescent="0.25">
      <c r="A12" s="615" t="n">
        <v>0.0</v>
      </c>
      <c r="B12" s="665" t="s">
        <v>589</v>
      </c>
      <c r="C12" s="665"/>
      <c r="D12" s="500" t="n">
        <v>2000.0</v>
      </c>
    </row>
    <row r="13" spans="1:4" x14ac:dyDescent="0.25">
      <c r="A13" s="616" t="n">
        <v>1.0</v>
      </c>
      <c r="B13" s="656" t="s">
        <v>590</v>
      </c>
      <c r="C13" s="656"/>
      <c r="D13" s="501" t="n">
        <v>65000.0</v>
      </c>
    </row>
    <row r="14" spans="1:4" x14ac:dyDescent="0.25">
      <c r="A14" s="616"/>
      <c r="B14" s="656"/>
      <c r="C14" s="656"/>
      <c r="D14" s="501"/>
    </row>
    <row r="15" spans="1:4" x14ac:dyDescent="0.25">
      <c r="A15" s="616"/>
      <c r="B15" s="656"/>
      <c r="C15" s="656"/>
      <c r="D15" s="501"/>
    </row>
    <row r="16" spans="1:4" x14ac:dyDescent="0.25">
      <c r="A16" s="616"/>
      <c r="B16" s="656"/>
      <c r="C16" s="656"/>
      <c r="D16" s="501"/>
    </row>
    <row r="17" spans="1:4" x14ac:dyDescent="0.25">
      <c r="A17" s="616"/>
      <c r="B17" s="656"/>
      <c r="C17" s="656"/>
      <c r="D17" s="501"/>
    </row>
    <row r="18" spans="1:4" x14ac:dyDescent="0.25">
      <c r="A18" s="616"/>
      <c r="B18" s="656"/>
      <c r="C18" s="656"/>
      <c r="D18" s="501"/>
    </row>
    <row r="19" spans="1:4" x14ac:dyDescent="0.25">
      <c r="A19" s="616"/>
      <c r="B19" s="656"/>
      <c r="C19" s="656"/>
      <c r="D19" s="501"/>
    </row>
    <row r="20" spans="1:4" x14ac:dyDescent="0.25">
      <c r="A20" s="616"/>
      <c r="B20" s="656"/>
      <c r="C20" s="656"/>
      <c r="D20" s="501"/>
    </row>
    <row r="21" spans="1:4" x14ac:dyDescent="0.25">
      <c r="A21" s="616"/>
      <c r="B21" s="656"/>
      <c r="C21" s="656"/>
      <c r="D21" s="501"/>
    </row>
    <row r="22" spans="1:4" x14ac:dyDescent="0.25">
      <c r="A22" s="617"/>
      <c r="B22" s="663"/>
      <c r="C22" s="663"/>
      <c r="D22" s="502"/>
    </row>
    <row customHeight="1" ht="15" r="23" spans="1:4" x14ac:dyDescent="0.25">
      <c r="A23" s="503"/>
      <c r="B23" s="728" t="s">
        <v>192</v>
      </c>
      <c r="C23" s="728"/>
      <c r="D23" s="495">
        <f>SUM(D12:D22)</f>
      </c>
    </row>
    <row r="24" spans="1:4" x14ac:dyDescent="0.25">
      <c r="A24" s="496"/>
      <c r="B24" s="90"/>
      <c r="C24" s="90"/>
      <c r="D24" s="90"/>
    </row>
    <row r="25" spans="1:4" x14ac:dyDescent="0.25">
      <c r="A25" s="476"/>
      <c r="B25" s="90"/>
      <c r="C25" s="90"/>
      <c r="D25" s="90"/>
    </row>
    <row r="26" spans="1:4" x14ac:dyDescent="0.25">
      <c r="A26" s="99"/>
      <c r="B26" s="99"/>
      <c r="C26" s="158"/>
      <c r="D26" s="99"/>
    </row>
    <row r="27" spans="1:4" x14ac:dyDescent="0.25">
      <c r="A27" s="99"/>
      <c r="B27" s="99"/>
      <c r="C27" s="158"/>
      <c r="D27" s="99"/>
    </row>
    <row r="28" spans="1:4" x14ac:dyDescent="0.25">
      <c r="A28" s="93" t="s">
        <v>150</v>
      </c>
      <c r="B28" s="90"/>
      <c r="C28" s="650" t="s">
        <v>151</v>
      </c>
      <c r="D28" s="650"/>
    </row>
    <row r="29" spans="1:4" x14ac:dyDescent="0.25">
      <c r="A29" s="93" t="s">
        <v>111</v>
      </c>
      <c r="B29" s="90"/>
      <c r="C29" s="650" t="s">
        <v>111</v>
      </c>
      <c r="D29" s="650"/>
    </row>
    <row r="30" spans="1:4" x14ac:dyDescent="0.25">
      <c r="A30" s="476"/>
      <c r="B30" s="476"/>
      <c r="C30" s="90"/>
      <c r="D30" s="90"/>
    </row>
  </sheetData>
  <sheetProtection password="EF22" sheet="1"/>
  <mergeCells count="15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C28:D28"/>
    <mergeCell ref="C29:D29"/>
  </mergeCells>
  <dataValidations count="1">
    <dataValidation allowBlank="1" operator="greaterThanOrEqual" showErrorMessage="1" sqref="D12:D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34"/>
  <sheetViews>
    <sheetView showGridLines="0" tabSelected="1" topLeftCell="A7" workbookViewId="0" zoomScaleNormal="100">
      <selection activeCell="H18" sqref="H18"/>
    </sheetView>
  </sheetViews>
  <sheetFormatPr defaultColWidth="9.140625" defaultRowHeight="15" x14ac:dyDescent="0.25"/>
  <cols>
    <col min="1" max="1" customWidth="true" style="226" width="24.85546875" collapsed="true"/>
    <col min="2" max="3" customWidth="true" style="226" width="12.42578125" collapsed="true"/>
    <col min="4" max="4" customWidth="true" style="226" width="12.0" collapsed="true"/>
    <col min="5" max="5" customWidth="true" style="226" width="12.28515625" collapsed="true"/>
    <col min="6" max="6" customWidth="true" style="226" width="12.7109375" collapsed="true"/>
    <col min="7" max="7" customWidth="true" style="226" width="12.42578125" collapsed="true"/>
    <col min="8" max="8" customWidth="true" style="226" width="10.7109375" collapsed="true"/>
    <col min="9" max="9" customWidth="true" style="226" width="14.42578125" collapsed="true"/>
    <col min="10" max="257" style="226" width="9.140625" collapsed="true"/>
  </cols>
  <sheetData>
    <row r="1" spans="1:9" x14ac:dyDescent="0.25">
      <c r="A1" s="3" t="s">
        <v>0</v>
      </c>
      <c r="B1" s="618">
        <f>'651'!C1</f>
        <v>51253</v>
      </c>
      <c r="C1" s="619"/>
      <c r="D1" s="289"/>
    </row>
    <row r="2" spans="1:9" x14ac:dyDescent="0.25">
      <c r="A2" s="3" t="s">
        <v>1</v>
      </c>
      <c r="B2" s="618" t="str">
        <f>'651'!C2</f>
        <v>NEPTUNE MICROFINANCE BANK LIMITED</v>
      </c>
      <c r="C2" s="619"/>
      <c r="D2" s="289"/>
    </row>
    <row r="3" spans="1:9" x14ac:dyDescent="0.25">
      <c r="A3" s="3" t="s">
        <v>3</v>
      </c>
      <c r="B3" s="618" t="s">
        <v>410</v>
      </c>
      <c r="C3" s="619"/>
      <c r="D3" s="289"/>
    </row>
    <row r="4" spans="1:9" x14ac:dyDescent="0.25">
      <c r="A4" s="3" t="s">
        <v>5</v>
      </c>
      <c r="B4" s="651" t="s">
        <v>411</v>
      </c>
      <c r="C4" s="651"/>
      <c r="D4" s="651"/>
    </row>
    <row r="5" spans="1:9" x14ac:dyDescent="0.25">
      <c r="A5" s="3" t="s">
        <v>7</v>
      </c>
      <c r="B5" s="620">
        <f>'933'!C5</f>
        <v>42855</v>
      </c>
      <c r="C5" s="619"/>
      <c r="D5" s="289"/>
    </row>
    <row r="6" spans="1:9" x14ac:dyDescent="0.25">
      <c r="A6" s="3" t="s">
        <v>8</v>
      </c>
      <c r="B6" s="618" t="str">
        <f>'651'!C6</f>
        <v>LAGOS</v>
      </c>
      <c r="C6" s="619"/>
      <c r="D6" s="289"/>
    </row>
    <row r="7" spans="1:9" x14ac:dyDescent="0.25">
      <c r="A7" s="3" t="s">
        <v>10</v>
      </c>
      <c r="B7" s="618">
        <f>'651'!C7</f>
        <v>20</v>
      </c>
      <c r="C7" s="619"/>
      <c r="D7" s="289"/>
    </row>
    <row r="8" spans="1:9" x14ac:dyDescent="0.25">
      <c r="A8" s="3" t="s">
        <v>11</v>
      </c>
      <c r="B8" s="618" t="str">
        <f>'651'!C8</f>
        <v>Ikeja</v>
      </c>
      <c r="C8" s="619"/>
      <c r="D8" s="289"/>
    </row>
    <row r="9" spans="1:9" x14ac:dyDescent="0.25">
      <c r="A9" s="3" t="s">
        <v>13</v>
      </c>
      <c r="B9" s="618">
        <f>'651'!C9</f>
        <v>0</v>
      </c>
      <c r="C9" s="619"/>
      <c r="D9" s="289"/>
    </row>
    <row r="10" spans="1:9" x14ac:dyDescent="0.25">
      <c r="A10" s="99"/>
      <c r="B10" s="621"/>
      <c r="C10" s="621"/>
      <c r="D10" s="99"/>
    </row>
    <row r="11" spans="1:9" x14ac:dyDescent="0.25">
      <c r="A11" s="725"/>
      <c r="B11" s="725"/>
      <c r="D11" s="90"/>
      <c r="E11" s="90"/>
      <c r="F11" s="99"/>
      <c r="G11" s="621"/>
      <c r="H11" s="621"/>
      <c r="I11" s="157"/>
    </row>
    <row customHeight="1" ht="39" r="12" spans="1:9" x14ac:dyDescent="0.25">
      <c r="A12" s="731" t="s">
        <v>412</v>
      </c>
      <c r="B12" s="731"/>
      <c r="C12" s="622" t="s">
        <v>413</v>
      </c>
      <c r="D12" s="622" t="s">
        <v>414</v>
      </c>
      <c r="E12" s="622" t="s">
        <v>415</v>
      </c>
      <c r="F12" s="622" t="s">
        <v>416</v>
      </c>
      <c r="G12" s="622" t="s">
        <v>417</v>
      </c>
      <c r="H12" s="622" t="s">
        <v>418</v>
      </c>
      <c r="I12" s="623" t="s">
        <v>419</v>
      </c>
    </row>
    <row r="13" spans="1:9" x14ac:dyDescent="0.25">
      <c r="A13" s="732" t="s">
        <v>420</v>
      </c>
      <c r="B13" s="732"/>
      <c r="C13" s="624" t="n">
        <v>0.0</v>
      </c>
      <c r="D13" s="341" t="n">
        <v>0.0</v>
      </c>
      <c r="E13" s="341" t="n">
        <v>0.0</v>
      </c>
      <c r="F13" s="341" t="n">
        <v>0.0</v>
      </c>
      <c r="G13" s="625" t="n">
        <v>0.0</v>
      </c>
      <c r="H13" s="626" t="n">
        <v>0.0</v>
      </c>
      <c r="I13" s="627">
        <f>SUM(C13:H13)</f>
      </c>
    </row>
    <row r="14" spans="1:9" x14ac:dyDescent="0.25">
      <c r="A14" s="733" t="s">
        <v>421</v>
      </c>
      <c r="B14" s="733"/>
      <c r="C14" s="628" t="n">
        <v>0.0</v>
      </c>
      <c r="D14" s="346" t="n">
        <v>0.0</v>
      </c>
      <c r="E14" s="346" t="n">
        <v>0.0</v>
      </c>
      <c r="F14" s="346" t="n">
        <v>0.0</v>
      </c>
      <c r="G14" s="629" t="n">
        <v>0.0</v>
      </c>
      <c r="H14" s="630" t="n">
        <v>0.0</v>
      </c>
      <c r="I14" s="631">
        <f>SUM(C14:H14)</f>
      </c>
    </row>
    <row r="15" spans="1:9" x14ac:dyDescent="0.25">
      <c r="A15" s="729" t="s">
        <v>422</v>
      </c>
      <c r="B15" s="729"/>
      <c r="C15" s="628" t="n">
        <v>0.0</v>
      </c>
      <c r="D15" s="632" t="n">
        <v>0.0</v>
      </c>
      <c r="E15" s="632" t="n">
        <v>0.0</v>
      </c>
      <c r="F15" s="632" t="n">
        <v>0.0</v>
      </c>
      <c r="G15" s="629" t="n">
        <v>0.0</v>
      </c>
      <c r="H15" s="630" t="n">
        <v>0.0</v>
      </c>
      <c r="I15" s="631">
        <f>SUM(C15:H15)</f>
      </c>
    </row>
    <row r="16" spans="1:9" x14ac:dyDescent="0.25">
      <c r="A16" s="729" t="s">
        <v>423</v>
      </c>
      <c r="B16" s="729"/>
      <c r="C16" s="634">
        <f>SUM(C14:C15)</f>
      </c>
      <c r="D16" s="634">
        <f>SUM(D13:D15)</f>
      </c>
      <c r="E16" s="634">
        <f>SUM(E13:E15)</f>
      </c>
      <c r="F16" s="634">
        <f>SUM(F13:F15)</f>
      </c>
      <c r="G16" s="634">
        <f>SUM(G13:G15)</f>
      </c>
      <c r="H16" s="634">
        <f>SUM(H13:H15)</f>
      </c>
      <c r="I16" s="635">
        <f>SUM(I13:I15)</f>
      </c>
    </row>
    <row r="17" spans="1:9" x14ac:dyDescent="0.25">
      <c r="A17" s="729" t="s">
        <v>424</v>
      </c>
      <c r="B17" s="729"/>
      <c r="C17" s="628"/>
      <c r="D17" s="632"/>
      <c r="E17" s="632"/>
      <c r="F17" s="632"/>
      <c r="G17" s="629"/>
      <c r="H17" s="630"/>
      <c r="I17" s="631">
        <f>SUM(C17:H17)</f>
      </c>
    </row>
    <row r="18" spans="1:9" x14ac:dyDescent="0.25">
      <c r="A18" s="633" t="s">
        <v>425</v>
      </c>
      <c r="B18" s="636"/>
      <c r="C18" s="629"/>
      <c r="D18" s="629"/>
      <c r="E18" s="629"/>
      <c r="F18" s="629"/>
      <c r="G18" s="629"/>
      <c r="H18" s="630"/>
      <c r="I18" s="631">
        <f>SUM(C18:H18)</f>
      </c>
    </row>
    <row r="19" spans="1:9" x14ac:dyDescent="0.25">
      <c r="A19" s="729" t="s">
        <v>426</v>
      </c>
      <c r="B19" s="729"/>
      <c r="C19" s="634">
        <f>SUM(C17:C18)</f>
      </c>
      <c r="D19" s="634">
        <f>SUM(D17:D18)</f>
      </c>
      <c r="E19" s="634">
        <f>SUM(E17:E18)</f>
      </c>
      <c r="F19" s="634">
        <f>SUM(F17:F18)</f>
      </c>
      <c r="G19" s="634">
        <f>SUM(G17:G18)</f>
      </c>
      <c r="H19" s="634">
        <f>SUM(H17:H18)</f>
      </c>
      <c r="I19" s="635">
        <f>SUM(I17:I18)</f>
      </c>
    </row>
    <row r="20" spans="1:9" x14ac:dyDescent="0.25">
      <c r="A20" s="729" t="s">
        <v>427</v>
      </c>
      <c r="B20" s="729"/>
      <c r="C20" s="628"/>
      <c r="D20" s="632"/>
      <c r="E20" s="632"/>
      <c r="F20" s="632"/>
      <c r="G20" s="629"/>
      <c r="H20" s="630"/>
      <c r="I20" s="631">
        <f>SUM(C20:H20)</f>
      </c>
    </row>
    <row r="21" spans="1:9" x14ac:dyDescent="0.25">
      <c r="A21" s="729" t="s">
        <v>428</v>
      </c>
      <c r="B21" s="729"/>
      <c r="C21" s="634">
        <f>C16-C19-C20</f>
      </c>
      <c r="D21" s="634">
        <f>D16-D19-D20</f>
      </c>
      <c r="E21" s="634">
        <f>E16-E19-E20</f>
      </c>
      <c r="F21" s="634">
        <f>F16-F19-F20</f>
      </c>
      <c r="G21" s="634">
        <f>G16-G19-G20</f>
      </c>
      <c r="H21" s="634">
        <f>H16-H19-H20</f>
      </c>
      <c r="I21" s="631">
        <f>SUM(C21:H21)</f>
      </c>
    </row>
    <row r="22" spans="1:9" x14ac:dyDescent="0.25">
      <c r="A22" s="730" t="s">
        <v>429</v>
      </c>
      <c r="B22" s="730"/>
      <c r="C22" s="637" t="n">
        <f>C21</f>
      </c>
      <c r="D22" s="638" t="n">
        <f>C21+D21</f>
      </c>
      <c r="E22" s="638" t="n">
        <f>D22+E21</f>
      </c>
      <c r="F22" s="638" t="n">
        <f>E22+F21</f>
      </c>
      <c r="G22" s="638" t="n">
        <f>F22+G21</f>
      </c>
      <c r="H22" s="639" t="n">
        <f>H21+G22</f>
        <v>0.0</v>
      </c>
      <c r="I22" s="640">
        <f>H22</f>
      </c>
    </row>
    <row r="23" spans="1:9" x14ac:dyDescent="0.25">
      <c r="A23" s="90"/>
      <c r="B23" s="641" t="s">
        <v>169</v>
      </c>
      <c r="C23" s="641"/>
      <c r="D23" s="641"/>
      <c r="E23" s="641"/>
      <c r="F23" s="642"/>
      <c r="G23" s="643"/>
      <c r="H23" s="643"/>
      <c r="I23" s="643"/>
    </row>
    <row r="24" spans="1:9" x14ac:dyDescent="0.25">
      <c r="A24" s="90" t="s">
        <v>430</v>
      </c>
      <c r="B24" s="641"/>
      <c r="C24" s="641"/>
      <c r="D24" s="641"/>
      <c r="E24" s="641"/>
      <c r="F24" s="641"/>
      <c r="G24" s="643"/>
      <c r="H24" s="643"/>
      <c r="I24" s="643"/>
    </row>
    <row r="25" spans="1:9" x14ac:dyDescent="0.25">
      <c r="A25" s="90" t="s">
        <v>431</v>
      </c>
      <c r="D25" s="641"/>
      <c r="E25" s="641"/>
      <c r="F25" s="641"/>
      <c r="G25" s="643"/>
      <c r="H25" s="643"/>
      <c r="I25" s="643"/>
    </row>
    <row r="26" spans="1:9" x14ac:dyDescent="0.25">
      <c r="A26" s="93" t="s">
        <v>432</v>
      </c>
      <c r="B26" s="641"/>
      <c r="D26" s="641"/>
      <c r="E26" s="641"/>
      <c r="F26" s="641"/>
      <c r="G26" s="643"/>
      <c r="H26" s="643"/>
      <c r="I26" s="643"/>
    </row>
    <row r="27" spans="1:9" x14ac:dyDescent="0.25">
      <c r="A27" s="93" t="s">
        <v>433</v>
      </c>
      <c r="B27" s="641"/>
      <c r="D27" s="641"/>
      <c r="E27" s="641"/>
      <c r="F27" s="641"/>
      <c r="G27" s="643"/>
      <c r="H27" s="643"/>
      <c r="I27" s="643"/>
    </row>
    <row r="28" spans="1:9" x14ac:dyDescent="0.25">
      <c r="A28" s="93" t="s">
        <v>434</v>
      </c>
      <c r="B28" s="641"/>
      <c r="D28" s="641"/>
      <c r="E28" s="641"/>
      <c r="F28" s="641"/>
      <c r="G28" s="643"/>
      <c r="H28" s="643"/>
      <c r="I28" s="643"/>
    </row>
    <row r="29" spans="1:9" x14ac:dyDescent="0.25">
      <c r="A29" s="93" t="s">
        <v>435</v>
      </c>
      <c r="B29" s="641"/>
      <c r="D29" s="641"/>
      <c r="E29" s="641"/>
      <c r="F29" s="641"/>
      <c r="G29" s="643"/>
      <c r="H29" s="643"/>
      <c r="I29" s="643"/>
    </row>
    <row r="30" spans="1:9" x14ac:dyDescent="0.25">
      <c r="A30" s="643"/>
      <c r="B30" s="643"/>
      <c r="C30" s="643"/>
      <c r="D30" s="643"/>
      <c r="E30" s="643"/>
      <c r="F30" s="643"/>
      <c r="G30" s="643"/>
      <c r="H30" s="643"/>
      <c r="I30" s="643"/>
    </row>
    <row r="31" spans="1:9" x14ac:dyDescent="0.25">
      <c r="A31" s="643"/>
      <c r="B31" s="643"/>
      <c r="C31" s="643"/>
      <c r="D31" s="643"/>
      <c r="E31" s="643"/>
      <c r="F31" s="643"/>
      <c r="G31" s="643"/>
      <c r="H31" s="643"/>
      <c r="I31" s="643"/>
    </row>
    <row r="32" spans="1:9" x14ac:dyDescent="0.25">
      <c r="A32" s="93" t="s">
        <v>150</v>
      </c>
      <c r="B32" s="90"/>
      <c r="C32" s="650" t="s">
        <v>151</v>
      </c>
      <c r="D32" s="650"/>
      <c r="E32" s="90"/>
      <c r="F32" s="643"/>
      <c r="G32" s="643"/>
      <c r="H32" s="643"/>
      <c r="I32" s="643"/>
    </row>
    <row r="33" spans="1:4" x14ac:dyDescent="0.25">
      <c r="A33" s="93" t="s">
        <v>111</v>
      </c>
      <c r="B33" s="90"/>
      <c r="C33" s="650" t="s">
        <v>111</v>
      </c>
      <c r="D33" s="650"/>
    </row>
    <row r="34" spans="1:4" x14ac:dyDescent="0.25">
      <c r="A34" s="476"/>
      <c r="B34" s="476"/>
      <c r="C34" s="90"/>
      <c r="D34" s="90"/>
    </row>
  </sheetData>
  <sheetProtection password="EF22" sheet="1"/>
  <mergeCells count="14">
    <mergeCell ref="B4:D4"/>
    <mergeCell ref="A11:B11"/>
    <mergeCell ref="A12:B12"/>
    <mergeCell ref="A13:B13"/>
    <mergeCell ref="A14:B14"/>
    <mergeCell ref="A21:B21"/>
    <mergeCell ref="A22:B22"/>
    <mergeCell ref="C32:D32"/>
    <mergeCell ref="C33:D33"/>
    <mergeCell ref="A15:B15"/>
    <mergeCell ref="A16:B16"/>
    <mergeCell ref="A17:B17"/>
    <mergeCell ref="A19:B19"/>
    <mergeCell ref="A20:B20"/>
  </mergeCells>
  <dataValidations count="1">
    <dataValidation allowBlank="1" operator="greaterThanOrEqual" showErrorMessage="1" sqref="C13:H15 C17:H18 C20:H20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D40"/>
  <sheetViews>
    <sheetView showGridLines="0" workbookViewId="0" zoomScaleNormal="100">
      <selection activeCell="F12" sqref="F12"/>
    </sheetView>
  </sheetViews>
  <sheetFormatPr defaultColWidth="9.140625" defaultRowHeight="15" x14ac:dyDescent="0.25"/>
  <cols>
    <col min="1" max="1" customWidth="true" style="226" width="22.7109375" collapsed="true"/>
    <col min="2" max="2" customWidth="true" style="226" width="27.85546875" collapsed="true"/>
    <col min="3" max="3" customWidth="true" style="226" width="6.85546875" collapsed="true"/>
    <col min="4" max="4" customWidth="true" style="226" width="13.7109375" collapsed="true"/>
    <col min="5" max="5" customWidth="true" style="226" width="13.85546875" collapsed="true"/>
    <col min="6" max="257" style="226" width="9.140625" collapsed="true"/>
  </cols>
  <sheetData>
    <row r="1" spans="1:29" x14ac:dyDescent="0.25">
      <c r="A1" s="106" t="s">
        <v>0</v>
      </c>
      <c r="B1" s="567">
        <f>'951'!C1</f>
        <v>51253</v>
      </c>
      <c r="C1" s="567"/>
      <c r="D1" s="567"/>
      <c r="E1" s="567"/>
    </row>
    <row r="2" spans="1:29" x14ac:dyDescent="0.25">
      <c r="A2" s="106" t="s">
        <v>1</v>
      </c>
      <c r="B2" s="567" t="str">
        <f>'951'!C2</f>
        <v>NEPTUNE MICROFINANCE BANK LIMITED</v>
      </c>
      <c r="C2" s="567"/>
      <c r="D2" s="567"/>
      <c r="E2" s="567"/>
    </row>
    <row r="3" spans="1:29" x14ac:dyDescent="0.25">
      <c r="A3" s="106" t="s">
        <v>5</v>
      </c>
      <c r="B3" s="735" t="s">
        <v>436</v>
      </c>
      <c r="C3" s="735"/>
      <c r="D3" s="735"/>
      <c r="E3" s="735"/>
      <c r="AC3" s="104"/>
    </row>
    <row r="4" spans="1:29" x14ac:dyDescent="0.25">
      <c r="A4" s="106" t="s">
        <v>3</v>
      </c>
      <c r="B4" s="567"/>
      <c r="C4" s="567"/>
      <c r="D4" s="567"/>
      <c r="E4" s="567"/>
    </row>
    <row r="5" spans="1:29" x14ac:dyDescent="0.25">
      <c r="A5" s="106" t="s">
        <v>7</v>
      </c>
      <c r="B5" s="599">
        <f>'933'!C5</f>
        <v>42855</v>
      </c>
      <c r="C5" s="567"/>
      <c r="D5" s="567"/>
      <c r="E5" s="567"/>
    </row>
    <row r="6" spans="1:29" x14ac:dyDescent="0.25">
      <c r="A6" s="106" t="s">
        <v>8</v>
      </c>
      <c r="B6" s="567" t="str">
        <f>'951'!C6</f>
        <v>LAGOS</v>
      </c>
      <c r="C6" s="567"/>
      <c r="D6" s="567"/>
      <c r="E6" s="567"/>
    </row>
    <row r="7" spans="1:29" x14ac:dyDescent="0.25">
      <c r="A7" s="106" t="s">
        <v>10</v>
      </c>
      <c r="B7" s="567">
        <f>'951'!C7</f>
        <v>20</v>
      </c>
      <c r="C7" s="567"/>
      <c r="D7" s="567"/>
      <c r="E7" s="567"/>
    </row>
    <row r="8" spans="1:29" x14ac:dyDescent="0.25">
      <c r="A8" s="106" t="s">
        <v>11</v>
      </c>
      <c r="B8" s="567" t="str">
        <f>'951'!C8</f>
        <v>Ikeja</v>
      </c>
      <c r="C8" s="567"/>
      <c r="D8" s="567"/>
      <c r="E8" s="567"/>
    </row>
    <row r="9" spans="1:29" x14ac:dyDescent="0.25">
      <c r="A9" s="106" t="s">
        <v>13</v>
      </c>
      <c r="B9" s="567">
        <f>'951'!C9</f>
        <v>0</v>
      </c>
      <c r="C9" s="567"/>
      <c r="D9" s="567"/>
      <c r="E9" s="567"/>
    </row>
    <row r="10" spans="1:29" x14ac:dyDescent="0.25">
      <c r="A10" s="643"/>
    </row>
    <row r="11" spans="1:29" x14ac:dyDescent="0.25">
      <c r="A11" s="736"/>
      <c r="B11" s="736"/>
      <c r="C11" s="736"/>
      <c r="D11" s="736"/>
      <c r="E11" s="644" t="s">
        <v>437</v>
      </c>
      <c r="F11" s="645" t="s">
        <v>438</v>
      </c>
    </row>
    <row customHeight="1" ht="13.5" r="12" spans="1:29" x14ac:dyDescent="0.25">
      <c r="A12" s="737" t="s">
        <v>439</v>
      </c>
      <c r="B12" s="737"/>
      <c r="C12" s="737"/>
      <c r="D12" s="737"/>
      <c r="E12" s="646"/>
      <c r="F12" s="646"/>
    </row>
    <row r="13" spans="1:29" x14ac:dyDescent="0.25">
      <c r="A13" s="496"/>
      <c r="B13" s="90"/>
      <c r="C13" s="90"/>
      <c r="D13" s="90"/>
      <c r="E13" s="90"/>
      <c r="F13" s="643"/>
    </row>
    <row r="14" spans="1:29" x14ac:dyDescent="0.25">
      <c r="A14" s="476"/>
      <c r="B14" s="90"/>
      <c r="C14" s="90"/>
      <c r="D14" s="90"/>
      <c r="E14" s="90"/>
      <c r="F14" s="643"/>
    </row>
    <row customHeight="1" ht="12.75" r="15" spans="1:29" x14ac:dyDescent="0.25">
      <c r="A15" s="651" t="s">
        <v>150</v>
      </c>
      <c r="B15" s="651"/>
      <c r="C15" s="643"/>
      <c r="D15" s="650" t="s">
        <v>151</v>
      </c>
      <c r="E15" s="650"/>
      <c r="F15" s="643"/>
    </row>
    <row customHeight="1" ht="12.75" r="16" spans="1:29" x14ac:dyDescent="0.25">
      <c r="A16" s="93" t="s">
        <v>111</v>
      </c>
      <c r="B16" s="90"/>
      <c r="C16" s="643"/>
      <c r="D16" s="650" t="s">
        <v>111</v>
      </c>
      <c r="E16" s="650"/>
      <c r="F16" s="643"/>
    </row>
    <row r="17" spans="1:6" x14ac:dyDescent="0.25">
      <c r="A17" s="651" t="s">
        <v>440</v>
      </c>
      <c r="B17" s="651"/>
      <c r="C17" s="651"/>
      <c r="D17" s="651"/>
      <c r="E17" s="651"/>
      <c r="F17" s="643"/>
    </row>
    <row r="18" spans="1:6" x14ac:dyDescent="0.25">
      <c r="A18" s="93"/>
      <c r="B18" s="93"/>
      <c r="C18" s="93"/>
      <c r="D18" s="93"/>
      <c r="E18" s="90"/>
      <c r="F18" s="643"/>
    </row>
    <row r="19" spans="1:6" x14ac:dyDescent="0.25">
      <c r="A19" s="90" t="s">
        <v>152</v>
      </c>
      <c r="B19" s="734"/>
      <c r="C19" s="734"/>
      <c r="D19" s="647" t="s">
        <v>154</v>
      </c>
      <c r="E19" s="648"/>
      <c r="F19" s="643"/>
    </row>
    <row r="20" spans="1:6" x14ac:dyDescent="0.25">
      <c r="A20" s="643"/>
      <c r="B20" s="643"/>
      <c r="C20" s="643"/>
      <c r="D20" s="643"/>
      <c r="E20" s="643"/>
      <c r="F20" s="643"/>
    </row>
    <row r="23" spans="1:6" x14ac:dyDescent="0.25">
      <c r="B23" s="226" t="s">
        <v>169</v>
      </c>
    </row>
    <row hidden="1" r="38" spans="2:2" x14ac:dyDescent="0.25"/>
    <row hidden="1" r="39" spans="2:2" x14ac:dyDescent="0.25">
      <c r="B39" s="104" t="s">
        <v>441</v>
      </c>
    </row>
    <row hidden="1" r="40" spans="2:2" x14ac:dyDescent="0.25">
      <c r="B40" s="226" t="s">
        <v>442</v>
      </c>
    </row>
  </sheetData>
  <sheetProtection password="EF22" sheet="1"/>
  <mergeCells count="8">
    <mergeCell ref="D16:E16"/>
    <mergeCell ref="A17:E17"/>
    <mergeCell ref="B19:C19"/>
    <mergeCell ref="B3:E3"/>
    <mergeCell ref="A11:D11"/>
    <mergeCell ref="A12:D12"/>
    <mergeCell ref="A15:B15"/>
    <mergeCell ref="D15:E15"/>
  </mergeCells>
  <dataValidations count="1">
    <dataValidation allowBlank="1" error="Click on the drop down menu to select" errorTitle="CBN" showErrorMessage="1" sqref="E12:F12" type="list">
      <formula1>$B$38:$B$40</formula1>
      <formula2>0</formula2>
    </dataValidation>
  </dataValidations>
  <pageMargins bottom="0.75" footer="0.3" header="0.51180555555555496" left="0.7" right="0.7" top="0.75"/>
  <pageSetup firstPageNumber="0" horizontalDpi="300" orientation="landscape" scale="85" verticalDpi="300"/>
  <headerFooter>
    <oddFooter>&amp;L&amp;F &amp;A &amp;C&amp;P / &amp;N&amp;R&amp;D &amp;T</oddFooter>
  </headerFooter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45"/>
  <sheetViews>
    <sheetView showGridLines="0" topLeftCell="A19" workbookViewId="0" zoomScaleNormal="100">
      <selection activeCell="C32" sqref="C32"/>
    </sheetView>
  </sheetViews>
  <sheetFormatPr defaultColWidth="9.140625" defaultRowHeight="15" x14ac:dyDescent="0.25"/>
  <cols>
    <col min="1" max="1" customWidth="true" style="104" width="8.0" collapsed="true"/>
    <col min="2" max="2" customWidth="true" style="104" width="43.140625" collapsed="true"/>
    <col min="3" max="3" customWidth="true" style="104" width="14.28515625" collapsed="true"/>
    <col min="4" max="5" customWidth="true" style="104" width="14.140625" collapsed="true"/>
    <col min="6" max="6" customWidth="true" style="104" width="14.7109375" collapsed="true"/>
    <col min="7" max="7" customWidth="true" style="104" width="15.140625" collapsed="true"/>
    <col min="8" max="257" style="104" width="9.140625" collapsed="true"/>
  </cols>
  <sheetData>
    <row customHeight="1" ht="12.75" r="1" spans="1:7" x14ac:dyDescent="0.25">
      <c r="A1" s="106" t="s">
        <v>0</v>
      </c>
      <c r="B1" s="106"/>
      <c r="C1" s="160">
        <f>'300'!C1</f>
        <v>51253</v>
      </c>
      <c r="E1" s="3"/>
      <c r="F1" s="161"/>
    </row>
    <row r="2" spans="1:7" x14ac:dyDescent="0.25">
      <c r="A2" s="106" t="s">
        <v>1</v>
      </c>
      <c r="B2" s="106"/>
      <c r="C2" s="160" t="str">
        <f>'300'!C2</f>
        <v>NEPTUNE MICROFINANCE BANK LIMITED</v>
      </c>
      <c r="E2" s="3"/>
      <c r="F2" s="3"/>
    </row>
    <row r="3" spans="1:7" x14ac:dyDescent="0.25">
      <c r="A3" s="106" t="s">
        <v>3</v>
      </c>
      <c r="B3" s="106"/>
      <c r="C3" s="160" t="s">
        <v>156</v>
      </c>
      <c r="E3" s="3"/>
      <c r="F3" s="3"/>
    </row>
    <row r="4" spans="1:7" x14ac:dyDescent="0.25">
      <c r="A4" s="106" t="s">
        <v>5</v>
      </c>
      <c r="B4" s="106"/>
      <c r="C4" s="160" t="s">
        <v>157</v>
      </c>
      <c r="E4" s="3"/>
      <c r="F4" s="11"/>
    </row>
    <row r="5" spans="1:7" x14ac:dyDescent="0.25">
      <c r="A5" s="106" t="s">
        <v>7</v>
      </c>
      <c r="B5" s="106"/>
      <c r="C5" s="11">
        <f>'300'!C5</f>
        <v>42855</v>
      </c>
      <c r="E5" s="3"/>
    </row>
    <row r="6" spans="1:7" x14ac:dyDescent="0.25">
      <c r="A6" s="106" t="s">
        <v>8</v>
      </c>
      <c r="B6" s="106"/>
      <c r="C6" s="160" t="str">
        <f>'300'!C6</f>
        <v>LAGOS</v>
      </c>
      <c r="E6" s="3"/>
    </row>
    <row r="7" spans="1:7" x14ac:dyDescent="0.25">
      <c r="A7" s="106" t="s">
        <v>10</v>
      </c>
      <c r="B7" s="106"/>
      <c r="C7" s="160">
        <f>'300'!C7</f>
        <v>20</v>
      </c>
      <c r="E7" s="3"/>
    </row>
    <row r="8" spans="1:7" x14ac:dyDescent="0.25">
      <c r="A8" s="106" t="s">
        <v>11</v>
      </c>
      <c r="B8" s="106"/>
      <c r="C8" s="160" t="str">
        <f>'300'!C8</f>
        <v>Ikeja</v>
      </c>
      <c r="E8" s="3"/>
    </row>
    <row r="9" spans="1:7" x14ac:dyDescent="0.25">
      <c r="A9" s="106" t="s">
        <v>13</v>
      </c>
      <c r="B9" s="106"/>
      <c r="C9" s="160">
        <f>'300'!C9</f>
        <v>0</v>
      </c>
      <c r="E9" s="3"/>
    </row>
    <row r="10" spans="1:7" x14ac:dyDescent="0.25">
      <c r="A10" s="106"/>
      <c r="B10" s="106"/>
      <c r="C10" s="3"/>
      <c r="D10" s="3"/>
      <c r="E10" s="3"/>
    </row>
    <row r="11" spans="1:7" x14ac:dyDescent="0.25">
      <c r="A11" s="162" t="s">
        <v>158</v>
      </c>
      <c r="B11" s="163"/>
      <c r="C11" s="653" t="s">
        <v>159</v>
      </c>
      <c r="D11" s="653"/>
      <c r="E11" s="654" t="s">
        <v>160</v>
      </c>
      <c r="F11" s="654"/>
      <c r="G11" s="90"/>
    </row>
    <row r="12" spans="1:7" x14ac:dyDescent="0.25">
      <c r="A12" s="164"/>
      <c r="B12" s="165"/>
      <c r="C12" s="166" t="s">
        <v>161</v>
      </c>
      <c r="D12" s="166" t="s">
        <v>162</v>
      </c>
      <c r="E12" s="166" t="s">
        <v>161</v>
      </c>
      <c r="F12" s="167" t="s">
        <v>162</v>
      </c>
      <c r="G12" s="90"/>
    </row>
    <row r="13" spans="1:7" x14ac:dyDescent="0.25">
      <c r="A13" s="168">
        <v>21100</v>
      </c>
      <c r="B13" s="169" t="s">
        <v>163</v>
      </c>
      <c r="C13" s="170"/>
      <c r="D13" s="170"/>
      <c r="E13" s="170"/>
      <c r="F13" s="171"/>
      <c r="G13" s="90"/>
    </row>
    <row r="14" spans="1:7" x14ac:dyDescent="0.25">
      <c r="A14" s="172">
        <v>21110</v>
      </c>
      <c r="B14" s="173" t="s">
        <v>164</v>
      </c>
      <c r="C14" s="174">
        <f>C15+C16</f>
      </c>
      <c r="D14" s="174">
        <f>D15+D16</f>
      </c>
      <c r="E14" s="174">
        <f>E15+E16</f>
      </c>
      <c r="F14" s="175">
        <f>F15+F16</f>
      </c>
      <c r="G14" s="90"/>
    </row>
    <row r="15" spans="1:7" x14ac:dyDescent="0.25">
      <c r="A15" s="172">
        <v>21111</v>
      </c>
      <c r="B15" s="176" t="s">
        <v>165</v>
      </c>
      <c r="C15" s="177" t="n">
        <v>0.0</v>
      </c>
      <c r="D15" s="177" t="n">
        <v>0.0</v>
      </c>
      <c r="E15" s="177" t="n">
        <v>151.0</v>
      </c>
      <c r="F15" s="178" t="n">
        <v>7.2302E7</v>
      </c>
      <c r="G15" s="90"/>
    </row>
    <row r="16" spans="1:7" x14ac:dyDescent="0.25">
      <c r="A16" s="172">
        <v>21112</v>
      </c>
      <c r="B16" s="176" t="s">
        <v>166</v>
      </c>
      <c r="C16" s="177" t="n">
        <v>0.0</v>
      </c>
      <c r="D16" s="177" t="n">
        <v>0.0</v>
      </c>
      <c r="E16" s="177" t="n">
        <v>204.0</v>
      </c>
      <c r="F16" s="178" t="n">
        <v>1.28845E8</v>
      </c>
      <c r="G16" s="90"/>
    </row>
    <row r="17" spans="1:7" x14ac:dyDescent="0.25">
      <c r="A17" s="172">
        <v>21120</v>
      </c>
      <c r="B17" s="173" t="s">
        <v>167</v>
      </c>
      <c r="C17" s="174">
        <f>C18+C19</f>
      </c>
      <c r="D17" s="174">
        <f>D18+D19</f>
      </c>
      <c r="E17" s="174">
        <f>E18+E19</f>
      </c>
      <c r="F17" s="175">
        <f>F18+F19</f>
      </c>
      <c r="G17" s="90"/>
    </row>
    <row r="18" spans="1:7" x14ac:dyDescent="0.25">
      <c r="A18" s="172">
        <v>21121</v>
      </c>
      <c r="B18" s="176" t="s">
        <v>165</v>
      </c>
      <c r="C18" s="177" t="n">
        <v>0.0</v>
      </c>
      <c r="D18" s="177" t="n">
        <v>0.0</v>
      </c>
      <c r="E18" s="177" t="n">
        <v>264.0</v>
      </c>
      <c r="F18" s="178" t="n">
        <v>0.0</v>
      </c>
      <c r="G18" s="90"/>
    </row>
    <row r="19" spans="1:7" x14ac:dyDescent="0.25">
      <c r="A19" s="172">
        <v>21122</v>
      </c>
      <c r="B19" s="176" t="s">
        <v>166</v>
      </c>
      <c r="C19" s="177" t="n">
        <v>0.0</v>
      </c>
      <c r="D19" s="177" t="n">
        <v>0.0</v>
      </c>
      <c r="E19" s="177" t="n">
        <v>199.0</v>
      </c>
      <c r="F19" s="178" t="n">
        <v>0.0</v>
      </c>
      <c r="G19" s="90"/>
    </row>
    <row r="20" spans="1:7" x14ac:dyDescent="0.25">
      <c r="A20" s="172">
        <v>21130</v>
      </c>
      <c r="B20" s="173" t="s">
        <v>168</v>
      </c>
      <c r="C20" s="174">
        <f>SUM(C24:C25)</f>
      </c>
      <c r="D20" s="174">
        <f>SUM(D24:D25)</f>
      </c>
      <c r="E20" s="174">
        <f>SUM(E24:E25)</f>
      </c>
      <c r="F20" s="175">
        <f>F21+F22</f>
      </c>
      <c r="G20" s="90"/>
    </row>
    <row r="21" spans="1:7" x14ac:dyDescent="0.25">
      <c r="A21" s="172">
        <v>21131</v>
      </c>
      <c r="B21" s="176" t="s">
        <v>165</v>
      </c>
      <c r="C21" s="177" t="n">
        <v>0.0</v>
      </c>
      <c r="D21" s="177" t="n">
        <v>0.0</v>
      </c>
      <c r="E21" s="177" t="n">
        <v>16405.0</v>
      </c>
      <c r="F21" s="178" t="n">
        <v>8.66800756E8</v>
      </c>
      <c r="G21" s="90"/>
    </row>
    <row r="22" spans="1:7" x14ac:dyDescent="0.25">
      <c r="A22" s="172">
        <v>21132</v>
      </c>
      <c r="B22" s="176" t="s">
        <v>166</v>
      </c>
      <c r="C22" s="177" t="n">
        <v>0.0</v>
      </c>
      <c r="D22" s="177" t="n">
        <v>0.0</v>
      </c>
      <c r="E22" s="177" t="n">
        <v>15996.0</v>
      </c>
      <c r="F22" s="178" t="n">
        <v>1.65565833E8</v>
      </c>
      <c r="G22" s="90"/>
    </row>
    <row r="23" spans="1:7" x14ac:dyDescent="0.25">
      <c r="A23" s="172">
        <v>21140</v>
      </c>
      <c r="B23" s="173" t="s">
        <v>169</v>
      </c>
      <c r="C23" s="179" t="s">
        <v>170</v>
      </c>
      <c r="D23" s="179" t="s">
        <v>171</v>
      </c>
      <c r="E23" s="179" t="s">
        <v>170</v>
      </c>
      <c r="F23" s="180" t="s">
        <v>171</v>
      </c>
      <c r="G23" s="90"/>
    </row>
    <row r="24" spans="1:7" x14ac:dyDescent="0.25">
      <c r="A24" s="172">
        <v>21141</v>
      </c>
      <c r="B24" s="176" t="s">
        <v>172</v>
      </c>
      <c r="C24" s="177" t="n">
        <v>0.0</v>
      </c>
      <c r="D24" s="177" t="n">
        <v>0.0</v>
      </c>
      <c r="E24" s="177" t="n">
        <v>0.0</v>
      </c>
      <c r="F24" s="178" t="n">
        <v>0.0</v>
      </c>
      <c r="G24" s="90"/>
    </row>
    <row r="25" spans="1:7" x14ac:dyDescent="0.25">
      <c r="A25" s="172">
        <v>21142</v>
      </c>
      <c r="B25" s="176" t="s">
        <v>173</v>
      </c>
      <c r="C25" s="177"/>
      <c r="D25" s="177"/>
      <c r="E25" s="177"/>
      <c r="F25" s="178"/>
      <c r="G25" s="90"/>
    </row>
    <row r="26" spans="1:7" x14ac:dyDescent="0.25">
      <c r="A26" s="172">
        <v>21145</v>
      </c>
      <c r="B26" s="173" t="s">
        <v>174</v>
      </c>
      <c r="C26" s="174">
        <f>SUM(C24:C25)</f>
        <v>0</v>
      </c>
      <c r="D26" s="174">
        <f>SUM(D24:D25)</f>
        <v>0</v>
      </c>
      <c r="E26" s="174">
        <f>SUM(E24:E25)</f>
        <v>0</v>
      </c>
      <c r="F26" s="175">
        <f>SUM(F24:F25)</f>
      </c>
      <c r="G26" s="90"/>
    </row>
    <row r="27" spans="1:7" x14ac:dyDescent="0.25">
      <c r="A27" s="172"/>
      <c r="B27" s="181" t="s">
        <v>175</v>
      </c>
      <c r="C27" s="177"/>
      <c r="D27" s="182"/>
      <c r="E27" s="182"/>
      <c r="F27" s="183"/>
      <c r="G27" s="90"/>
    </row>
    <row ht="25.5" r="28" spans="1:7" x14ac:dyDescent="0.25">
      <c r="A28" s="172">
        <v>21146</v>
      </c>
      <c r="B28" s="181" t="s">
        <v>176</v>
      </c>
      <c r="C28" s="177"/>
      <c r="D28" s="177"/>
      <c r="E28" s="177"/>
      <c r="F28" s="178"/>
      <c r="G28" s="90"/>
    </row>
    <row r="29" spans="1:7" x14ac:dyDescent="0.25">
      <c r="A29" s="172">
        <v>21147</v>
      </c>
      <c r="B29" s="181" t="s">
        <v>177</v>
      </c>
      <c r="C29" s="177"/>
      <c r="D29" s="177"/>
      <c r="E29" s="177"/>
      <c r="F29" s="178"/>
      <c r="G29" s="90"/>
    </row>
    <row r="30" spans="1:7" x14ac:dyDescent="0.25">
      <c r="A30" s="172">
        <v>21150</v>
      </c>
      <c r="B30" s="181" t="s">
        <v>178</v>
      </c>
      <c r="C30" s="184"/>
      <c r="D30" s="185"/>
      <c r="E30" s="185"/>
      <c r="F30" s="186"/>
      <c r="G30" s="90"/>
    </row>
    <row r="31" spans="1:7" x14ac:dyDescent="0.25">
      <c r="A31" s="172">
        <v>21151</v>
      </c>
      <c r="B31" s="181" t="s">
        <v>179</v>
      </c>
      <c r="C31" s="177"/>
      <c r="D31" s="185"/>
      <c r="E31" s="185"/>
      <c r="F31" s="186"/>
      <c r="G31" s="90"/>
    </row>
    <row r="32" spans="1:7" x14ac:dyDescent="0.25">
      <c r="A32" s="172">
        <v>21160</v>
      </c>
      <c r="B32" s="181" t="s">
        <v>180</v>
      </c>
      <c r="C32" s="187"/>
      <c r="D32" s="185"/>
      <c r="E32" s="185"/>
      <c r="F32" s="186"/>
      <c r="G32" s="90"/>
    </row>
    <row r="33" spans="1:8" x14ac:dyDescent="0.25">
      <c r="A33" s="172">
        <v>21170</v>
      </c>
      <c r="B33" s="181" t="s">
        <v>181</v>
      </c>
      <c r="C33" s="185" t="n">
        <v>70.0</v>
      </c>
      <c r="D33" s="185"/>
      <c r="E33" s="185"/>
      <c r="F33" s="186"/>
      <c r="G33" s="90"/>
    </row>
    <row r="34" spans="1:8" x14ac:dyDescent="0.25">
      <c r="A34" s="172">
        <v>21171</v>
      </c>
      <c r="B34" s="181" t="s">
        <v>182</v>
      </c>
      <c r="C34" s="177"/>
      <c r="D34" s="185"/>
      <c r="E34" s="185"/>
      <c r="F34" s="186"/>
      <c r="G34" s="90"/>
    </row>
    <row r="35" spans="1:8" x14ac:dyDescent="0.25">
      <c r="A35" s="172">
        <v>21172</v>
      </c>
      <c r="B35" s="181" t="s">
        <v>183</v>
      </c>
      <c r="C35" s="177"/>
      <c r="D35" s="185"/>
      <c r="E35" s="185"/>
      <c r="F35" s="186"/>
      <c r="G35" s="90"/>
    </row>
    <row r="36" spans="1:8" x14ac:dyDescent="0.25">
      <c r="A36" s="172">
        <v>21173</v>
      </c>
      <c r="B36" s="181" t="s">
        <v>184</v>
      </c>
      <c r="C36" s="177"/>
      <c r="D36" s="185"/>
      <c r="E36" s="185"/>
      <c r="F36" s="186"/>
      <c r="G36" s="90"/>
    </row>
    <row r="37" spans="1:8" x14ac:dyDescent="0.25">
      <c r="A37" s="188">
        <v>21174</v>
      </c>
      <c r="B37" s="189" t="s">
        <v>185</v>
      </c>
      <c r="C37" s="190"/>
      <c r="D37" s="191"/>
      <c r="E37" s="191"/>
      <c r="F37" s="192"/>
      <c r="G37" s="90"/>
    </row>
    <row r="38" spans="1:8" x14ac:dyDescent="0.25">
      <c r="A38" s="193">
        <v>21175</v>
      </c>
      <c r="B38" s="194" t="s">
        <v>186</v>
      </c>
      <c r="C38" s="195"/>
      <c r="D38" s="196"/>
      <c r="E38" s="196"/>
      <c r="F38" s="197"/>
      <c r="G38" s="90"/>
    </row>
    <row r="39" spans="1:8" x14ac:dyDescent="0.25">
      <c r="A39" s="198"/>
      <c r="B39" s="198"/>
      <c r="C39" s="116"/>
      <c r="D39" s="116"/>
      <c r="E39" s="116"/>
      <c r="F39" s="116"/>
      <c r="G39" s="116"/>
      <c r="H39" s="90"/>
    </row>
    <row r="40" spans="1:8" x14ac:dyDescent="0.25">
      <c r="A40" s="198"/>
      <c r="B40" s="198"/>
      <c r="C40" s="116"/>
      <c r="D40" s="116"/>
      <c r="E40" s="116"/>
      <c r="F40" s="116"/>
      <c r="G40" s="116"/>
      <c r="H40" s="90"/>
    </row>
    <row r="41" spans="1:8" x14ac:dyDescent="0.25">
      <c r="A41" s="199" t="s">
        <v>150</v>
      </c>
      <c r="B41" s="198"/>
      <c r="D41" s="116"/>
      <c r="E41" s="655" t="s">
        <v>151</v>
      </c>
      <c r="F41" s="655"/>
      <c r="G41" s="116"/>
      <c r="H41" s="90"/>
    </row>
    <row customHeight="1" ht="12.75" r="42" spans="1:8" x14ac:dyDescent="0.25">
      <c r="A42" s="199" t="s">
        <v>111</v>
      </c>
      <c r="B42" s="198"/>
      <c r="D42" s="116"/>
      <c r="E42" s="655" t="s">
        <v>111</v>
      </c>
      <c r="F42" s="655"/>
      <c r="G42" s="116"/>
      <c r="H42" s="90"/>
    </row>
    <row r="43" spans="1:8" x14ac:dyDescent="0.25">
      <c r="A43" s="198"/>
      <c r="B43" s="198"/>
      <c r="C43" s="199"/>
      <c r="D43" s="199"/>
      <c r="E43" s="199"/>
      <c r="F43" s="199"/>
      <c r="G43" s="116"/>
      <c r="H43" s="90"/>
    </row>
    <row r="44" spans="1:8" x14ac:dyDescent="0.25">
      <c r="A44" s="198"/>
      <c r="B44" s="198"/>
      <c r="C44" s="199"/>
      <c r="D44" s="199"/>
      <c r="E44" s="199"/>
      <c r="F44" s="199"/>
      <c r="G44" s="116"/>
      <c r="H44" s="90"/>
    </row>
    <row r="45" spans="1:8" x14ac:dyDescent="0.25">
      <c r="A45" s="198"/>
      <c r="B45" s="198"/>
      <c r="C45" s="116"/>
      <c r="D45" s="116"/>
      <c r="E45" s="116"/>
      <c r="F45" s="116"/>
      <c r="G45" s="116"/>
      <c r="H45" s="90"/>
    </row>
  </sheetData>
  <sheetProtection password="EF22" sheet="1"/>
  <mergeCells count="4">
    <mergeCell ref="C11:D11"/>
    <mergeCell ref="E11:F11"/>
    <mergeCell ref="E41:F41"/>
    <mergeCell ref="E42:F42"/>
  </mergeCells>
  <dataValidations count="2">
    <dataValidation allowBlank="1" showErrorMessage="1" sqref="C13:F13 C15:F16 D17:F17 C18:F19 D20:F20 C21:F22 C23:C26 D24:F25 C27:C29 C31">
      <formula1>0</formula1>
      <formula2>0</formula2>
    </dataValidation>
    <dataValidation allowBlank="1" operator="greaterThan" showErrorMessage="1" sqref="C30" type="date">
      <formula1>29221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<![CDATA[&L&F &A &C&P / &N&RPrinted  &D &T]]></oddFooter>
  </headerFooter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topLeftCell="A7" workbookViewId="0" zoomScaleNormal="100">
      <selection activeCell="D13" sqref="D13"/>
    </sheetView>
  </sheetViews>
  <sheetFormatPr defaultColWidth="9.140625" defaultRowHeight="15" x14ac:dyDescent="0.25"/>
  <cols>
    <col min="1" max="1" customWidth="true" style="104" width="11.5703125" collapsed="true"/>
    <col min="2" max="2" customWidth="true" style="104" width="13.7109375" collapsed="true"/>
    <col min="3" max="3" customWidth="true" style="104" width="41.42578125" collapsed="true"/>
    <col min="4" max="4" customWidth="true" style="104" width="17.42578125" collapsed="true"/>
    <col min="5" max="5" customWidth="true" style="104" width="13.140625" collapsed="true"/>
    <col min="6" max="257" style="104" width="9.140625" collapsed="true"/>
  </cols>
  <sheetData>
    <row r="1" spans="1:5" x14ac:dyDescent="0.25">
      <c r="A1" s="106" t="s">
        <v>0</v>
      </c>
      <c r="B1" s="107"/>
      <c r="C1" s="108">
        <f>'300'!C1</f>
        <v>51253</v>
      </c>
      <c r="D1" s="200"/>
    </row>
    <row r="2" spans="1:5" x14ac:dyDescent="0.25">
      <c r="A2" s="106" t="s">
        <v>1</v>
      </c>
      <c r="B2" s="107"/>
      <c r="C2" s="106" t="str">
        <f>'300'!C2</f>
        <v>NEPTUNE MICROFINANCE BANK LIMITED</v>
      </c>
      <c r="D2" s="200"/>
    </row>
    <row customHeight="1" ht="15" r="3" spans="1:5" x14ac:dyDescent="0.25">
      <c r="A3" s="106" t="s">
        <v>3</v>
      </c>
      <c r="B3" s="107"/>
      <c r="C3" s="106" t="s">
        <v>187</v>
      </c>
      <c r="D3" s="200"/>
    </row>
    <row r="4" spans="1:5" x14ac:dyDescent="0.25">
      <c r="A4" s="106" t="s">
        <v>5</v>
      </c>
      <c r="B4" s="107"/>
      <c r="C4" s="106" t="s">
        <v>188</v>
      </c>
      <c r="D4" s="201"/>
    </row>
    <row r="5" spans="1:5" x14ac:dyDescent="0.25">
      <c r="A5" s="106" t="s">
        <v>7</v>
      </c>
      <c r="B5" s="107"/>
      <c r="C5" s="110">
        <f>'300'!C5</f>
        <v>42855</v>
      </c>
      <c r="D5" s="200"/>
    </row>
    <row r="6" spans="1:5" x14ac:dyDescent="0.25">
      <c r="A6" s="106" t="s">
        <v>8</v>
      </c>
      <c r="B6" s="107"/>
      <c r="C6" s="202" t="str">
        <f>'300'!C6</f>
        <v>LAGOS</v>
      </c>
      <c r="D6" s="200"/>
    </row>
    <row r="7" spans="1:5" x14ac:dyDescent="0.25">
      <c r="A7" s="106" t="s">
        <v>10</v>
      </c>
      <c r="B7" s="107"/>
      <c r="C7" s="202">
        <f>'300'!C7</f>
        <v>20</v>
      </c>
      <c r="D7" s="200"/>
    </row>
    <row r="8" spans="1:5" x14ac:dyDescent="0.25">
      <c r="A8" s="106" t="s">
        <v>11</v>
      </c>
      <c r="B8" s="107"/>
      <c r="C8" s="202" t="str">
        <f>'300'!C8</f>
        <v>Ikeja</v>
      </c>
      <c r="D8" s="200"/>
    </row>
    <row r="9" spans="1:5" x14ac:dyDescent="0.25">
      <c r="A9" s="106" t="s">
        <v>13</v>
      </c>
      <c r="B9" s="107"/>
      <c r="C9" s="202">
        <f>'300'!C9</f>
        <v>0</v>
      </c>
      <c r="D9" s="200"/>
      <c r="E9" s="203"/>
    </row>
    <row r="10" spans="1:5" x14ac:dyDescent="0.25">
      <c r="A10" s="204"/>
      <c r="B10" s="205"/>
      <c r="C10" s="206"/>
      <c r="D10" s="207"/>
      <c r="E10" s="90"/>
    </row>
    <row r="11" spans="1:5" x14ac:dyDescent="0.25">
      <c r="A11" s="208"/>
      <c r="B11" s="660"/>
      <c r="C11" s="660"/>
      <c r="D11" s="209"/>
      <c r="E11" s="90"/>
    </row>
    <row customHeight="1" ht="26.25" r="12" spans="1:5" x14ac:dyDescent="0.25">
      <c r="A12" s="210" t="s">
        <v>189</v>
      </c>
      <c r="B12" s="661" t="s">
        <v>190</v>
      </c>
      <c r="C12" s="661"/>
      <c r="D12" s="212" t="s">
        <v>191</v>
      </c>
      <c r="E12" s="90"/>
    </row>
    <row customHeight="1" ht="12.75" r="13" spans="1:5" x14ac:dyDescent="0.25">
      <c r="A13" s="213" t="s">
        <v>540</v>
      </c>
      <c r="B13" s="662" t="s">
        <v>539</v>
      </c>
      <c r="C13" s="662"/>
      <c r="D13" s="214" t="n">
        <v>19995.0</v>
      </c>
      <c r="E13" s="90"/>
    </row>
    <row customHeight="1" ht="12.75" r="14" spans="1:5" x14ac:dyDescent="0.25">
      <c r="A14" s="215" t="s">
        <v>542</v>
      </c>
      <c r="B14" s="656" t="s">
        <v>541</v>
      </c>
      <c r="C14" s="656"/>
      <c r="D14" s="216" t="n">
        <v>10000.0</v>
      </c>
      <c r="E14" s="90"/>
    </row>
    <row customHeight="1" ht="12.75" r="15" spans="1:5" x14ac:dyDescent="0.25">
      <c r="A15" s="215"/>
      <c r="B15" s="656"/>
      <c r="C15" s="656"/>
      <c r="D15" s="216"/>
      <c r="E15" s="90"/>
    </row>
    <row r="16" spans="1:5" x14ac:dyDescent="0.25">
      <c r="A16" s="215"/>
      <c r="B16" s="656"/>
      <c r="C16" s="656"/>
      <c r="D16" s="216"/>
      <c r="E16" s="90"/>
    </row>
    <row r="17" spans="1:5" x14ac:dyDescent="0.25">
      <c r="A17" s="215"/>
      <c r="B17" s="656"/>
      <c r="C17" s="656"/>
      <c r="D17" s="216"/>
      <c r="E17" s="90"/>
    </row>
    <row r="18" spans="1:5" x14ac:dyDescent="0.25">
      <c r="A18" s="215"/>
      <c r="B18" s="656"/>
      <c r="C18" s="656"/>
      <c r="D18" s="216"/>
      <c r="E18" s="90"/>
    </row>
    <row r="19" spans="1:5" x14ac:dyDescent="0.25">
      <c r="A19" s="215"/>
      <c r="B19" s="656"/>
      <c r="C19" s="656"/>
      <c r="D19" s="216"/>
      <c r="E19" s="90"/>
    </row>
    <row r="20" spans="1:5" x14ac:dyDescent="0.25">
      <c r="A20" s="215"/>
      <c r="B20" s="656"/>
      <c r="C20" s="656"/>
      <c r="D20" s="216"/>
      <c r="E20" s="90"/>
    </row>
    <row r="21" spans="1:5" x14ac:dyDescent="0.25">
      <c r="A21" s="215"/>
      <c r="B21" s="656"/>
      <c r="C21" s="656"/>
      <c r="D21" s="216"/>
      <c r="E21" s="90"/>
    </row>
    <row r="22" spans="1:5" x14ac:dyDescent="0.25">
      <c r="A22" s="215"/>
      <c r="B22" s="656"/>
      <c r="C22" s="656"/>
      <c r="D22" s="216"/>
      <c r="E22" s="90"/>
    </row>
    <row r="23" spans="1:5" x14ac:dyDescent="0.25">
      <c r="A23" s="215"/>
      <c r="B23" s="656"/>
      <c r="C23" s="656"/>
      <c r="D23" s="216"/>
      <c r="E23" s="90"/>
    </row>
    <row r="24" spans="1:5" x14ac:dyDescent="0.25">
      <c r="A24" s="215"/>
      <c r="B24" s="656"/>
      <c r="C24" s="656"/>
      <c r="D24" s="216"/>
      <c r="E24" s="90"/>
    </row>
    <row r="25" spans="1:5" x14ac:dyDescent="0.25">
      <c r="A25" s="215"/>
      <c r="B25" s="656"/>
      <c r="C25" s="656"/>
      <c r="D25" s="216"/>
      <c r="E25" s="90"/>
    </row>
    <row r="26" spans="1:5" x14ac:dyDescent="0.25">
      <c r="A26" s="215"/>
      <c r="B26" s="656"/>
      <c r="C26" s="656"/>
      <c r="D26" s="216"/>
      <c r="E26" s="90"/>
    </row>
    <row r="27" spans="1:5" x14ac:dyDescent="0.25">
      <c r="A27" s="215"/>
      <c r="B27" s="656"/>
      <c r="C27" s="656"/>
      <c r="D27" s="216"/>
      <c r="E27" s="90"/>
    </row>
    <row r="28" spans="1:5" x14ac:dyDescent="0.25">
      <c r="A28" s="215"/>
      <c r="B28" s="656"/>
      <c r="C28" s="656"/>
      <c r="D28" s="216"/>
      <c r="E28" s="90"/>
    </row>
    <row r="29" spans="1:5" x14ac:dyDescent="0.25">
      <c r="A29" s="215"/>
      <c r="B29" s="656"/>
      <c r="C29" s="656"/>
      <c r="D29" s="216"/>
      <c r="E29" s="90"/>
    </row>
    <row r="30" spans="1:5" x14ac:dyDescent="0.25">
      <c r="A30" s="215"/>
      <c r="B30" s="656"/>
      <c r="C30" s="656"/>
      <c r="D30" s="216"/>
      <c r="E30" s="90"/>
    </row>
    <row r="31" spans="1:5" x14ac:dyDescent="0.25">
      <c r="A31" s="215"/>
      <c r="B31" s="656"/>
      <c r="C31" s="656"/>
      <c r="D31" s="216"/>
      <c r="E31" s="90"/>
    </row>
    <row r="32" spans="1:5" x14ac:dyDescent="0.25">
      <c r="A32" s="215"/>
      <c r="B32" s="656"/>
      <c r="C32" s="656"/>
      <c r="D32" s="216"/>
      <c r="E32" s="217"/>
    </row>
    <row r="33" spans="1:5" x14ac:dyDescent="0.25">
      <c r="A33" s="215"/>
      <c r="B33" s="656"/>
      <c r="C33" s="656"/>
      <c r="D33" s="216"/>
      <c r="E33" s="90"/>
    </row>
    <row r="34" spans="1:5" x14ac:dyDescent="0.25">
      <c r="A34" s="215"/>
      <c r="B34" s="656"/>
      <c r="C34" s="656"/>
      <c r="D34" s="216"/>
      <c r="E34" s="90"/>
    </row>
    <row r="35" spans="1:5" x14ac:dyDescent="0.25">
      <c r="A35" s="215"/>
      <c r="B35" s="656"/>
      <c r="C35" s="656"/>
      <c r="D35" s="216"/>
      <c r="E35" s="90"/>
    </row>
    <row r="36" spans="1:5" x14ac:dyDescent="0.25">
      <c r="A36" s="215"/>
      <c r="B36" s="656"/>
      <c r="C36" s="656"/>
      <c r="D36" s="216"/>
      <c r="E36" s="90"/>
    </row>
    <row r="37" spans="1:5" x14ac:dyDescent="0.25">
      <c r="A37" s="215"/>
      <c r="B37" s="656"/>
      <c r="C37" s="656"/>
      <c r="D37" s="216"/>
      <c r="E37" s="90"/>
    </row>
    <row r="38" spans="1:5" x14ac:dyDescent="0.25">
      <c r="A38" s="215"/>
      <c r="B38" s="656"/>
      <c r="C38" s="656"/>
      <c r="D38" s="216"/>
      <c r="E38" s="90"/>
    </row>
    <row r="39" spans="1:5" x14ac:dyDescent="0.25">
      <c r="A39" s="215"/>
      <c r="B39" s="656"/>
      <c r="C39" s="656"/>
      <c r="D39" s="216"/>
      <c r="E39" s="90"/>
    </row>
    <row r="40" spans="1:5" x14ac:dyDescent="0.25">
      <c r="A40" s="215"/>
      <c r="B40" s="656"/>
      <c r="C40" s="656"/>
      <c r="D40" s="216"/>
      <c r="E40" s="90"/>
    </row>
    <row r="41" spans="1:5" x14ac:dyDescent="0.25">
      <c r="A41" s="215"/>
      <c r="B41" s="656"/>
      <c r="C41" s="656"/>
      <c r="D41" s="216"/>
      <c r="E41" s="90"/>
    </row>
    <row r="42" spans="1:5" x14ac:dyDescent="0.25">
      <c r="A42" s="215"/>
      <c r="B42" s="656"/>
      <c r="C42" s="656"/>
      <c r="D42" s="216"/>
      <c r="E42" s="90"/>
    </row>
    <row r="43" spans="1:5" x14ac:dyDescent="0.25">
      <c r="A43" s="215"/>
      <c r="B43" s="656"/>
      <c r="C43" s="656"/>
      <c r="D43" s="216"/>
      <c r="E43" s="90"/>
    </row>
    <row r="44" spans="1:5" x14ac:dyDescent="0.25">
      <c r="A44" s="215"/>
      <c r="B44" s="656"/>
      <c r="C44" s="656"/>
      <c r="D44" s="216"/>
      <c r="E44" s="90"/>
    </row>
    <row r="45" spans="1:5" x14ac:dyDescent="0.25">
      <c r="A45" s="215"/>
      <c r="B45" s="656"/>
      <c r="C45" s="656"/>
      <c r="D45" s="216"/>
      <c r="E45" s="90"/>
    </row>
    <row r="46" spans="1:5" x14ac:dyDescent="0.25">
      <c r="A46" s="215"/>
      <c r="B46" s="656"/>
      <c r="C46" s="656"/>
      <c r="D46" s="216"/>
      <c r="E46" s="90"/>
    </row>
    <row r="47" spans="1:5" x14ac:dyDescent="0.25">
      <c r="A47" s="218"/>
      <c r="B47" s="657"/>
      <c r="C47" s="657"/>
      <c r="D47" s="219"/>
      <c r="E47" s="90"/>
    </row>
    <row r="48" spans="1:5" x14ac:dyDescent="0.25">
      <c r="A48" s="220" t="s">
        <v>192</v>
      </c>
      <c r="B48" s="658"/>
      <c r="C48" s="658"/>
      <c r="D48" s="221">
        <f>SUM(D13:D47)</f>
      </c>
      <c r="E48" s="222"/>
    </row>
    <row r="49" spans="1:5" x14ac:dyDescent="0.25">
      <c r="A49" s="659"/>
      <c r="B49" s="659"/>
      <c r="C49" s="90"/>
      <c r="D49" s="223"/>
      <c r="E49" s="90"/>
    </row>
    <row r="50" spans="1:5" x14ac:dyDescent="0.25">
      <c r="A50" s="224"/>
      <c r="B50" s="90"/>
      <c r="C50" s="90"/>
      <c r="D50" s="90"/>
      <c r="E50" s="90"/>
    </row>
    <row r="51" spans="1:5" x14ac:dyDescent="0.25">
      <c r="A51" s="93" t="s">
        <v>193</v>
      </c>
      <c r="B51" s="90"/>
      <c r="C51" s="93" t="s">
        <v>194</v>
      </c>
      <c r="D51" s="99"/>
      <c r="E51" s="99"/>
    </row>
    <row r="52" spans="1:5" x14ac:dyDescent="0.25">
      <c r="A52" s="93" t="s">
        <v>111</v>
      </c>
      <c r="B52" s="90"/>
      <c r="C52" s="225" t="s">
        <v>195</v>
      </c>
    </row>
  </sheetData>
  <sheetProtection password="EF22" sheet="1"/>
  <mergeCells count="39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6:C46"/>
    <mergeCell ref="B47:C47"/>
    <mergeCell ref="B48:C48"/>
    <mergeCell ref="A49:B49"/>
    <mergeCell ref="B41:C41"/>
    <mergeCell ref="B42:C42"/>
    <mergeCell ref="B43:C43"/>
    <mergeCell ref="B44:C44"/>
    <mergeCell ref="B45:C45"/>
  </mergeCells>
  <conditionalFormatting sqref="D48:D49">
    <cfRule dxfId="17" operator="equal" priority="2" type="cellIs">
      <formula>"Check Rules!!!"</formula>
    </cfRule>
  </conditionalFormatting>
  <dataValidations count="2">
    <dataValidation allowBlank="1" error="Input only positive numbers" errorTitle="CBN -OFID" operator="greaterThanOrEqual" showErrorMessage="1" sqref="D13:D47" type="whole">
      <formula1>0</formula1>
      <formula2>0</formula2>
    </dataValidation>
    <dataValidation allowBlank="1" error="Total not equal to Total in MMFBR 300 code 10220" errorTitle="CBN - OFID" operator="greaterThanOrEqual" showErrorMessage="1" sqref="D48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8"/>
  <sheetViews>
    <sheetView showGridLines="0" topLeftCell="A4" workbookViewId="0" zoomScaleNormal="100">
      <selection activeCell="E21" sqref="E21"/>
    </sheetView>
  </sheetViews>
  <sheetFormatPr defaultColWidth="9.140625" defaultRowHeight="15" x14ac:dyDescent="0.25"/>
  <cols>
    <col min="1" max="1" customWidth="true" style="226" width="11.5703125" collapsed="true"/>
    <col min="2" max="2" customWidth="true" style="226" width="12.42578125" collapsed="true"/>
    <col min="3" max="3" customWidth="true" style="226" width="31.0" collapsed="true"/>
    <col min="4" max="4" customWidth="true" style="227" width="14.7109375" collapsed="true"/>
    <col min="5" max="5" customWidth="true" style="228" width="15.5703125" collapsed="true"/>
    <col min="6" max="6" customWidth="true" style="226" width="17.0" collapsed="true"/>
    <col min="7" max="7" customWidth="true" style="226" width="17.42578125" collapsed="true"/>
    <col min="8" max="257" style="226" width="9.140625" collapsed="true"/>
  </cols>
  <sheetData>
    <row r="1" spans="1:7" x14ac:dyDescent="0.25">
      <c r="A1" s="106" t="s">
        <v>0</v>
      </c>
      <c r="B1" s="107"/>
      <c r="C1" s="108">
        <f>'221'!C1</f>
        <v>51253</v>
      </c>
      <c r="D1" s="229"/>
      <c r="E1" s="230"/>
      <c r="F1" s="107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29"/>
      <c r="E2" s="230"/>
      <c r="F2" s="107"/>
    </row>
    <row r="3" spans="1:7" x14ac:dyDescent="0.25">
      <c r="A3" s="106" t="s">
        <v>3</v>
      </c>
      <c r="B3" s="107"/>
      <c r="C3" s="108" t="s">
        <v>196</v>
      </c>
      <c r="D3" s="229"/>
      <c r="E3" s="230"/>
      <c r="F3" s="107"/>
    </row>
    <row r="4" spans="1:7" x14ac:dyDescent="0.25">
      <c r="A4" s="106" t="s">
        <v>5</v>
      </c>
      <c r="B4" s="107"/>
      <c r="C4" s="108" t="s">
        <v>197</v>
      </c>
      <c r="D4" s="229"/>
      <c r="E4" s="230"/>
      <c r="F4" s="107"/>
    </row>
    <row r="5" spans="1:7" x14ac:dyDescent="0.25">
      <c r="A5" s="106" t="s">
        <v>7</v>
      </c>
      <c r="B5" s="107"/>
      <c r="C5" s="231">
        <f>'001'!C5</f>
        <v>42855</v>
      </c>
      <c r="D5" s="229"/>
      <c r="E5" s="230"/>
      <c r="F5" s="107"/>
    </row>
    <row r="6" spans="1:7" x14ac:dyDescent="0.25">
      <c r="A6" s="106" t="s">
        <v>8</v>
      </c>
      <c r="B6" s="107"/>
      <c r="C6" s="108" t="str">
        <f>'001'!C6</f>
        <v>LAGOS</v>
      </c>
      <c r="D6" s="229"/>
      <c r="E6" s="230"/>
      <c r="F6" s="107"/>
    </row>
    <row r="7" spans="1:7" x14ac:dyDescent="0.25">
      <c r="A7" s="106" t="s">
        <v>10</v>
      </c>
      <c r="B7" s="107"/>
      <c r="C7" s="108">
        <f>'300'!C7</f>
        <v>20</v>
      </c>
      <c r="D7" s="229"/>
      <c r="E7" s="230"/>
      <c r="F7" s="107"/>
    </row>
    <row r="8" spans="1:7" x14ac:dyDescent="0.25">
      <c r="A8" s="106" t="s">
        <v>11</v>
      </c>
      <c r="B8" s="107"/>
      <c r="C8" s="108" t="str">
        <f>'001'!C8</f>
        <v>Ikeja</v>
      </c>
      <c r="D8" s="229"/>
      <c r="E8" s="230"/>
      <c r="F8" s="107"/>
    </row>
    <row r="9" spans="1:7" x14ac:dyDescent="0.25">
      <c r="A9" s="106" t="s">
        <v>13</v>
      </c>
      <c r="B9" s="107"/>
      <c r="C9" s="108">
        <f>'001'!C9</f>
        <v>0</v>
      </c>
      <c r="D9" s="229"/>
      <c r="E9" s="230"/>
      <c r="F9" s="107"/>
    </row>
    <row r="10" spans="1:7" x14ac:dyDescent="0.25">
      <c r="A10" s="106"/>
      <c r="B10" s="108"/>
      <c r="C10" s="106"/>
      <c r="D10" s="229"/>
      <c r="E10" s="230"/>
      <c r="F10" s="107"/>
    </row>
    <row r="11" spans="1:7" x14ac:dyDescent="0.25">
      <c r="A11" s="107"/>
      <c r="B11" s="107"/>
      <c r="C11" s="107"/>
      <c r="D11" s="229"/>
      <c r="E11" s="230"/>
      <c r="F11" s="107"/>
    </row>
    <row customHeight="1" ht="30" r="12" spans="1:7" x14ac:dyDescent="0.25">
      <c r="A12" s="232" t="s">
        <v>198</v>
      </c>
      <c r="B12" s="661" t="s">
        <v>190</v>
      </c>
      <c r="C12" s="661"/>
      <c r="D12" s="211" t="s">
        <v>199</v>
      </c>
      <c r="E12" s="233" t="s">
        <v>200</v>
      </c>
      <c r="F12" s="234" t="s">
        <v>201</v>
      </c>
    </row>
    <row r="13" spans="1:7" x14ac:dyDescent="0.25">
      <c r="A13" s="235" t="s">
        <v>545</v>
      </c>
      <c r="B13" s="665" t="s">
        <v>544</v>
      </c>
      <c r="C13" s="665" t="s">
        <v>535</v>
      </c>
      <c r="D13" s="236" t="s">
        <v>535</v>
      </c>
      <c r="E13" s="237" t="s">
        <v>543</v>
      </c>
      <c r="F13" s="238" t="n">
        <v>5000.0</v>
      </c>
      <c r="G13" s="239"/>
    </row>
    <row r="14" spans="1:7" x14ac:dyDescent="0.25">
      <c r="A14" s="240" t="s">
        <v>549</v>
      </c>
      <c r="B14" s="656" t="s">
        <v>548</v>
      </c>
      <c r="C14" s="656" t="s">
        <v>547</v>
      </c>
      <c r="D14" s="241" t="s">
        <v>547</v>
      </c>
      <c r="E14" s="242" t="s">
        <v>546</v>
      </c>
      <c r="F14" s="243" t="n">
        <v>8000.0</v>
      </c>
      <c r="G14" s="239"/>
    </row>
    <row r="15" spans="1:7" x14ac:dyDescent="0.25">
      <c r="A15" s="240" t="s">
        <v>545</v>
      </c>
      <c r="B15" s="656" t="s">
        <v>544</v>
      </c>
      <c r="C15" s="656" t="s">
        <v>535</v>
      </c>
      <c r="D15" s="241" t="s">
        <v>535</v>
      </c>
      <c r="E15" s="242" t="s">
        <v>543</v>
      </c>
      <c r="F15" s="243" t="n">
        <v>5000.0</v>
      </c>
      <c r="G15" s="239"/>
    </row>
    <row r="16" spans="1:7" x14ac:dyDescent="0.25">
      <c r="A16" s="244" t="s">
        <v>549</v>
      </c>
      <c r="B16" s="656" t="s">
        <v>548</v>
      </c>
      <c r="C16" s="656" t="s">
        <v>547</v>
      </c>
      <c r="D16" s="245" t="s">
        <v>547</v>
      </c>
      <c r="E16" s="246" t="s">
        <v>546</v>
      </c>
      <c r="F16" s="247" t="n">
        <v>8000.0</v>
      </c>
      <c r="G16" s="239"/>
    </row>
    <row r="17" spans="1:7" x14ac:dyDescent="0.25">
      <c r="A17" s="244"/>
      <c r="B17" s="656"/>
      <c r="C17" s="656"/>
      <c r="D17" s="245"/>
      <c r="E17" s="246"/>
      <c r="F17" s="247"/>
      <c r="G17" s="239"/>
    </row>
    <row r="18" spans="1:7" x14ac:dyDescent="0.25">
      <c r="A18" s="244"/>
      <c r="B18" s="656"/>
      <c r="C18" s="656"/>
      <c r="D18" s="245"/>
      <c r="E18" s="246"/>
      <c r="F18" s="247"/>
      <c r="G18" s="239"/>
    </row>
    <row r="19" spans="1:7" x14ac:dyDescent="0.25">
      <c r="A19" s="248"/>
      <c r="B19" s="656"/>
      <c r="C19" s="656"/>
      <c r="D19" s="249"/>
      <c r="E19" s="250"/>
      <c r="F19" s="251"/>
      <c r="G19" s="239"/>
    </row>
    <row r="20" spans="1:7" x14ac:dyDescent="0.25">
      <c r="A20" s="248"/>
      <c r="B20" s="656"/>
      <c r="C20" s="656"/>
      <c r="D20" s="249"/>
      <c r="E20" s="250"/>
      <c r="F20" s="251"/>
      <c r="G20" s="239"/>
    </row>
    <row r="21" spans="1:7" x14ac:dyDescent="0.25">
      <c r="A21" s="248"/>
      <c r="B21" s="656"/>
      <c r="C21" s="656"/>
      <c r="D21" s="249"/>
      <c r="E21" s="250"/>
      <c r="F21" s="251"/>
      <c r="G21" s="239"/>
    </row>
    <row r="22" spans="1:7" x14ac:dyDescent="0.25">
      <c r="A22" s="248"/>
      <c r="B22" s="656"/>
      <c r="C22" s="656"/>
      <c r="D22" s="249"/>
      <c r="E22" s="250"/>
      <c r="F22" s="251"/>
      <c r="G22" s="239"/>
    </row>
    <row r="23" spans="1:7" x14ac:dyDescent="0.25">
      <c r="A23" s="248"/>
      <c r="B23" s="656"/>
      <c r="C23" s="656"/>
      <c r="D23" s="249"/>
      <c r="E23" s="250"/>
      <c r="F23" s="251"/>
      <c r="G23" s="239"/>
    </row>
    <row r="24" spans="1:7" x14ac:dyDescent="0.25">
      <c r="A24" s="248"/>
      <c r="B24" s="656"/>
      <c r="C24" s="656"/>
      <c r="D24" s="249"/>
      <c r="E24" s="250"/>
      <c r="F24" s="251"/>
      <c r="G24" s="239"/>
    </row>
    <row r="25" spans="1:7" x14ac:dyDescent="0.25">
      <c r="A25" s="248"/>
      <c r="B25" s="656"/>
      <c r="C25" s="656"/>
      <c r="D25" s="249"/>
      <c r="E25" s="250"/>
      <c r="F25" s="251"/>
      <c r="G25" s="239"/>
    </row>
    <row r="26" spans="1:7" x14ac:dyDescent="0.25">
      <c r="A26" s="248"/>
      <c r="B26" s="656"/>
      <c r="C26" s="656"/>
      <c r="D26" s="249"/>
      <c r="E26" s="250"/>
      <c r="F26" s="251"/>
      <c r="G26" s="239"/>
    </row>
    <row r="27" spans="1:7" x14ac:dyDescent="0.25">
      <c r="A27" s="248"/>
      <c r="B27" s="656"/>
      <c r="C27" s="656"/>
      <c r="D27" s="249"/>
      <c r="E27" s="250"/>
      <c r="F27" s="251"/>
      <c r="G27" s="239"/>
    </row>
    <row r="28" spans="1:7" x14ac:dyDescent="0.25">
      <c r="A28" s="248"/>
      <c r="B28" s="656"/>
      <c r="C28" s="656"/>
      <c r="D28" s="249"/>
      <c r="E28" s="250"/>
      <c r="F28" s="251"/>
      <c r="G28" s="239"/>
    </row>
    <row r="29" spans="1:7" x14ac:dyDescent="0.25">
      <c r="A29" s="248"/>
      <c r="B29" s="656"/>
      <c r="C29" s="656"/>
      <c r="D29" s="249"/>
      <c r="E29" s="250"/>
      <c r="F29" s="251"/>
      <c r="G29" s="239"/>
    </row>
    <row r="30" spans="1:7" x14ac:dyDescent="0.25">
      <c r="A30" s="248"/>
      <c r="B30" s="656"/>
      <c r="C30" s="656"/>
      <c r="D30" s="249"/>
      <c r="E30" s="250"/>
      <c r="F30" s="251"/>
      <c r="G30" s="239"/>
    </row>
    <row r="31" spans="1:7" x14ac:dyDescent="0.25">
      <c r="A31" s="248"/>
      <c r="B31" s="656"/>
      <c r="C31" s="656"/>
      <c r="D31" s="249"/>
      <c r="E31" s="250"/>
      <c r="F31" s="251"/>
      <c r="G31" s="239"/>
    </row>
    <row r="32" spans="1:7" x14ac:dyDescent="0.25">
      <c r="A32" s="248"/>
      <c r="B32" s="656"/>
      <c r="C32" s="656"/>
      <c r="D32" s="249"/>
      <c r="E32" s="250"/>
      <c r="F32" s="251"/>
      <c r="G32" s="252"/>
    </row>
    <row r="33" spans="1:7" x14ac:dyDescent="0.25">
      <c r="A33" s="248"/>
      <c r="B33" s="656"/>
      <c r="C33" s="656"/>
      <c r="D33" s="249"/>
      <c r="E33" s="250"/>
      <c r="F33" s="251"/>
      <c r="G33" s="239"/>
    </row>
    <row r="34" spans="1:7" x14ac:dyDescent="0.25">
      <c r="A34" s="248"/>
      <c r="B34" s="656"/>
      <c r="C34" s="656"/>
      <c r="D34" s="249"/>
      <c r="E34" s="250"/>
      <c r="F34" s="251"/>
      <c r="G34" s="239"/>
    </row>
    <row r="35" spans="1:7" x14ac:dyDescent="0.25">
      <c r="A35" s="248"/>
      <c r="B35" s="656"/>
      <c r="C35" s="656"/>
      <c r="D35" s="249"/>
      <c r="E35" s="250"/>
      <c r="F35" s="251"/>
      <c r="G35" s="239"/>
    </row>
    <row r="36" spans="1:7" x14ac:dyDescent="0.25">
      <c r="A36" s="248"/>
      <c r="B36" s="656"/>
      <c r="C36" s="656"/>
      <c r="D36" s="249"/>
      <c r="E36" s="250"/>
      <c r="F36" s="251"/>
      <c r="G36" s="239"/>
    </row>
    <row r="37" spans="1:7" x14ac:dyDescent="0.25">
      <c r="A37" s="248"/>
      <c r="B37" s="656"/>
      <c r="C37" s="656"/>
      <c r="D37" s="249"/>
      <c r="E37" s="250"/>
      <c r="F37" s="251"/>
      <c r="G37" s="239"/>
    </row>
    <row r="38" spans="1:7" x14ac:dyDescent="0.25">
      <c r="A38" s="253"/>
      <c r="B38" s="663"/>
      <c r="C38" s="663"/>
      <c r="D38" s="254"/>
      <c r="E38" s="255"/>
      <c r="F38" s="256"/>
      <c r="G38" s="239"/>
    </row>
    <row r="39" spans="1:7" x14ac:dyDescent="0.25">
      <c r="A39" s="664" t="s">
        <v>202</v>
      </c>
      <c r="B39" s="664"/>
      <c r="C39" s="664"/>
      <c r="D39" s="257"/>
      <c r="E39" s="258"/>
      <c r="F39" s="259">
        <f>SUM(F13:F38)</f>
      </c>
      <c r="G39" s="260"/>
    </row>
    <row r="40" spans="1:7" x14ac:dyDescent="0.25">
      <c r="A40" s="104"/>
      <c r="B40" s="104"/>
      <c r="C40" s="104"/>
      <c r="D40" s="261"/>
      <c r="E40" s="262"/>
      <c r="F40" s="263"/>
    </row>
    <row r="41" spans="1:7" x14ac:dyDescent="0.25">
      <c r="A41" s="104"/>
      <c r="B41" s="104"/>
      <c r="C41" s="104"/>
      <c r="D41" s="261"/>
      <c r="E41" s="262"/>
      <c r="F41" s="263"/>
    </row>
    <row customHeight="1" ht="12.75" r="42" spans="1:7" x14ac:dyDescent="0.25">
      <c r="A42" s="93" t="s">
        <v>203</v>
      </c>
      <c r="B42" s="90"/>
      <c r="C42" s="104"/>
      <c r="D42" s="261"/>
      <c r="E42" s="650" t="s">
        <v>204</v>
      </c>
      <c r="F42" s="650"/>
    </row>
    <row r="43" spans="1:7" x14ac:dyDescent="0.25">
      <c r="A43" s="93" t="s">
        <v>111</v>
      </c>
      <c r="B43" s="90"/>
      <c r="C43" s="104"/>
      <c r="D43" s="261"/>
      <c r="E43" s="650" t="s">
        <v>111</v>
      </c>
      <c r="F43" s="650"/>
    </row>
    <row r="44" spans="1:7" x14ac:dyDescent="0.25">
      <c r="A44" s="104"/>
      <c r="B44" s="104"/>
      <c r="C44" s="104"/>
      <c r="D44" s="261"/>
      <c r="E44" s="262"/>
      <c r="F44" s="263"/>
    </row>
    <row r="45" spans="1:7" x14ac:dyDescent="0.25">
      <c r="A45" s="104"/>
      <c r="B45" s="104"/>
      <c r="C45" s="104"/>
      <c r="D45" s="261"/>
      <c r="E45" s="262"/>
      <c r="F45" s="104"/>
    </row>
    <row r="46" spans="1:7" x14ac:dyDescent="0.25">
      <c r="A46" s="104"/>
      <c r="B46" s="104"/>
      <c r="C46" s="104"/>
      <c r="D46" s="261"/>
      <c r="E46" s="262"/>
      <c r="F46" s="104"/>
    </row>
    <row r="47" spans="1:7" x14ac:dyDescent="0.25">
      <c r="A47" s="104"/>
      <c r="B47" s="104"/>
      <c r="C47" s="104"/>
      <c r="D47" s="261"/>
      <c r="E47" s="262"/>
      <c r="F47" s="104"/>
    </row>
    <row r="48" spans="1:7" x14ac:dyDescent="0.25">
      <c r="A48" s="104"/>
      <c r="B48" s="104"/>
      <c r="C48" s="104"/>
      <c r="D48" s="261"/>
      <c r="E48" s="262"/>
      <c r="F48" s="104"/>
    </row>
  </sheetData>
  <sheetProtection password="EF22" sheet="1"/>
  <mergeCells count="30"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A39:C39"/>
    <mergeCell ref="E42:F42"/>
    <mergeCell ref="E43:F43"/>
  </mergeCells>
  <conditionalFormatting sqref="F39">
    <cfRule dxfId="16" operator="equal" priority="2" type="cellIs">
      <formula>"Check Rules!!!"</formula>
    </cfRule>
  </conditionalFormatting>
  <dataValidations count="2">
    <dataValidation allowBlank="1" operator="greaterThan" showErrorMessage="1" sqref="E13:E39" type="date">
      <formula1>29221</formula1>
      <formula2>0</formula2>
    </dataValidation>
    <dataValidation allowBlank="1" error="Data input must be POSITIVE WHOLE NUMBERS " errorTitle="CBN - OFID" operator="greaterThanOrEqual" showErrorMessage="1" sqref="F13:F38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37"/>
  <sheetViews>
    <sheetView showGridLines="0" workbookViewId="0" zoomScaleNormal="100">
      <selection activeCell="D1" sqref="D1"/>
    </sheetView>
  </sheetViews>
  <sheetFormatPr defaultColWidth="9.140625" defaultRowHeight="15" x14ac:dyDescent="0.25"/>
  <cols>
    <col min="1" max="1" customWidth="true" style="104" width="11.85546875" collapsed="true"/>
    <col min="2" max="2" customWidth="true" style="104" width="13.42578125" collapsed="true"/>
    <col min="3" max="3" customWidth="true" style="104" width="28.7109375" collapsed="true"/>
    <col min="4" max="4" customWidth="true" style="261" width="14.5703125" collapsed="true"/>
    <col min="5" max="5" customWidth="true" style="264" width="12.85546875" collapsed="true"/>
    <col min="6" max="6" customWidth="true" style="104" width="17.28515625" collapsed="true"/>
    <col min="7" max="7" customWidth="true" style="104" width="12.85546875" collapsed="true"/>
    <col min="8" max="8" style="104" width="9.140625" collapsed="true"/>
    <col min="9" max="9" customWidth="true" style="104" width="10.42578125" collapsed="true"/>
    <col min="10" max="257" style="104" width="9.140625" collapsed="true"/>
  </cols>
  <sheetData>
    <row r="1" spans="1:7" x14ac:dyDescent="0.25">
      <c r="A1" s="106" t="s">
        <v>0</v>
      </c>
      <c r="B1" s="107"/>
      <c r="C1" s="108">
        <f>'300'!C1</f>
        <v>51253</v>
      </c>
      <c r="D1" s="265"/>
      <c r="E1" s="266"/>
      <c r="F1" s="106"/>
      <c r="G1" s="3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65"/>
      <c r="E2" s="266"/>
      <c r="F2" s="106"/>
      <c r="G2" s="3"/>
    </row>
    <row r="3" spans="1:7" x14ac:dyDescent="0.25">
      <c r="A3" s="106" t="s">
        <v>3</v>
      </c>
      <c r="B3" s="107"/>
      <c r="C3" s="108" t="s">
        <v>205</v>
      </c>
      <c r="D3" s="265"/>
      <c r="E3" s="266"/>
      <c r="F3" s="106"/>
      <c r="G3" s="3"/>
    </row>
    <row customHeight="1" ht="12.75" r="4" spans="1:7" x14ac:dyDescent="0.25">
      <c r="A4" s="106" t="s">
        <v>5</v>
      </c>
      <c r="B4" s="107"/>
      <c r="C4" s="111" t="s">
        <v>206</v>
      </c>
      <c r="D4" s="265"/>
      <c r="E4" s="266"/>
      <c r="F4" s="106"/>
      <c r="G4" s="3"/>
    </row>
    <row customHeight="1" ht="12.75" r="5" spans="1:7" x14ac:dyDescent="0.25">
      <c r="A5" s="106" t="s">
        <v>7</v>
      </c>
      <c r="B5" s="107"/>
      <c r="C5" s="267">
        <f>'300'!C5</f>
        <v>42855</v>
      </c>
      <c r="D5" s="265"/>
      <c r="E5" s="266"/>
      <c r="F5" s="106"/>
      <c r="G5" s="3"/>
    </row>
    <row r="6" spans="1:7" x14ac:dyDescent="0.25">
      <c r="A6" s="106" t="s">
        <v>8</v>
      </c>
      <c r="B6" s="107"/>
      <c r="C6" s="108" t="str">
        <f>'300'!C6</f>
        <v>LAGOS</v>
      </c>
      <c r="D6" s="265"/>
      <c r="E6" s="266"/>
      <c r="F6" s="106"/>
      <c r="G6" s="3"/>
    </row>
    <row customHeight="1" ht="12.75" r="7" spans="1:7" x14ac:dyDescent="0.25">
      <c r="A7" s="106" t="s">
        <v>10</v>
      </c>
      <c r="B7" s="107"/>
      <c r="C7" s="108">
        <f>'300'!C7</f>
        <v>20</v>
      </c>
      <c r="D7" s="265"/>
      <c r="E7" s="266"/>
      <c r="F7" s="106"/>
      <c r="G7" s="3"/>
    </row>
    <row r="8" spans="1:7" x14ac:dyDescent="0.25">
      <c r="A8" s="106" t="s">
        <v>11</v>
      </c>
      <c r="B8" s="107"/>
      <c r="C8" s="108" t="str">
        <f>'300'!C8</f>
        <v>Ikeja</v>
      </c>
      <c r="D8" s="265"/>
      <c r="E8" s="266"/>
      <c r="F8" s="106"/>
      <c r="G8" s="3"/>
    </row>
    <row r="9" spans="1:7" x14ac:dyDescent="0.25">
      <c r="A9" s="106" t="s">
        <v>13</v>
      </c>
      <c r="B9" s="107"/>
      <c r="C9" s="108">
        <f>'300'!C9</f>
        <v>0</v>
      </c>
      <c r="D9" s="265"/>
      <c r="E9" s="266"/>
      <c r="F9" s="106"/>
      <c r="G9" s="3"/>
    </row>
    <row r="10" spans="1:7" x14ac:dyDescent="0.25">
      <c r="A10" s="268"/>
      <c r="B10" s="268"/>
      <c r="C10" s="268"/>
      <c r="D10" s="269"/>
      <c r="E10" s="270"/>
      <c r="F10" s="107"/>
    </row>
    <row customHeight="1" ht="26.25" r="11" spans="1:7" x14ac:dyDescent="0.25">
      <c r="A11" s="271" t="s">
        <v>207</v>
      </c>
      <c r="B11" s="661" t="s">
        <v>190</v>
      </c>
      <c r="C11" s="661"/>
      <c r="D11" s="211" t="s">
        <v>199</v>
      </c>
      <c r="E11" s="272" t="s">
        <v>200</v>
      </c>
      <c r="F11" s="273" t="s">
        <v>208</v>
      </c>
    </row>
    <row r="12" spans="1:7" x14ac:dyDescent="0.25">
      <c r="A12" s="235" t="s">
        <v>448</v>
      </c>
      <c r="B12" s="668" t="s">
        <v>522</v>
      </c>
      <c r="C12" s="668"/>
      <c r="D12" s="236" t="s">
        <v>521</v>
      </c>
      <c r="E12" s="237" t="s">
        <v>480</v>
      </c>
      <c r="F12" s="274" t="n">
        <v>500.0</v>
      </c>
      <c r="G12" s="275"/>
    </row>
    <row r="13" spans="1:7" x14ac:dyDescent="0.25">
      <c r="A13" s="240" t="s">
        <v>449</v>
      </c>
      <c r="B13" s="667" t="s">
        <v>524</v>
      </c>
      <c r="C13" s="667"/>
      <c r="D13" s="241" t="s">
        <v>521</v>
      </c>
      <c r="E13" s="242" t="s">
        <v>523</v>
      </c>
      <c r="F13" s="276" t="n">
        <v>200.0</v>
      </c>
      <c r="G13" s="275"/>
    </row>
    <row r="14" spans="1:7" x14ac:dyDescent="0.25">
      <c r="A14" s="240"/>
      <c r="B14" s="667"/>
      <c r="C14" s="667"/>
      <c r="D14" s="241"/>
      <c r="E14" s="242"/>
      <c r="F14" s="276"/>
      <c r="G14" s="275"/>
    </row>
    <row r="15" spans="1:7" x14ac:dyDescent="0.25">
      <c r="A15" s="240"/>
      <c r="B15" s="667"/>
      <c r="C15" s="667"/>
      <c r="D15" s="241"/>
      <c r="E15" s="242"/>
      <c r="F15" s="276"/>
      <c r="G15" s="275"/>
    </row>
    <row r="16" spans="1:7" x14ac:dyDescent="0.25">
      <c r="A16" s="240"/>
      <c r="B16" s="667"/>
      <c r="C16" s="667"/>
      <c r="D16" s="241"/>
      <c r="E16" s="242"/>
      <c r="F16" s="276"/>
      <c r="G16" s="275"/>
    </row>
    <row r="17" spans="1:7" x14ac:dyDescent="0.25">
      <c r="A17" s="240"/>
      <c r="B17" s="667"/>
      <c r="C17" s="667"/>
      <c r="D17" s="241"/>
      <c r="E17" s="242"/>
      <c r="F17" s="276"/>
      <c r="G17" s="275"/>
    </row>
    <row r="18" spans="1:7" x14ac:dyDescent="0.25">
      <c r="A18" s="240"/>
      <c r="B18" s="667"/>
      <c r="C18" s="667"/>
      <c r="D18" s="241"/>
      <c r="E18" s="242"/>
      <c r="F18" s="276"/>
      <c r="G18" s="275"/>
    </row>
    <row r="19" spans="1:7" x14ac:dyDescent="0.25">
      <c r="A19" s="240"/>
      <c r="B19" s="667"/>
      <c r="C19" s="667"/>
      <c r="D19" s="241"/>
      <c r="E19" s="242"/>
      <c r="F19" s="276"/>
      <c r="G19" s="275"/>
    </row>
    <row r="20" spans="1:7" x14ac:dyDescent="0.25">
      <c r="A20" s="240"/>
      <c r="B20" s="667"/>
      <c r="C20" s="667"/>
      <c r="D20" s="241"/>
      <c r="E20" s="242"/>
      <c r="F20" s="276"/>
      <c r="G20" s="275"/>
    </row>
    <row r="21" spans="1:7" x14ac:dyDescent="0.25">
      <c r="A21" s="240"/>
      <c r="B21" s="667"/>
      <c r="C21" s="667"/>
      <c r="D21" s="241"/>
      <c r="E21" s="242"/>
      <c r="F21" s="276"/>
      <c r="G21" s="275"/>
    </row>
    <row r="22" spans="1:7" x14ac:dyDescent="0.25">
      <c r="A22" s="240"/>
      <c r="B22" s="667"/>
      <c r="C22" s="667"/>
      <c r="D22" s="241"/>
      <c r="E22" s="242"/>
      <c r="F22" s="276"/>
      <c r="G22" s="275"/>
    </row>
    <row r="23" spans="1:7" x14ac:dyDescent="0.25">
      <c r="A23" s="240"/>
      <c r="B23" s="667"/>
      <c r="C23" s="667"/>
      <c r="D23" s="241"/>
      <c r="E23" s="242"/>
      <c r="F23" s="276"/>
      <c r="G23" s="275"/>
    </row>
    <row r="24" spans="1:7" x14ac:dyDescent="0.25">
      <c r="A24" s="240"/>
      <c r="B24" s="667"/>
      <c r="C24" s="667"/>
      <c r="D24" s="241"/>
      <c r="E24" s="242"/>
      <c r="F24" s="276"/>
      <c r="G24" s="275"/>
    </row>
    <row r="25" spans="1:7" x14ac:dyDescent="0.25">
      <c r="A25" s="240"/>
      <c r="B25" s="667"/>
      <c r="C25" s="667"/>
      <c r="D25" s="241"/>
      <c r="E25" s="242"/>
      <c r="F25" s="276"/>
      <c r="G25" s="275"/>
    </row>
    <row r="26" spans="1:7" x14ac:dyDescent="0.25">
      <c r="A26" s="240"/>
      <c r="B26" s="667"/>
      <c r="C26" s="667"/>
      <c r="D26" s="241"/>
      <c r="E26" s="242"/>
      <c r="F26" s="276"/>
      <c r="G26" s="275"/>
    </row>
    <row r="27" spans="1:7" x14ac:dyDescent="0.25">
      <c r="A27" s="240"/>
      <c r="B27" s="667"/>
      <c r="C27" s="667"/>
      <c r="D27" s="241"/>
      <c r="E27" s="242"/>
      <c r="F27" s="276"/>
      <c r="G27" s="275"/>
    </row>
    <row r="28" spans="1:7" x14ac:dyDescent="0.25">
      <c r="A28" s="240"/>
      <c r="B28" s="667"/>
      <c r="C28" s="667"/>
      <c r="D28" s="241"/>
      <c r="E28" s="242"/>
      <c r="F28" s="276"/>
      <c r="G28" s="275"/>
    </row>
    <row r="29" spans="1:7" x14ac:dyDescent="0.25">
      <c r="A29" s="240"/>
      <c r="B29" s="667"/>
      <c r="C29" s="667"/>
      <c r="D29" s="241"/>
      <c r="E29" s="242"/>
      <c r="F29" s="276"/>
      <c r="G29" s="275"/>
    </row>
    <row r="30" spans="1:7" x14ac:dyDescent="0.25">
      <c r="A30" s="240"/>
      <c r="B30" s="667"/>
      <c r="C30" s="667"/>
      <c r="D30" s="241"/>
      <c r="E30" s="242"/>
      <c r="F30" s="276"/>
      <c r="G30" s="275"/>
    </row>
    <row r="31" spans="1:7" x14ac:dyDescent="0.25">
      <c r="A31" s="277"/>
      <c r="B31" s="666"/>
      <c r="C31" s="666"/>
      <c r="D31" s="278"/>
      <c r="E31" s="279"/>
      <c r="F31" s="280"/>
      <c r="G31" s="275"/>
    </row>
    <row r="32" spans="1:7" x14ac:dyDescent="0.25">
      <c r="A32" s="281" t="s">
        <v>192</v>
      </c>
      <c r="B32" s="282"/>
      <c r="C32" s="283"/>
      <c r="D32" s="284"/>
      <c r="E32" s="285"/>
      <c r="F32" s="221">
        <f>SUM(F12:F31)</f>
      </c>
      <c r="G32" s="286"/>
    </row>
    <row r="33" spans="1:5" x14ac:dyDescent="0.25">
      <c r="A33" s="224"/>
      <c r="B33" s="90"/>
      <c r="C33" s="90"/>
      <c r="D33" s="225"/>
      <c r="E33" s="287"/>
    </row>
    <row r="34" spans="1:5" x14ac:dyDescent="0.25">
      <c r="A34" s="224"/>
      <c r="B34" s="90"/>
      <c r="C34" s="90"/>
      <c r="D34" s="225"/>
      <c r="E34" s="287"/>
    </row>
    <row r="35" spans="1:5" x14ac:dyDescent="0.25">
      <c r="A35" s="93" t="s">
        <v>209</v>
      </c>
      <c r="B35" s="90"/>
      <c r="D35" s="225" t="s">
        <v>210</v>
      </c>
    </row>
    <row r="36" spans="1:5" x14ac:dyDescent="0.25">
      <c r="A36" s="93" t="s">
        <v>111</v>
      </c>
      <c r="B36" s="90"/>
      <c r="D36" s="225" t="s">
        <v>111</v>
      </c>
      <c r="E36" s="288"/>
    </row>
    <row r="37" spans="1:5" x14ac:dyDescent="0.25">
      <c r="B37" s="104" t="s">
        <v>169</v>
      </c>
    </row>
  </sheetData>
  <sheetProtection password="EF22" sheet="1"/>
  <mergeCells count="21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31:C31"/>
    <mergeCell ref="B26:C26"/>
    <mergeCell ref="B27:C27"/>
    <mergeCell ref="B28:C28"/>
    <mergeCell ref="B29:C29"/>
    <mergeCell ref="B30:C30"/>
  </mergeCells>
  <conditionalFormatting sqref="F32">
    <cfRule dxfId="15" operator="equal" priority="2" type="cellIs">
      <formula>"Check Rules!!!"</formula>
    </cfRule>
  </conditionalFormatting>
  <dataValidations count="2">
    <dataValidation allowBlank="1" operator="greaterThan" showErrorMessage="1" sqref="E12:E31" type="date">
      <formula1>29221</formula1>
      <formula2>0</formula2>
    </dataValidation>
    <dataValidation allowBlank="1" error="Data input must be POSITIVE WHOLE NUMBERS " errorTitle="CBN - OFID" operator="greaterThanOrEqual" showErrorMessage="1" sqref="F12:F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47"/>
  <sheetViews>
    <sheetView showGridLines="0" workbookViewId="0" zoomScaleNormal="100">
      <selection activeCell="B20" sqref="B20:C20"/>
    </sheetView>
  </sheetViews>
  <sheetFormatPr defaultColWidth="9.140625" defaultRowHeight="15" x14ac:dyDescent="0.25"/>
  <cols>
    <col min="1" max="1" customWidth="true" style="104" width="11.85546875" collapsed="true"/>
    <col min="2" max="2" customWidth="true" style="104" width="17.5703125" collapsed="true"/>
    <col min="3" max="3" customWidth="true" style="104" width="20.42578125" collapsed="true"/>
    <col min="4" max="4" customWidth="true" style="104" width="21.28515625" collapsed="true"/>
    <col min="5" max="5" customWidth="true" style="104" width="15.0" collapsed="true"/>
    <col min="6" max="257" style="104" width="9.140625" collapsed="true"/>
  </cols>
  <sheetData>
    <row r="1" spans="1:6" x14ac:dyDescent="0.25">
      <c r="A1" s="106" t="s">
        <v>0</v>
      </c>
      <c r="B1" s="107"/>
      <c r="C1" s="111">
        <f>'300'!C1</f>
        <v>51253</v>
      </c>
      <c r="D1" s="111"/>
      <c r="E1" s="289"/>
      <c r="F1" s="289"/>
    </row>
    <row r="2" spans="1:6" x14ac:dyDescent="0.25">
      <c r="A2" s="106" t="s">
        <v>1</v>
      </c>
      <c r="B2" s="107"/>
      <c r="C2" s="111" t="str">
        <f>'001'!C2</f>
        <v>NEPTUNE MICROFINANCE BANK LIMITED</v>
      </c>
      <c r="D2" s="111"/>
      <c r="E2" s="289"/>
      <c r="F2" s="289"/>
    </row>
    <row r="3" spans="1:6" x14ac:dyDescent="0.25">
      <c r="A3" s="106" t="s">
        <v>3</v>
      </c>
      <c r="B3" s="107"/>
      <c r="C3" s="111" t="s">
        <v>211</v>
      </c>
      <c r="D3" s="111"/>
      <c r="E3" s="289"/>
      <c r="F3" s="289"/>
    </row>
    <row r="4" spans="1:6" x14ac:dyDescent="0.25">
      <c r="A4" s="106" t="s">
        <v>5</v>
      </c>
      <c r="B4" s="107"/>
      <c r="C4" s="290" t="s">
        <v>212</v>
      </c>
      <c r="D4" s="291"/>
      <c r="E4" s="292"/>
      <c r="F4" s="292"/>
    </row>
    <row r="5" spans="1:6" x14ac:dyDescent="0.25">
      <c r="A5" s="106" t="s">
        <v>7</v>
      </c>
      <c r="B5" s="107"/>
      <c r="C5" s="293">
        <f>'300'!C5</f>
        <v>42855</v>
      </c>
      <c r="D5" s="111"/>
      <c r="E5" s="289"/>
      <c r="F5" s="289"/>
    </row>
    <row r="6" spans="1:6" x14ac:dyDescent="0.25">
      <c r="A6" s="106" t="s">
        <v>8</v>
      </c>
      <c r="B6" s="107"/>
      <c r="C6" s="111" t="str">
        <f>'300'!C6</f>
        <v>LAGOS</v>
      </c>
      <c r="D6" s="111"/>
      <c r="E6" s="289"/>
      <c r="F6" s="289"/>
    </row>
    <row r="7" spans="1:6" x14ac:dyDescent="0.25">
      <c r="A7" s="106" t="s">
        <v>10</v>
      </c>
      <c r="B7" s="107"/>
      <c r="C7" s="111">
        <f>'300'!C7</f>
        <v>20</v>
      </c>
      <c r="D7" s="111"/>
      <c r="E7" s="289"/>
      <c r="F7" s="289"/>
    </row>
    <row r="8" spans="1:6" x14ac:dyDescent="0.25">
      <c r="A8" s="106" t="s">
        <v>11</v>
      </c>
      <c r="B8" s="107"/>
      <c r="C8" s="111" t="str">
        <f>'300'!C8</f>
        <v>Ikeja</v>
      </c>
      <c r="D8" s="111"/>
      <c r="E8" s="289"/>
      <c r="F8" s="289"/>
    </row>
    <row r="9" spans="1:6" x14ac:dyDescent="0.25">
      <c r="A9" s="106" t="s">
        <v>13</v>
      </c>
      <c r="B9" s="107"/>
      <c r="C9" s="111">
        <f>'300'!C9</f>
        <v>0</v>
      </c>
      <c r="D9" s="111"/>
      <c r="E9" s="289"/>
      <c r="F9" s="289"/>
    </row>
    <row r="10" spans="1:6" x14ac:dyDescent="0.25">
      <c r="A10" s="106"/>
      <c r="B10" s="107"/>
      <c r="C10" s="111"/>
      <c r="D10" s="107"/>
    </row>
    <row customHeight="1" ht="26.25" r="11" spans="1:6" x14ac:dyDescent="0.25">
      <c r="A11" s="271" t="s">
        <v>213</v>
      </c>
      <c r="B11" s="661" t="s">
        <v>214</v>
      </c>
      <c r="C11" s="661"/>
      <c r="D11" s="273" t="s">
        <v>215</v>
      </c>
    </row>
    <row r="12" spans="1:6" x14ac:dyDescent="0.25">
      <c r="A12" s="294" t="n">
        <v>0.0</v>
      </c>
      <c r="B12" s="665" t="s">
        <v>556</v>
      </c>
      <c r="C12" s="665"/>
      <c r="D12" s="26" t="n">
        <v>1200.0</v>
      </c>
    </row>
    <row r="13" spans="1:6" x14ac:dyDescent="0.25">
      <c r="A13" s="295" t="n">
        <v>1.0</v>
      </c>
      <c r="B13" s="656" t="s">
        <v>556</v>
      </c>
      <c r="C13" s="656"/>
      <c r="D13" s="296" t="n">
        <v>1200.0</v>
      </c>
    </row>
    <row r="14" spans="1:6" x14ac:dyDescent="0.25">
      <c r="A14" s="295" t="n">
        <v>2.0</v>
      </c>
      <c r="B14" s="656" t="s">
        <v>557</v>
      </c>
      <c r="C14" s="656"/>
      <c r="D14" s="296" t="n">
        <v>5000.0</v>
      </c>
    </row>
    <row r="15" spans="1:6" x14ac:dyDescent="0.25">
      <c r="A15" s="295" t="n">
        <v>3.0</v>
      </c>
      <c r="B15" s="656" t="s">
        <v>557</v>
      </c>
      <c r="C15" s="656"/>
      <c r="D15" s="296" t="n">
        <v>5000.0</v>
      </c>
    </row>
    <row r="16" spans="1:6" x14ac:dyDescent="0.25">
      <c r="A16" s="295"/>
      <c r="B16" s="656"/>
      <c r="C16" s="656"/>
      <c r="D16" s="296"/>
    </row>
    <row r="17" spans="1:4" x14ac:dyDescent="0.25">
      <c r="A17" s="295"/>
      <c r="B17" s="656"/>
      <c r="C17" s="656"/>
      <c r="D17" s="296"/>
    </row>
    <row r="18" spans="1:4" x14ac:dyDescent="0.25">
      <c r="A18" s="295"/>
      <c r="B18" s="656"/>
      <c r="C18" s="656"/>
      <c r="D18" s="296"/>
    </row>
    <row r="19" spans="1:4" x14ac:dyDescent="0.25">
      <c r="A19" s="295"/>
      <c r="B19" s="656"/>
      <c r="C19" s="656"/>
      <c r="D19" s="296"/>
    </row>
    <row r="20" spans="1:4" x14ac:dyDescent="0.25">
      <c r="A20" s="295"/>
      <c r="B20" s="656"/>
      <c r="C20" s="656"/>
      <c r="D20" s="296"/>
    </row>
    <row r="21" spans="1:4" x14ac:dyDescent="0.25">
      <c r="A21" s="295"/>
      <c r="B21" s="656"/>
      <c r="C21" s="656"/>
      <c r="D21" s="296"/>
    </row>
    <row r="22" spans="1:4" x14ac:dyDescent="0.25">
      <c r="A22" s="295"/>
      <c r="B22" s="656"/>
      <c r="C22" s="656"/>
      <c r="D22" s="296"/>
    </row>
    <row r="23" spans="1:4" x14ac:dyDescent="0.25">
      <c r="A23" s="295"/>
      <c r="B23" s="656"/>
      <c r="C23" s="656"/>
      <c r="D23" s="296"/>
    </row>
    <row r="24" spans="1:4" x14ac:dyDescent="0.25">
      <c r="A24" s="295"/>
      <c r="B24" s="656"/>
      <c r="C24" s="656"/>
      <c r="D24" s="296"/>
    </row>
    <row r="25" spans="1:4" x14ac:dyDescent="0.25">
      <c r="A25" s="295"/>
      <c r="B25" s="656"/>
      <c r="C25" s="656"/>
      <c r="D25" s="296"/>
    </row>
    <row r="26" spans="1:4" x14ac:dyDescent="0.25">
      <c r="A26" s="295"/>
      <c r="B26" s="656"/>
      <c r="C26" s="656"/>
      <c r="D26" s="296"/>
    </row>
    <row r="27" spans="1:4" x14ac:dyDescent="0.25">
      <c r="A27" s="295"/>
      <c r="B27" s="656"/>
      <c r="C27" s="656"/>
      <c r="D27" s="296"/>
    </row>
    <row r="28" spans="1:4" x14ac:dyDescent="0.25">
      <c r="A28" s="295"/>
      <c r="B28" s="656"/>
      <c r="C28" s="656"/>
      <c r="D28" s="296"/>
    </row>
    <row r="29" spans="1:4" x14ac:dyDescent="0.25">
      <c r="A29" s="295"/>
      <c r="B29" s="656"/>
      <c r="C29" s="656"/>
      <c r="D29" s="296"/>
    </row>
    <row r="30" spans="1:4" x14ac:dyDescent="0.25">
      <c r="A30" s="295"/>
      <c r="B30" s="656"/>
      <c r="C30" s="656"/>
      <c r="D30" s="296"/>
    </row>
    <row r="31" spans="1:4" x14ac:dyDescent="0.25">
      <c r="A31" s="295"/>
      <c r="B31" s="656"/>
      <c r="C31" s="656"/>
      <c r="D31" s="296"/>
    </row>
    <row r="32" spans="1:4" x14ac:dyDescent="0.25">
      <c r="A32" s="295"/>
      <c r="B32" s="656"/>
      <c r="C32" s="656"/>
      <c r="D32" s="296"/>
    </row>
    <row r="33" spans="1:5" x14ac:dyDescent="0.25">
      <c r="A33" s="295"/>
      <c r="B33" s="656"/>
      <c r="C33" s="656"/>
      <c r="D33" s="296"/>
    </row>
    <row r="34" spans="1:5" x14ac:dyDescent="0.25">
      <c r="A34" s="295"/>
      <c r="B34" s="656"/>
      <c r="C34" s="656"/>
      <c r="D34" s="296"/>
    </row>
    <row r="35" spans="1:5" x14ac:dyDescent="0.25">
      <c r="A35" s="295"/>
      <c r="B35" s="656"/>
      <c r="C35" s="656"/>
      <c r="D35" s="296"/>
    </row>
    <row r="36" spans="1:5" x14ac:dyDescent="0.25">
      <c r="A36" s="295"/>
      <c r="B36" s="656"/>
      <c r="C36" s="656"/>
      <c r="D36" s="296"/>
    </row>
    <row r="37" spans="1:5" x14ac:dyDescent="0.25">
      <c r="A37" s="295"/>
      <c r="B37" s="656"/>
      <c r="C37" s="656"/>
      <c r="D37" s="296"/>
    </row>
    <row r="38" spans="1:5" x14ac:dyDescent="0.25">
      <c r="A38" s="295"/>
      <c r="B38" s="656"/>
      <c r="C38" s="656"/>
      <c r="D38" s="296"/>
    </row>
    <row r="39" spans="1:5" x14ac:dyDescent="0.25">
      <c r="A39" s="295"/>
      <c r="B39" s="656"/>
      <c r="C39" s="656"/>
      <c r="D39" s="296"/>
    </row>
    <row r="40" spans="1:5" x14ac:dyDescent="0.25">
      <c r="A40" s="295"/>
      <c r="B40" s="656"/>
      <c r="C40" s="656"/>
      <c r="D40" s="296"/>
    </row>
    <row r="41" spans="1:5" x14ac:dyDescent="0.25">
      <c r="A41" s="297"/>
      <c r="B41" s="663"/>
      <c r="C41" s="663"/>
      <c r="D41" s="298"/>
    </row>
    <row r="42" spans="1:5" x14ac:dyDescent="0.25">
      <c r="A42" s="220" t="s">
        <v>192</v>
      </c>
      <c r="B42" s="669"/>
      <c r="C42" s="669"/>
      <c r="D42" s="299">
        <f>SUM(D12:D41)</f>
      </c>
      <c r="E42" s="286"/>
    </row>
    <row r="43" spans="1:5" x14ac:dyDescent="0.25">
      <c r="A43" s="224"/>
      <c r="B43" s="90"/>
      <c r="C43" s="90"/>
      <c r="D43" s="90"/>
    </row>
    <row r="44" spans="1:5" x14ac:dyDescent="0.25">
      <c r="A44" s="224"/>
      <c r="B44" s="90"/>
      <c r="C44" s="90"/>
      <c r="D44" s="90"/>
    </row>
    <row r="45" spans="1:5" x14ac:dyDescent="0.25">
      <c r="A45" s="99"/>
      <c r="B45" s="99"/>
      <c r="C45" s="158"/>
      <c r="D45" s="99"/>
    </row>
    <row r="46" spans="1:5" x14ac:dyDescent="0.25">
      <c r="A46" s="93" t="s">
        <v>216</v>
      </c>
      <c r="B46" s="90"/>
      <c r="C46" s="650" t="s">
        <v>217</v>
      </c>
      <c r="D46" s="650"/>
    </row>
    <row r="47" spans="1:5" x14ac:dyDescent="0.25">
      <c r="A47" s="93" t="s">
        <v>111</v>
      </c>
      <c r="B47" s="90"/>
      <c r="C47" s="650" t="s">
        <v>111</v>
      </c>
      <c r="D47" s="650"/>
    </row>
  </sheetData>
  <sheetProtection password="EF22" sheet="1"/>
  <mergeCells count="34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1:C41"/>
    <mergeCell ref="B42:C42"/>
    <mergeCell ref="C46:D46"/>
    <mergeCell ref="C47:D47"/>
    <mergeCell ref="B36:C36"/>
    <mergeCell ref="B37:C37"/>
    <mergeCell ref="B38:C38"/>
    <mergeCell ref="B39:C39"/>
    <mergeCell ref="B40:C40"/>
  </mergeCells>
  <conditionalFormatting sqref="D42">
    <cfRule dxfId="14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7" workbookViewId="0" zoomScaleNormal="100">
      <selection activeCell="C13" sqref="C13"/>
    </sheetView>
  </sheetViews>
  <sheetFormatPr defaultColWidth="9.140625" defaultRowHeight="15" x14ac:dyDescent="0.25"/>
  <cols>
    <col min="1" max="1" customWidth="true" style="104" width="5.42578125" collapsed="true"/>
    <col min="2" max="2" customWidth="true" style="104" width="46.5703125" collapsed="true"/>
    <col min="3" max="3" customWidth="true" style="104" width="11.85546875" collapsed="true"/>
    <col min="4" max="4" customWidth="true" style="104" width="17.28515625" collapsed="true"/>
    <col min="5" max="5" customWidth="true" style="104" width="10.7109375" collapsed="true"/>
    <col min="6" max="6" customWidth="true" style="104" width="11.140625" collapsed="true"/>
    <col min="7" max="8" style="104" width="9.140625" collapsed="true"/>
    <col min="9" max="9" customWidth="true" style="104" width="10.42578125" collapsed="true"/>
    <col min="10" max="257" style="104" width="9.140625" collapsed="true"/>
  </cols>
  <sheetData>
    <row r="1" spans="1:6" x14ac:dyDescent="0.25">
      <c r="A1" s="106" t="s">
        <v>0</v>
      </c>
      <c r="B1" s="107"/>
      <c r="C1" s="111">
        <f>'300'!C1</f>
        <v>51253</v>
      </c>
      <c r="D1" s="107"/>
      <c r="E1" s="107"/>
    </row>
    <row r="2" spans="1:6" x14ac:dyDescent="0.25">
      <c r="A2" s="106" t="s">
        <v>1</v>
      </c>
      <c r="B2" s="107"/>
      <c r="C2" s="111" t="str">
        <f>'300'!C2</f>
        <v>NEPTUNE MICROFINANCE BANK LIMITED</v>
      </c>
      <c r="D2" s="107"/>
      <c r="E2" s="107"/>
    </row>
    <row r="3" spans="1:6" x14ac:dyDescent="0.25">
      <c r="A3" s="106" t="s">
        <v>3</v>
      </c>
      <c r="B3" s="107"/>
      <c r="C3" s="111" t="s">
        <v>218</v>
      </c>
      <c r="D3" s="107"/>
      <c r="E3" s="107"/>
    </row>
    <row r="4" spans="1:6" x14ac:dyDescent="0.25">
      <c r="A4" s="106" t="s">
        <v>5</v>
      </c>
      <c r="B4" s="107"/>
      <c r="C4" s="290" t="s">
        <v>219</v>
      </c>
      <c r="D4" s="300"/>
      <c r="E4" s="300"/>
      <c r="F4" s="301"/>
    </row>
    <row r="5" spans="1:6" x14ac:dyDescent="0.25">
      <c r="A5" s="106" t="s">
        <v>7</v>
      </c>
      <c r="B5" s="107"/>
      <c r="C5" s="267">
        <f>'300'!C5</f>
        <v>42855</v>
      </c>
      <c r="D5" s="107"/>
      <c r="E5" s="107"/>
    </row>
    <row r="6" spans="1:6" x14ac:dyDescent="0.25">
      <c r="A6" s="106" t="s">
        <v>8</v>
      </c>
      <c r="B6" s="107"/>
      <c r="C6" s="267" t="str">
        <f>'300'!C6</f>
        <v>LAGOS</v>
      </c>
      <c r="D6" s="107"/>
      <c r="E6" s="107"/>
    </row>
    <row r="7" spans="1:6" x14ac:dyDescent="0.25">
      <c r="A7" s="106" t="s">
        <v>10</v>
      </c>
      <c r="B7" s="107"/>
      <c r="C7" s="302">
        <f>'300'!C7</f>
        <v>20</v>
      </c>
      <c r="D7" s="107"/>
      <c r="E7" s="107"/>
    </row>
    <row r="8" spans="1:6" x14ac:dyDescent="0.25">
      <c r="A8" s="106" t="s">
        <v>11</v>
      </c>
      <c r="B8" s="107"/>
      <c r="C8" s="267" t="str">
        <f>'300'!C8</f>
        <v>Ikeja</v>
      </c>
      <c r="D8" s="107"/>
      <c r="E8" s="107"/>
    </row>
    <row r="9" spans="1:6" x14ac:dyDescent="0.25">
      <c r="A9" s="106" t="s">
        <v>13</v>
      </c>
      <c r="B9" s="107"/>
      <c r="C9" s="302">
        <f>'300'!C9</f>
        <v>0</v>
      </c>
      <c r="D9" s="107"/>
      <c r="E9" s="107"/>
    </row>
    <row r="10" spans="1:6" x14ac:dyDescent="0.25">
      <c r="A10" s="107"/>
      <c r="B10" s="107"/>
      <c r="C10" s="107"/>
      <c r="D10" s="107"/>
      <c r="E10" s="107"/>
    </row>
    <row ht="25.5" r="11" spans="1:6" x14ac:dyDescent="0.25">
      <c r="A11" s="303" t="s">
        <v>213</v>
      </c>
      <c r="B11" s="304" t="s">
        <v>220</v>
      </c>
      <c r="C11" s="305" t="s">
        <v>221</v>
      </c>
      <c r="D11" s="211" t="s">
        <v>215</v>
      </c>
      <c r="E11" s="306" t="s">
        <v>222</v>
      </c>
    </row>
    <row r="12" spans="1:6" x14ac:dyDescent="0.25">
      <c r="A12" s="307">
        <v>1</v>
      </c>
      <c r="B12" s="308" t="s">
        <v>223</v>
      </c>
      <c r="C12" s="309" t="n">
        <v>0.0</v>
      </c>
      <c r="D12" s="310" t="n">
        <v>0.0</v>
      </c>
      <c r="E12" s="311" t="e">
        <f>D12/$D$20</f>
      </c>
    </row>
    <row r="13" spans="1:6" x14ac:dyDescent="0.25">
      <c r="A13" s="312">
        <v>2</v>
      </c>
      <c r="B13" s="313" t="s">
        <v>224</v>
      </c>
      <c r="C13" s="314" t="n">
        <v>0.0</v>
      </c>
      <c r="D13" s="73" t="n">
        <v>0.0</v>
      </c>
      <c r="E13" s="315" t="e">
        <f>D12/$D$20</f>
      </c>
    </row>
    <row r="14" spans="1:6" x14ac:dyDescent="0.25">
      <c r="A14" s="312">
        <v>3</v>
      </c>
      <c r="B14" s="316" t="s">
        <v>225</v>
      </c>
      <c r="C14" s="314" t="n">
        <v>0.0</v>
      </c>
      <c r="D14" s="73" t="n">
        <v>0.0</v>
      </c>
      <c r="E14" s="315" t="e">
        <f>D14/$D$20</f>
      </c>
    </row>
    <row r="15" spans="1:6" x14ac:dyDescent="0.25">
      <c r="A15" s="312">
        <v>4</v>
      </c>
      <c r="B15" s="313" t="s">
        <v>226</v>
      </c>
      <c r="C15" s="314" t="n">
        <v>0.0</v>
      </c>
      <c r="D15" s="73" t="n">
        <v>0.0</v>
      </c>
      <c r="E15" s="315" t="e">
        <f>D15/$D$20</f>
      </c>
    </row>
    <row r="16" spans="1:6" x14ac:dyDescent="0.25">
      <c r="A16" s="312">
        <v>5</v>
      </c>
      <c r="B16" s="313" t="s">
        <v>227</v>
      </c>
      <c r="C16" s="314" t="n">
        <v>0.0</v>
      </c>
      <c r="D16" s="73" t="n">
        <v>0.0</v>
      </c>
      <c r="E16" s="315" t="e">
        <f>D16/$D$20</f>
      </c>
    </row>
    <row r="17" spans="1:5" x14ac:dyDescent="0.25">
      <c r="A17" s="312">
        <v>6</v>
      </c>
      <c r="B17" s="313" t="s">
        <v>228</v>
      </c>
      <c r="C17" s="314" t="n">
        <v>0.0</v>
      </c>
      <c r="D17" s="73" t="n">
        <v>0.0</v>
      </c>
      <c r="E17" s="315" t="e">
        <f>D17/$D$20</f>
      </c>
    </row>
    <row r="18" spans="1:5" x14ac:dyDescent="0.25">
      <c r="A18" s="312">
        <v>7</v>
      </c>
      <c r="B18" s="313" t="s">
        <v>229</v>
      </c>
      <c r="C18" s="314" t="n">
        <v>0.0</v>
      </c>
      <c r="D18" s="73" t="n">
        <v>0.0</v>
      </c>
      <c r="E18" s="315" t="e">
        <f>D18/$D$20</f>
      </c>
    </row>
    <row r="19" spans="1:5" x14ac:dyDescent="0.25">
      <c r="A19" s="317">
        <v>8</v>
      </c>
      <c r="B19" s="318" t="s">
        <v>230</v>
      </c>
      <c r="C19" s="319" t="n">
        <v>0.0</v>
      </c>
      <c r="D19" s="320" t="n">
        <v>0.0</v>
      </c>
      <c r="E19" s="321" t="e">
        <f>D19/$D$20</f>
      </c>
    </row>
    <row r="20" spans="1:5" x14ac:dyDescent="0.25">
      <c r="A20" s="322"/>
      <c r="B20" s="323" t="s">
        <v>231</v>
      </c>
      <c r="C20" s="324">
        <f>SUM(C12:C19)</f>
      </c>
      <c r="D20" s="325">
        <f>SUM(D12:D19)</f>
      </c>
      <c r="E20" s="326" t="e">
        <f>SUM(E12:E19)</f>
      </c>
    </row>
    <row r="21" spans="1:5" x14ac:dyDescent="0.25">
      <c r="A21" s="99"/>
      <c r="B21" s="99" t="s">
        <v>169</v>
      </c>
      <c r="C21" s="327"/>
      <c r="D21" s="158"/>
      <c r="E21" s="99"/>
    </row>
    <row r="22" spans="1:5" x14ac:dyDescent="0.25">
      <c r="A22" s="99"/>
      <c r="B22" s="99"/>
      <c r="C22" s="327"/>
      <c r="D22" s="158"/>
      <c r="E22" s="99"/>
    </row>
    <row r="23" spans="1:5" x14ac:dyDescent="0.25">
      <c r="A23" s="93" t="s">
        <v>155</v>
      </c>
      <c r="B23" s="90"/>
      <c r="D23" s="225" t="s">
        <v>232</v>
      </c>
      <c r="E23" s="99"/>
    </row>
    <row r="24" spans="1:5" x14ac:dyDescent="0.25">
      <c r="A24" s="93" t="s">
        <v>111</v>
      </c>
      <c r="B24" s="90"/>
      <c r="D24" s="225" t="s">
        <v>111</v>
      </c>
    </row>
  </sheetData>
  <sheetProtection password="EF22" sheet="1"/>
  <dataValidations count="1">
    <dataValidation allowBlank="1" error="Data input must be POSITIVE WHOLE NUMBERS" errorTitle="CBN - OFID" operator="greaterThanOrEqual" showErrorMessage="1" sqref="C12:D19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4"/>
  <sheetViews>
    <sheetView showGridLines="0" topLeftCell="B15" workbookViewId="0" zoomScaleNormal="100">
      <selection activeCell="G19" sqref="G19"/>
    </sheetView>
  </sheetViews>
  <sheetFormatPr defaultColWidth="9.140625" defaultRowHeight="15" x14ac:dyDescent="0.25"/>
  <cols>
    <col min="1" max="1" customWidth="true" style="328" width="5.85546875" collapsed="true"/>
    <col min="2" max="2" customWidth="true" style="328" width="32.7109375" collapsed="true"/>
    <col min="3" max="3" customWidth="true" style="329" width="15.28515625" collapsed="true"/>
    <col min="4" max="4" customWidth="true" style="328" width="14.28515625" collapsed="true"/>
    <col min="5" max="5" customWidth="true" style="328" width="23.0" collapsed="true"/>
    <col min="6" max="6" customWidth="true" style="328" width="21.5703125" collapsed="true"/>
    <col min="7" max="7" customWidth="true" style="328" width="16.140625" collapsed="true"/>
    <col min="8" max="8" customWidth="true" style="104" width="10.140625" collapsed="true"/>
    <col min="9" max="257" style="104" width="9.140625" collapsed="true"/>
  </cols>
  <sheetData>
    <row r="1" spans="1:7" x14ac:dyDescent="0.25">
      <c r="A1" s="106" t="s">
        <v>0</v>
      </c>
      <c r="B1" s="111"/>
      <c r="C1" s="111">
        <f>'300'!C1</f>
        <v>51253</v>
      </c>
      <c r="D1" s="111"/>
      <c r="E1" s="289"/>
      <c r="F1" s="104"/>
      <c r="G1" s="104"/>
    </row>
    <row r="2" spans="1:7" x14ac:dyDescent="0.25">
      <c r="A2" s="106" t="s">
        <v>1</v>
      </c>
      <c r="B2" s="107"/>
      <c r="C2" s="111" t="str">
        <f>'300'!C2</f>
        <v>NEPTUNE MICROFINANCE BANK LIMITED</v>
      </c>
      <c r="D2" s="111"/>
      <c r="E2" s="289"/>
      <c r="F2" s="104"/>
      <c r="G2" s="104"/>
    </row>
    <row r="3" spans="1:7" x14ac:dyDescent="0.25">
      <c r="A3" s="106" t="s">
        <v>3</v>
      </c>
      <c r="B3" s="107"/>
      <c r="C3" s="111" t="s">
        <v>233</v>
      </c>
      <c r="D3" s="111"/>
      <c r="E3" s="289"/>
      <c r="F3" s="104"/>
      <c r="G3" s="104"/>
    </row>
    <row r="4" spans="1:7" x14ac:dyDescent="0.25">
      <c r="A4" s="106" t="s">
        <v>5</v>
      </c>
      <c r="B4" s="107"/>
      <c r="C4" s="290" t="s">
        <v>234</v>
      </c>
      <c r="D4" s="291"/>
      <c r="E4" s="292"/>
      <c r="F4" s="104"/>
      <c r="G4" s="104"/>
    </row>
    <row r="5" spans="1:7" x14ac:dyDescent="0.25">
      <c r="A5" s="106" t="s">
        <v>7</v>
      </c>
      <c r="B5" s="107"/>
      <c r="C5" s="293">
        <f>'300'!C5</f>
        <v>42855</v>
      </c>
      <c r="D5" s="111"/>
      <c r="E5" s="289"/>
      <c r="F5" s="104"/>
      <c r="G5" s="104"/>
    </row>
    <row r="6" spans="1:7" x14ac:dyDescent="0.25">
      <c r="A6" s="106" t="s">
        <v>8</v>
      </c>
      <c r="B6" s="107"/>
      <c r="C6" s="111" t="str">
        <f>'300'!C6</f>
        <v>LAGOS</v>
      </c>
      <c r="D6" s="111"/>
      <c r="E6" s="289"/>
      <c r="F6" s="104"/>
      <c r="G6" s="104"/>
    </row>
    <row r="7" spans="1:7" x14ac:dyDescent="0.25">
      <c r="A7" s="106" t="s">
        <v>10</v>
      </c>
      <c r="B7" s="107"/>
      <c r="C7" s="111">
        <f>'300'!C7</f>
        <v>20</v>
      </c>
      <c r="D7" s="111"/>
      <c r="E7" s="289"/>
      <c r="F7" s="104"/>
      <c r="G7" s="104"/>
    </row>
    <row r="8" spans="1:7" x14ac:dyDescent="0.25">
      <c r="A8" s="106" t="s">
        <v>11</v>
      </c>
      <c r="B8" s="107"/>
      <c r="C8" s="111" t="str">
        <f>'300'!C8</f>
        <v>Ikeja</v>
      </c>
      <c r="D8" s="111"/>
      <c r="E8" s="289"/>
      <c r="F8" s="104"/>
      <c r="G8" s="104"/>
    </row>
    <row r="9" spans="1:7" x14ac:dyDescent="0.25">
      <c r="A9" s="106" t="s">
        <v>13</v>
      </c>
      <c r="B9" s="107"/>
      <c r="C9" s="111">
        <f>'300'!C9</f>
        <v>0</v>
      </c>
      <c r="D9" s="111"/>
      <c r="E9" s="289"/>
      <c r="F9" s="104"/>
      <c r="G9" s="104"/>
    </row>
    <row r="10" spans="1:7" x14ac:dyDescent="0.25">
      <c r="A10" s="3"/>
      <c r="B10" s="289"/>
      <c r="C10" s="289"/>
      <c r="D10" s="289"/>
      <c r="E10" s="289"/>
      <c r="F10" s="104"/>
      <c r="G10" s="104"/>
    </row>
    <row r="11" spans="1:7" x14ac:dyDescent="0.25">
      <c r="A11" s="3"/>
      <c r="B11" s="289"/>
      <c r="C11" s="289"/>
      <c r="D11" s="289"/>
      <c r="E11" s="289"/>
      <c r="F11" s="104"/>
      <c r="G11" s="104"/>
    </row>
    <row r="12" spans="1:7" x14ac:dyDescent="0.25">
      <c r="A12" s="104"/>
      <c r="B12" s="93" t="s">
        <v>203</v>
      </c>
      <c r="C12" s="90"/>
      <c r="D12" s="104"/>
      <c r="E12" s="90" t="s">
        <v>235</v>
      </c>
      <c r="F12" s="104"/>
      <c r="G12" s="104"/>
    </row>
    <row r="13" spans="1:7" x14ac:dyDescent="0.25">
      <c r="A13" s="104"/>
      <c r="B13" s="93" t="s">
        <v>111</v>
      </c>
      <c r="C13" s="90"/>
      <c r="D13" s="104"/>
      <c r="E13" s="225" t="s">
        <v>111</v>
      </c>
      <c r="F13" s="104"/>
      <c r="G13" s="104"/>
    </row>
    <row r="14" spans="1:7" x14ac:dyDescent="0.25">
      <c r="A14" s="3"/>
      <c r="B14" s="289"/>
      <c r="C14" s="289"/>
      <c r="D14" s="289"/>
      <c r="E14" s="289"/>
      <c r="F14" s="104"/>
      <c r="G14" s="104"/>
    </row>
    <row r="15" spans="1:7" x14ac:dyDescent="0.25">
      <c r="A15" s="3"/>
      <c r="B15" s="289"/>
      <c r="C15" s="289"/>
      <c r="D15" s="289"/>
      <c r="E15" s="289"/>
      <c r="F15" s="104"/>
      <c r="G15" s="104"/>
    </row>
    <row customFormat="1" ht="12.75" r="16" s="335" spans="1:7" x14ac:dyDescent="0.2">
      <c r="A16" s="330" t="s">
        <v>236</v>
      </c>
      <c r="B16" s="331"/>
      <c r="C16" s="332"/>
      <c r="D16" s="332"/>
      <c r="E16" s="332"/>
      <c r="F16" s="333">
        <f>SUM(F18:F65536)</f>
      </c>
      <c r="G16" s="334"/>
    </row>
    <row ht="25.5" r="17" spans="1:7" x14ac:dyDescent="0.25">
      <c r="A17" s="303" t="s">
        <v>213</v>
      </c>
      <c r="B17" s="336" t="s">
        <v>237</v>
      </c>
      <c r="C17" s="336" t="s">
        <v>238</v>
      </c>
      <c r="D17" s="304" t="s">
        <v>239</v>
      </c>
      <c r="E17" s="336" t="s">
        <v>240</v>
      </c>
      <c r="F17" s="336" t="s">
        <v>241</v>
      </c>
      <c r="G17" s="337" t="s">
        <v>242</v>
      </c>
    </row>
    <row r="18" spans="1:7" x14ac:dyDescent="0.25">
      <c r="A18" s="235"/>
      <c r="B18" s="338" t="s">
        <v>551</v>
      </c>
      <c r="C18" s="339" t="n">
        <v>39480.0</v>
      </c>
      <c r="D18" s="340" t="s">
        <v>521</v>
      </c>
      <c r="E18" s="341" t="n">
        <v>35000.0</v>
      </c>
      <c r="F18" s="341" t="n">
        <v>580000.0</v>
      </c>
      <c r="G18" s="342" t="s">
        <v>550</v>
      </c>
    </row>
    <row r="19" spans="1:7" x14ac:dyDescent="0.25">
      <c r="A19" s="240"/>
      <c r="B19" s="343" t="s">
        <v>553</v>
      </c>
      <c r="C19" s="344" t="n">
        <v>39480.0</v>
      </c>
      <c r="D19" s="345" t="s">
        <v>552</v>
      </c>
      <c r="E19" s="346" t="n">
        <v>25000.0</v>
      </c>
      <c r="F19" s="346" t="n">
        <v>550000.0</v>
      </c>
      <c r="G19" s="347" t="s">
        <v>550</v>
      </c>
    </row>
    <row r="20" spans="1:7" x14ac:dyDescent="0.25">
      <c r="A20" s="240"/>
      <c r="B20" s="343" t="s">
        <v>555</v>
      </c>
      <c r="C20" s="344" t="n">
        <v>42768.0</v>
      </c>
      <c r="D20" s="345" t="s">
        <v>554</v>
      </c>
      <c r="E20" s="346" t="n">
        <v>60000.0</v>
      </c>
      <c r="F20" s="346" t="n">
        <v>560000.0</v>
      </c>
      <c r="G20" s="347" t="s">
        <v>550</v>
      </c>
    </row>
    <row r="21" spans="1:7" x14ac:dyDescent="0.25">
      <c r="A21" s="240"/>
      <c r="B21" s="343"/>
      <c r="C21" s="344"/>
      <c r="D21" s="345"/>
      <c r="E21" s="346"/>
      <c r="F21" s="346"/>
      <c r="G21" s="347"/>
    </row>
    <row r="22" spans="1:7" x14ac:dyDescent="0.25">
      <c r="A22" s="240"/>
      <c r="B22" s="343"/>
      <c r="C22" s="344"/>
      <c r="D22" s="345"/>
      <c r="E22" s="346"/>
      <c r="F22" s="346"/>
      <c r="G22" s="347"/>
    </row>
    <row r="23" spans="1:7" x14ac:dyDescent="0.25">
      <c r="A23" s="240"/>
      <c r="B23" s="343"/>
      <c r="C23" s="344"/>
      <c r="D23" s="345"/>
      <c r="E23" s="346"/>
      <c r="F23" s="346"/>
      <c r="G23" s="347"/>
    </row>
    <row r="24" spans="1:7" x14ac:dyDescent="0.25">
      <c r="A24" s="240"/>
      <c r="B24" s="343"/>
      <c r="C24" s="344"/>
      <c r="D24" s="345"/>
      <c r="E24" s="346"/>
      <c r="F24" s="346"/>
      <c r="G24" s="347"/>
    </row>
    <row r="25" spans="1:7" x14ac:dyDescent="0.25">
      <c r="A25" s="240"/>
      <c r="B25" s="343"/>
      <c r="C25" s="344"/>
      <c r="D25" s="345"/>
      <c r="E25" s="346"/>
      <c r="F25" s="346"/>
      <c r="G25" s="347"/>
    </row>
    <row r="26" spans="1:7" x14ac:dyDescent="0.25">
      <c r="A26" s="240"/>
      <c r="B26" s="343"/>
      <c r="C26" s="344"/>
      <c r="D26" s="345"/>
      <c r="E26" s="346"/>
      <c r="F26" s="346"/>
      <c r="G26" s="347"/>
    </row>
    <row r="27" spans="1:7" x14ac:dyDescent="0.25">
      <c r="A27" s="240"/>
      <c r="B27" s="343"/>
      <c r="C27" s="344"/>
      <c r="D27" s="345"/>
      <c r="E27" s="346"/>
      <c r="F27" s="346"/>
      <c r="G27" s="347"/>
    </row>
    <row r="28" spans="1:7" x14ac:dyDescent="0.25">
      <c r="A28" s="240"/>
      <c r="B28" s="343"/>
      <c r="C28" s="344"/>
      <c r="D28" s="345"/>
      <c r="E28" s="346"/>
      <c r="F28" s="346"/>
      <c r="G28" s="347"/>
    </row>
    <row r="29" spans="1:7" x14ac:dyDescent="0.25">
      <c r="A29" s="240"/>
      <c r="B29" s="343"/>
      <c r="C29" s="344"/>
      <c r="D29" s="345"/>
      <c r="E29" s="346"/>
      <c r="F29" s="346"/>
      <c r="G29" s="347"/>
    </row>
    <row r="30" spans="1:7" x14ac:dyDescent="0.25">
      <c r="A30" s="240"/>
      <c r="B30" s="343"/>
      <c r="C30" s="344"/>
      <c r="D30" s="345"/>
      <c r="E30" s="346"/>
      <c r="F30" s="346"/>
      <c r="G30" s="347"/>
    </row>
    <row r="31" spans="1:7" x14ac:dyDescent="0.25">
      <c r="A31" s="240"/>
      <c r="B31" s="343"/>
      <c r="C31" s="344"/>
      <c r="D31" s="345"/>
      <c r="E31" s="346"/>
      <c r="F31" s="346"/>
      <c r="G31" s="347"/>
    </row>
    <row r="32" spans="1:7" x14ac:dyDescent="0.25">
      <c r="A32" s="240"/>
      <c r="B32" s="343"/>
      <c r="C32" s="344"/>
      <c r="D32" s="345"/>
      <c r="E32" s="346"/>
      <c r="F32" s="346"/>
      <c r="G32" s="347"/>
    </row>
    <row r="33" spans="1:7" x14ac:dyDescent="0.25">
      <c r="A33" s="240"/>
      <c r="B33" s="343"/>
      <c r="C33" s="344"/>
      <c r="D33" s="345"/>
      <c r="E33" s="346"/>
      <c r="F33" s="346"/>
      <c r="G33" s="347"/>
    </row>
    <row r="34" spans="1:7" x14ac:dyDescent="0.25">
      <c r="A34" s="240"/>
      <c r="B34" s="343"/>
      <c r="C34" s="344"/>
      <c r="D34" s="345"/>
      <c r="E34" s="346"/>
      <c r="F34" s="346"/>
      <c r="G34" s="347"/>
    </row>
    <row r="35" spans="1:7" x14ac:dyDescent="0.25">
      <c r="A35" s="240"/>
      <c r="B35" s="343"/>
      <c r="C35" s="344"/>
      <c r="D35" s="345"/>
      <c r="E35" s="346"/>
      <c r="F35" s="346"/>
      <c r="G35" s="347"/>
    </row>
    <row r="36" spans="1:7" x14ac:dyDescent="0.25">
      <c r="A36" s="240"/>
      <c r="B36" s="343"/>
      <c r="C36" s="344"/>
      <c r="D36" s="345"/>
      <c r="E36" s="346"/>
      <c r="F36" s="346"/>
      <c r="G36" s="347"/>
    </row>
    <row r="37" spans="1:7" x14ac:dyDescent="0.25">
      <c r="A37" s="240"/>
      <c r="B37" s="343"/>
      <c r="C37" s="344"/>
      <c r="D37" s="345"/>
      <c r="E37" s="346"/>
      <c r="F37" s="346"/>
      <c r="G37" s="347"/>
    </row>
    <row r="38" spans="1:7" x14ac:dyDescent="0.25">
      <c r="A38" s="240"/>
      <c r="B38" s="343"/>
      <c r="C38" s="344"/>
      <c r="D38" s="345"/>
      <c r="E38" s="346"/>
      <c r="F38" s="346"/>
      <c r="G38" s="347"/>
    </row>
    <row r="39" spans="1:7" x14ac:dyDescent="0.25">
      <c r="A39" s="240"/>
      <c r="B39" s="343"/>
      <c r="C39" s="344"/>
      <c r="D39" s="345"/>
      <c r="E39" s="346"/>
      <c r="F39" s="346"/>
      <c r="G39" s="347"/>
    </row>
    <row r="40" spans="1:7" x14ac:dyDescent="0.25">
      <c r="A40" s="240"/>
      <c r="B40" s="343"/>
      <c r="C40" s="344"/>
      <c r="D40" s="345"/>
      <c r="E40" s="346"/>
      <c r="F40" s="346"/>
      <c r="G40" s="347"/>
    </row>
    <row r="41" spans="1:7" x14ac:dyDescent="0.25">
      <c r="A41" s="277"/>
      <c r="B41" s="348"/>
      <c r="C41" s="349"/>
      <c r="D41" s="350"/>
      <c r="E41" s="351"/>
      <c r="F41" s="351"/>
      <c r="G41" s="352"/>
    </row>
    <row r="42" spans="1:7" x14ac:dyDescent="0.25">
      <c r="A42" s="99"/>
      <c r="B42" s="99"/>
      <c r="C42" s="353"/>
      <c r="D42" s="158"/>
      <c r="E42" s="99"/>
      <c r="F42" s="99"/>
      <c r="G42" s="354"/>
    </row>
    <row r="43" spans="1:7" x14ac:dyDescent="0.25">
      <c r="A43" s="99"/>
      <c r="B43" s="99"/>
      <c r="C43" s="353"/>
      <c r="D43" s="158"/>
      <c r="E43" s="99"/>
      <c r="F43" s="99"/>
      <c r="G43" s="354"/>
    </row>
    <row r="44" spans="1:7" x14ac:dyDescent="0.25">
      <c r="A44" s="99"/>
      <c r="B44" s="99"/>
      <c r="C44" s="353"/>
      <c r="D44" s="158"/>
      <c r="E44" s="99"/>
      <c r="F44" s="99"/>
      <c r="G44" s="354"/>
    </row>
  </sheetData>
  <sheetProtection deleteRows="0" insertRows="0" password="EF22" sheet="1"/>
  <conditionalFormatting sqref="F16">
    <cfRule dxfId="13" operator="equal" priority="2" type="cellIs">
      <formula>"Check Rules!!!"</formula>
    </cfRule>
  </conditionalFormatting>
  <dataValidations count="2">
    <dataValidation allowBlank="1" operator="greaterThan" showErrorMessage="1" sqref="C18:C41" type="date">
      <formula1>29221</formula1>
      <formula2>0</formula2>
    </dataValidation>
    <dataValidation allowBlank="1" error="Data input must be POSITIVE WHOLE NUMBERS" errorTitle="CBN - OFID" operator="greaterThanOrEqual" showErrorMessage="1" sqref="E18:F1041" type="whole">
      <formula1>0</formula1>
      <formula2>0</formula2>
    </dataValidation>
  </dataValidations>
  <pageMargins bottom="0.75" footer="0.3" header="0.51180555555555496" left="0.7" right="0.7" top="0.19027777777777799"/>
  <pageSetup firstPageNumber="0" fitToHeight="2" horizontalDpi="300" orientation="landscape" verticalDpi="300"/>
  <headerFooter>
    <oddFooter>&amp;L&amp;F &amp;A&amp;C&amp;P /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29</vt:i4>
      </vt:variant>
      <vt:variant>
        <vt:lpstr>Named Ranges</vt:lpstr>
      </vt:variant>
      <vt:variant>
        <vt:i4>1</vt:i4>
      </vt:variant>
    </vt:vector>
  </HeadingPairs>
  <TitlesOfParts>
    <vt:vector baseType="lpstr" size="30">
      <vt:lpstr>300</vt:lpstr>
      <vt:lpstr>1000</vt:lpstr>
      <vt:lpstr>001</vt:lpstr>
      <vt:lpstr>221</vt:lpstr>
      <vt:lpstr>311</vt:lpstr>
      <vt:lpstr>321</vt:lpstr>
      <vt:lpstr>641</vt:lpstr>
      <vt:lpstr>711</vt:lpstr>
      <vt:lpstr>746</vt:lpstr>
      <vt:lpstr>761</vt:lpstr>
      <vt:lpstr>771</vt:lpstr>
      <vt:lpstr>762</vt:lpstr>
      <vt:lpstr>763</vt:lpstr>
      <vt:lpstr>764</vt:lpstr>
      <vt:lpstr>811</vt:lpstr>
      <vt:lpstr>141</vt:lpstr>
      <vt:lpstr>201</vt:lpstr>
      <vt:lpstr>202</vt:lpstr>
      <vt:lpstr>312</vt:lpstr>
      <vt:lpstr>322</vt:lpstr>
      <vt:lpstr>451</vt:lpstr>
      <vt:lpstr>501</vt:lpstr>
      <vt:lpstr>642</vt:lpstr>
      <vt:lpstr>651</vt:lpstr>
      <vt:lpstr>933</vt:lpstr>
      <vt:lpstr>951</vt:lpstr>
      <vt:lpstr>996</vt:lpstr>
      <vt:lpstr>980</vt:lpstr>
      <vt:lpstr>i</vt:lpstr>
      <vt:lpstr>'300'!Print_Area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SOFTWAREDEVELOPER2</cp:lastModifiedBy>
  <dcterms:modified xsi:type="dcterms:W3CDTF">2021-03-10T07:31:48Z</dcterms:modified>
</cp:coreProperties>
</file>