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ay\Documents\.A\Projects\3D-PRINTER\COLLECTED DATA\"/>
    </mc:Choice>
  </mc:AlternateContent>
  <xr:revisionPtr revIDLastSave="0" documentId="13_ncr:1_{546F7AC6-556A-46F3-A1BA-DCE900038FF8}" xr6:coauthVersionLast="47" xr6:coauthVersionMax="47" xr10:uidLastSave="{00000000-0000-0000-0000-000000000000}"/>
  <bookViews>
    <workbookView xWindow="-108" yWindow="-108" windowWidth="23256" windowHeight="12456" activeTab="1" xr2:uid="{759ECCC0-DE5A-4357-9E7D-57BD42931C1A}"/>
  </bookViews>
  <sheets>
    <sheet name="HotBed" sheetId="1" r:id="rId1"/>
    <sheet name="hot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H23" i="2" s="1"/>
  <c r="E23" i="2"/>
  <c r="D23" i="2"/>
  <c r="E24" i="2"/>
  <c r="D24" i="2"/>
  <c r="L23" i="2"/>
  <c r="E22" i="2"/>
  <c r="D22" i="2"/>
  <c r="L23" i="1"/>
  <c r="D27" i="1"/>
  <c r="E24" i="1"/>
  <c r="E23" i="1"/>
  <c r="E22" i="1"/>
  <c r="D24" i="1"/>
  <c r="D23" i="1"/>
  <c r="D2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F23" i="2" l="1"/>
  <c r="F22" i="2"/>
  <c r="F22" i="1"/>
  <c r="F23" i="1"/>
  <c r="G24" i="1" s="1"/>
  <c r="G23" i="1" s="1"/>
  <c r="G22" i="1" s="1"/>
  <c r="G24" i="2" l="1"/>
  <c r="G23" i="2" s="1"/>
  <c r="G22" i="2" s="1"/>
  <c r="D27" i="2" s="1"/>
</calcChain>
</file>

<file path=xl/sharedStrings.xml><?xml version="1.0" encoding="utf-8"?>
<sst xmlns="http://schemas.openxmlformats.org/spreadsheetml/2006/main" count="26" uniqueCount="13">
  <si>
    <t>Resistance</t>
  </si>
  <si>
    <t>Temperature</t>
  </si>
  <si>
    <t>Comment</t>
  </si>
  <si>
    <t>?!?</t>
  </si>
  <si>
    <t>1.</t>
  </si>
  <si>
    <t>2.</t>
  </si>
  <si>
    <t>3.</t>
  </si>
  <si>
    <t>L</t>
  </si>
  <si>
    <t>Y</t>
  </si>
  <si>
    <t>y</t>
  </si>
  <si>
    <t>A,B,C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</si>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</sst>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HotBed!$B$1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HotBed!$A$2:$A$30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HotBed!$B$2:$B$30</c:f>
              <c:numCache>
                <c:formatCode>General</c:formatCode>
                <c:ptCount val="29"/>
                <c:pt idx="0">
                  <c:v>90.85</c:v>
                </c:pt>
                <c:pt idx="1">
                  <c:v>66.650000000000006</c:v>
                </c:pt>
                <c:pt idx="2">
                  <c:v>49.44</c:v>
                </c:pt>
                <c:pt idx="3">
                  <c:v>37.049999999999997</c:v>
                </c:pt>
                <c:pt idx="4">
                  <c:v>28.03</c:v>
                </c:pt>
                <c:pt idx="5">
                  <c:v>21.4</c:v>
                </c:pt>
                <c:pt idx="6">
                  <c:v>16.48</c:v>
                </c:pt>
                <c:pt idx="7">
                  <c:v>12.79</c:v>
                </c:pt>
                <c:pt idx="8">
                  <c:v>10</c:v>
                </c:pt>
                <c:pt idx="9">
                  <c:v>7.88</c:v>
                </c:pt>
                <c:pt idx="10">
                  <c:v>6.2549999999999999</c:v>
                </c:pt>
                <c:pt idx="11">
                  <c:v>5</c:v>
                </c:pt>
                <c:pt idx="12">
                  <c:v>4.024</c:v>
                </c:pt>
                <c:pt idx="13">
                  <c:v>3.2589999999999999</c:v>
                </c:pt>
                <c:pt idx="14">
                  <c:v>2.6560000000000001</c:v>
                </c:pt>
                <c:pt idx="15">
                  <c:v>2.177</c:v>
                </c:pt>
                <c:pt idx="16">
                  <c:v>1.794</c:v>
                </c:pt>
                <c:pt idx="17">
                  <c:v>1.4870000000000001</c:v>
                </c:pt>
                <c:pt idx="18">
                  <c:v>1.238</c:v>
                </c:pt>
                <c:pt idx="19">
                  <c:v>1.036</c:v>
                </c:pt>
                <c:pt idx="20">
                  <c:v>0.87150000000000005</c:v>
                </c:pt>
                <c:pt idx="21">
                  <c:v>0.73650000000000004</c:v>
                </c:pt>
                <c:pt idx="22">
                  <c:v>0.625</c:v>
                </c:pt>
                <c:pt idx="23">
                  <c:v>0.53249999999999997</c:v>
                </c:pt>
                <c:pt idx="24">
                  <c:v>0.45550000000000002</c:v>
                </c:pt>
                <c:pt idx="25">
                  <c:v>0.39119999999999999</c:v>
                </c:pt>
                <c:pt idx="26">
                  <c:v>0.3372</c:v>
                </c:pt>
                <c:pt idx="27">
                  <c:v>0.2918</c:v>
                </c:pt>
                <c:pt idx="28">
                  <c:v>0.25330000000000003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4-4DE4-8117-B686B942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hotend!$B$1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hotend!$A$2:$A$30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hotend!$B$2:$B$30</c:f>
              <c:numCache>
                <c:formatCode>General</c:formatCode>
                <c:ptCount val="29"/>
                <c:pt idx="0">
                  <c:v>1724.78</c:v>
                </c:pt>
                <c:pt idx="1">
                  <c:v>1265</c:v>
                </c:pt>
                <c:pt idx="2">
                  <c:v>940.88499999999999</c:v>
                </c:pt>
                <c:pt idx="3">
                  <c:v>708.42200000000003</c:v>
                </c:pt>
                <c:pt idx="4">
                  <c:v>539.17100000000005</c:v>
                </c:pt>
                <c:pt idx="5">
                  <c:v>414.31599999999997</c:v>
                </c:pt>
                <c:pt idx="6">
                  <c:v>320.14</c:v>
                </c:pt>
                <c:pt idx="7">
                  <c:v>250.886</c:v>
                </c:pt>
                <c:pt idx="8">
                  <c:v>198.53</c:v>
                </c:pt>
                <c:pt idx="9">
                  <c:v>156.40700000000001</c:v>
                </c:pt>
                <c:pt idx="10">
                  <c:v>124.69199999999999</c:v>
                </c:pt>
                <c:pt idx="11">
                  <c:v>50</c:v>
                </c:pt>
                <c:pt idx="12">
                  <c:v>80.650000000000006</c:v>
                </c:pt>
                <c:pt idx="13">
                  <c:v>65.394999999999996</c:v>
                </c:pt>
                <c:pt idx="14">
                  <c:v>53.3</c:v>
                </c:pt>
                <c:pt idx="15">
                  <c:v>43.658999999999999</c:v>
                </c:pt>
                <c:pt idx="16">
                  <c:v>35.840000000000003</c:v>
                </c:pt>
                <c:pt idx="17">
                  <c:v>29.713000000000001</c:v>
                </c:pt>
                <c:pt idx="18">
                  <c:v>24.681000000000001</c:v>
                </c:pt>
                <c:pt idx="19">
                  <c:v>20.591999999999999</c:v>
                </c:pt>
                <c:pt idx="20">
                  <c:v>17.253</c:v>
                </c:pt>
                <c:pt idx="21">
                  <c:v>14.516999999999999</c:v>
                </c:pt>
                <c:pt idx="22">
                  <c:v>12.265000000000001</c:v>
                </c:pt>
                <c:pt idx="23">
                  <c:v>10.404</c:v>
                </c:pt>
                <c:pt idx="24">
                  <c:v>8.859</c:v>
                </c:pt>
                <c:pt idx="25">
                  <c:v>7.5730000000000004</c:v>
                </c:pt>
                <c:pt idx="26">
                  <c:v>6.4980000000000002</c:v>
                </c:pt>
                <c:pt idx="27">
                  <c:v>5.5949999999999998</c:v>
                </c:pt>
                <c:pt idx="28">
                  <c:v>4.8360000000000003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A-4AD0-8D85-2873CD4B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7A9B-457F-E83C-56E7-EE9C7DE6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A9A71-D937-47C7-8533-EDEFF163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8545-475F-4030-AD2E-FDC4938097DA}">
  <dimension ref="A1:L30"/>
  <sheetViews>
    <sheetView zoomScale="130" zoomScaleNormal="130" workbookViewId="0">
      <selection activeCell="D27" sqref="D27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f>181.7/2</f>
        <v>90.85</v>
      </c>
    </row>
    <row r="3" spans="1:3" x14ac:dyDescent="0.3">
      <c r="A3">
        <v>-25</v>
      </c>
      <c r="B3">
        <f>133.3/2</f>
        <v>66.650000000000006</v>
      </c>
    </row>
    <row r="4" spans="1:3" x14ac:dyDescent="0.3">
      <c r="A4">
        <v>-20</v>
      </c>
      <c r="B4">
        <f>98.88/2</f>
        <v>49.44</v>
      </c>
    </row>
    <row r="5" spans="1:3" x14ac:dyDescent="0.3">
      <c r="A5">
        <v>-15</v>
      </c>
      <c r="B5">
        <f>74.1/2</f>
        <v>37.049999999999997</v>
      </c>
    </row>
    <row r="6" spans="1:3" x14ac:dyDescent="0.3">
      <c r="A6">
        <v>-10</v>
      </c>
      <c r="B6">
        <f>56.06/2</f>
        <v>28.03</v>
      </c>
    </row>
    <row r="7" spans="1:3" x14ac:dyDescent="0.3">
      <c r="A7">
        <v>-5</v>
      </c>
      <c r="B7">
        <f>42.8/2</f>
        <v>21.4</v>
      </c>
    </row>
    <row r="8" spans="1:3" x14ac:dyDescent="0.3">
      <c r="A8">
        <v>0</v>
      </c>
      <c r="B8">
        <v>16.48</v>
      </c>
      <c r="C8" t="s">
        <v>3</v>
      </c>
    </row>
    <row r="9" spans="1:3" x14ac:dyDescent="0.3">
      <c r="A9">
        <v>5</v>
      </c>
      <c r="B9">
        <f>25.58/2</f>
        <v>12.79</v>
      </c>
    </row>
    <row r="10" spans="1:3" x14ac:dyDescent="0.3">
      <c r="A10">
        <v>10</v>
      </c>
      <c r="B10">
        <f>20/2</f>
        <v>10</v>
      </c>
    </row>
    <row r="11" spans="1:3" x14ac:dyDescent="0.3">
      <c r="A11">
        <v>15</v>
      </c>
      <c r="B11">
        <f>15.76/2</f>
        <v>7.88</v>
      </c>
    </row>
    <row r="12" spans="1:3" x14ac:dyDescent="0.3">
      <c r="A12">
        <v>20</v>
      </c>
      <c r="B12">
        <f>12.51/2</f>
        <v>6.2549999999999999</v>
      </c>
    </row>
    <row r="13" spans="1:3" x14ac:dyDescent="0.3">
      <c r="A13">
        <v>25</v>
      </c>
      <c r="B13">
        <f>10/2</f>
        <v>5</v>
      </c>
    </row>
    <row r="14" spans="1:3" x14ac:dyDescent="0.3">
      <c r="A14">
        <v>30</v>
      </c>
      <c r="B14">
        <f>8.048/2</f>
        <v>4.024</v>
      </c>
    </row>
    <row r="15" spans="1:3" x14ac:dyDescent="0.3">
      <c r="A15">
        <v>35</v>
      </c>
      <c r="B15">
        <f>6.518/2</f>
        <v>3.2589999999999999</v>
      </c>
    </row>
    <row r="16" spans="1:3" x14ac:dyDescent="0.3">
      <c r="A16">
        <v>40</v>
      </c>
      <c r="B16">
        <f>5.312/2</f>
        <v>2.6560000000000001</v>
      </c>
    </row>
    <row r="17" spans="1:12" x14ac:dyDescent="0.3">
      <c r="A17">
        <v>45</v>
      </c>
      <c r="B17">
        <f>4.354/2</f>
        <v>2.177</v>
      </c>
    </row>
    <row r="18" spans="1:12" x14ac:dyDescent="0.3">
      <c r="A18">
        <v>50</v>
      </c>
      <c r="B18">
        <f>3.588/2</f>
        <v>1.794</v>
      </c>
    </row>
    <row r="19" spans="1:12" x14ac:dyDescent="0.3">
      <c r="A19">
        <v>55</v>
      </c>
      <c r="B19">
        <f>2.974/2</f>
        <v>1.4870000000000001</v>
      </c>
    </row>
    <row r="20" spans="1:12" x14ac:dyDescent="0.3">
      <c r="A20">
        <v>60</v>
      </c>
      <c r="B20">
        <f>2.476/2</f>
        <v>1.238</v>
      </c>
    </row>
    <row r="21" spans="1:12" x14ac:dyDescent="0.3">
      <c r="A21">
        <v>65</v>
      </c>
      <c r="B21">
        <f>2.072/2</f>
        <v>1.036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f>1.743/2</f>
        <v>0.87150000000000005</v>
      </c>
      <c r="C22" s="1" t="s">
        <v>4</v>
      </c>
      <c r="D22">
        <f>LN(B2*1000)</f>
        <v>11.416965073824317</v>
      </c>
      <c r="E22">
        <f>1/(A2+272.15)</f>
        <v>4.1296716911005575E-3</v>
      </c>
      <c r="F22">
        <f>(E23-E22)/(D23-D22)</f>
        <v>2.6309746341310184E-4</v>
      </c>
      <c r="G22">
        <f>E22-(G23+D22^2*G24)*D22</f>
        <v>1.283927288469466E-3</v>
      </c>
      <c r="H22">
        <v>1238</v>
      </c>
      <c r="L22">
        <v>3.3</v>
      </c>
    </row>
    <row r="23" spans="1:12" x14ac:dyDescent="0.3">
      <c r="A23">
        <v>75</v>
      </c>
      <c r="B23">
        <f>1.473/2</f>
        <v>0.73650000000000004</v>
      </c>
      <c r="C23" t="s">
        <v>5</v>
      </c>
      <c r="D23">
        <f>LN(B14*1000)</f>
        <v>8.3000317117795746</v>
      </c>
      <c r="E23">
        <f>1/(A14+272.15)</f>
        <v>3.3096144299189145E-3</v>
      </c>
      <c r="F23">
        <f>(E24-E22)/(D24-D22)</f>
        <v>2.5719104648415651E-4</v>
      </c>
      <c r="G23">
        <f>F22-G24*(D22^2+D22*D23+D23^2)</f>
        <v>2.3823098410055601E-4</v>
      </c>
      <c r="L23">
        <f>2^12</f>
        <v>4096</v>
      </c>
    </row>
    <row r="24" spans="1:12" x14ac:dyDescent="0.3">
      <c r="A24">
        <v>80</v>
      </c>
      <c r="B24">
        <f>1.25/2</f>
        <v>0.625</v>
      </c>
      <c r="C24" t="s">
        <v>6</v>
      </c>
      <c r="D24">
        <f>LN(B30*1000)</f>
        <v>5.5345745570076295</v>
      </c>
      <c r="E24">
        <f>1/(A30+272.15)</f>
        <v>2.6167735182519953E-3</v>
      </c>
      <c r="G24">
        <f>((F23-F22)/(D24-D23))*(D22+D23+D24)^-1</f>
        <v>8.4580209686940912E-8</v>
      </c>
    </row>
    <row r="25" spans="1:12" x14ac:dyDescent="0.3">
      <c r="A25">
        <v>85</v>
      </c>
      <c r="B25">
        <f>1.065/2</f>
        <v>0.53249999999999997</v>
      </c>
    </row>
    <row r="26" spans="1:12" x14ac:dyDescent="0.3">
      <c r="A26">
        <v>90</v>
      </c>
      <c r="B26">
        <f>0.911/2</f>
        <v>0.45550000000000002</v>
      </c>
    </row>
    <row r="27" spans="1:12" x14ac:dyDescent="0.3">
      <c r="A27">
        <v>95</v>
      </c>
      <c r="B27">
        <f>0.7824/2</f>
        <v>0.39119999999999999</v>
      </c>
      <c r="D27">
        <f>1/(G22+G23*LN(H22)+G24*LN(H22)^3)-272.15</f>
        <v>59.968321420246639</v>
      </c>
      <c r="E27" t="s">
        <v>12</v>
      </c>
    </row>
    <row r="28" spans="1:12" x14ac:dyDescent="0.3">
      <c r="A28">
        <v>100</v>
      </c>
      <c r="B28">
        <f>0.6744/2</f>
        <v>0.3372</v>
      </c>
    </row>
    <row r="29" spans="1:12" x14ac:dyDescent="0.3">
      <c r="A29">
        <v>105</v>
      </c>
      <c r="B29">
        <f>0.5836/2</f>
        <v>0.2918</v>
      </c>
    </row>
    <row r="30" spans="1:12" x14ac:dyDescent="0.3">
      <c r="A30">
        <v>110</v>
      </c>
      <c r="B30">
        <f>0.5066/2</f>
        <v>0.25330000000000003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B1EC-0E93-40C4-BA77-021297BD0124}">
  <dimension ref="A1:L30"/>
  <sheetViews>
    <sheetView tabSelected="1" topLeftCell="A10" zoomScale="130" zoomScaleNormal="130" workbookViewId="0">
      <selection activeCell="G23" sqref="G23"/>
    </sheetView>
  </sheetViews>
  <sheetFormatPr defaultRowHeight="14.4" x14ac:dyDescent="0.3"/>
  <cols>
    <col min="1" max="1" width="11.5546875" bestFit="1" customWidth="1"/>
    <col min="2" max="2" width="9.6640625" bestFit="1" customWidth="1"/>
    <col min="4" max="4" width="9.88671875" bestFit="1" customWidth="1"/>
    <col min="7" max="7" width="9.55468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v>1724.78</v>
      </c>
    </row>
    <row r="3" spans="1:3" x14ac:dyDescent="0.3">
      <c r="A3">
        <v>-25</v>
      </c>
      <c r="B3">
        <v>1265</v>
      </c>
    </row>
    <row r="4" spans="1:3" x14ac:dyDescent="0.3">
      <c r="A4">
        <v>-20</v>
      </c>
      <c r="B4">
        <v>940.88499999999999</v>
      </c>
    </row>
    <row r="5" spans="1:3" x14ac:dyDescent="0.3">
      <c r="A5">
        <v>-15</v>
      </c>
      <c r="B5">
        <v>708.42200000000003</v>
      </c>
    </row>
    <row r="6" spans="1:3" x14ac:dyDescent="0.3">
      <c r="A6">
        <v>-10</v>
      </c>
      <c r="B6">
        <v>539.17100000000005</v>
      </c>
    </row>
    <row r="7" spans="1:3" x14ac:dyDescent="0.3">
      <c r="A7">
        <v>-5</v>
      </c>
      <c r="B7">
        <v>414.31599999999997</v>
      </c>
    </row>
    <row r="8" spans="1:3" x14ac:dyDescent="0.3">
      <c r="A8">
        <v>0</v>
      </c>
      <c r="B8">
        <v>320.14</v>
      </c>
      <c r="C8" t="s">
        <v>3</v>
      </c>
    </row>
    <row r="9" spans="1:3" x14ac:dyDescent="0.3">
      <c r="A9">
        <v>5</v>
      </c>
      <c r="B9">
        <v>250.886</v>
      </c>
    </row>
    <row r="10" spans="1:3" x14ac:dyDescent="0.3">
      <c r="A10">
        <v>10</v>
      </c>
      <c r="B10">
        <v>198.53</v>
      </c>
    </row>
    <row r="11" spans="1:3" x14ac:dyDescent="0.3">
      <c r="A11">
        <v>15</v>
      </c>
      <c r="B11">
        <v>156.40700000000001</v>
      </c>
    </row>
    <row r="12" spans="1:3" x14ac:dyDescent="0.3">
      <c r="A12">
        <v>20</v>
      </c>
      <c r="B12">
        <v>124.69199999999999</v>
      </c>
    </row>
    <row r="13" spans="1:3" x14ac:dyDescent="0.3">
      <c r="A13">
        <v>25</v>
      </c>
      <c r="B13">
        <v>50</v>
      </c>
    </row>
    <row r="14" spans="1:3" x14ac:dyDescent="0.3">
      <c r="A14">
        <v>30</v>
      </c>
      <c r="B14">
        <v>80.650000000000006</v>
      </c>
    </row>
    <row r="15" spans="1:3" x14ac:dyDescent="0.3">
      <c r="A15">
        <v>35</v>
      </c>
      <c r="B15">
        <v>65.394999999999996</v>
      </c>
    </row>
    <row r="16" spans="1:3" x14ac:dyDescent="0.3">
      <c r="A16">
        <v>40</v>
      </c>
      <c r="B16">
        <v>53.3</v>
      </c>
    </row>
    <row r="17" spans="1:12" x14ac:dyDescent="0.3">
      <c r="A17">
        <v>45</v>
      </c>
      <c r="B17">
        <v>43.658999999999999</v>
      </c>
    </row>
    <row r="18" spans="1:12" x14ac:dyDescent="0.3">
      <c r="A18">
        <v>50</v>
      </c>
      <c r="B18">
        <v>35.840000000000003</v>
      </c>
    </row>
    <row r="19" spans="1:12" x14ac:dyDescent="0.3">
      <c r="A19">
        <v>55</v>
      </c>
      <c r="B19">
        <v>29.713000000000001</v>
      </c>
    </row>
    <row r="20" spans="1:12" x14ac:dyDescent="0.3">
      <c r="A20">
        <v>60</v>
      </c>
      <c r="B20">
        <v>24.681000000000001</v>
      </c>
    </row>
    <row r="21" spans="1:12" x14ac:dyDescent="0.3">
      <c r="A21">
        <v>65</v>
      </c>
      <c r="B21">
        <v>20.591999999999999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v>17.253</v>
      </c>
      <c r="C22" s="1" t="s">
        <v>4</v>
      </c>
      <c r="D22">
        <f>LN(B2*1000)</f>
        <v>14.360610064082277</v>
      </c>
      <c r="E22">
        <f>1/(A2+272.15)</f>
        <v>4.1296716911005575E-3</v>
      </c>
      <c r="F22">
        <f>(E23-E22)/(D23-D22)</f>
        <v>2.1587243337235177E-4</v>
      </c>
      <c r="G22">
        <f>E22-(G23+D22^2*G24)*D22</f>
        <v>-1.0383815015152969E-3</v>
      </c>
      <c r="H22">
        <f>(3.3/65536)*I22</f>
        <v>2.5177001953125</v>
      </c>
      <c r="I22">
        <v>50000</v>
      </c>
      <c r="L22">
        <v>3.3</v>
      </c>
    </row>
    <row r="23" spans="1:12" x14ac:dyDescent="0.3">
      <c r="A23">
        <v>75</v>
      </c>
      <c r="B23">
        <v>14.516999999999999</v>
      </c>
      <c r="C23" t="s">
        <v>5</v>
      </c>
      <c r="D23">
        <f>LN(B13*1000)</f>
        <v>10.819778284410283</v>
      </c>
      <c r="E23">
        <f>1/(A13+272.15)</f>
        <v>3.3653037186606094E-3</v>
      </c>
      <c r="F23">
        <f>(E24-E22)/(D24-D22)</f>
        <v>2.5743716074838065E-4</v>
      </c>
      <c r="G23">
        <f>F22-G24*(D22^2+D22*D23+D23^2)</f>
        <v>4.6888069561407868E-4</v>
      </c>
      <c r="H23">
        <f>H22/((3.3-H22)/H24)</f>
        <v>32183.316168898051</v>
      </c>
      <c r="L23">
        <f>2^12</f>
        <v>4096</v>
      </c>
    </row>
    <row r="24" spans="1:12" x14ac:dyDescent="0.3">
      <c r="A24">
        <v>80</v>
      </c>
      <c r="B24">
        <v>12.265000000000001</v>
      </c>
      <c r="C24" t="s">
        <v>6</v>
      </c>
      <c r="D24">
        <f>LN(B30*1000)</f>
        <v>8.4838432117346834</v>
      </c>
      <c r="E24">
        <f>1/(A30+272.15)</f>
        <v>2.6167735182519953E-3</v>
      </c>
      <c r="G24" s="2">
        <f>((F23-F22)/(D24-D23))*(D22+D23+D24)^-1</f>
        <v>-5.285614235363466E-7</v>
      </c>
      <c r="H24">
        <v>10000</v>
      </c>
    </row>
    <row r="25" spans="1:12" x14ac:dyDescent="0.3">
      <c r="A25">
        <v>85</v>
      </c>
      <c r="B25">
        <v>10.404</v>
      </c>
    </row>
    <row r="26" spans="1:12" x14ac:dyDescent="0.3">
      <c r="A26">
        <v>90</v>
      </c>
      <c r="B26">
        <v>8.859</v>
      </c>
    </row>
    <row r="27" spans="1:12" x14ac:dyDescent="0.3">
      <c r="A27">
        <v>95</v>
      </c>
      <c r="B27">
        <v>7.5730000000000004</v>
      </c>
      <c r="D27" s="3">
        <f>1/(G22+G23*LN(H23)+G24*LN(H23)^3)-272.15</f>
        <v>36.756399315416104</v>
      </c>
      <c r="E27" t="s">
        <v>12</v>
      </c>
    </row>
    <row r="28" spans="1:12" x14ac:dyDescent="0.3">
      <c r="A28">
        <v>100</v>
      </c>
      <c r="B28">
        <v>6.4980000000000002</v>
      </c>
    </row>
    <row r="29" spans="1:12" x14ac:dyDescent="0.3">
      <c r="A29">
        <v>105</v>
      </c>
      <c r="B29">
        <v>5.5949999999999998</v>
      </c>
    </row>
    <row r="30" spans="1:12" x14ac:dyDescent="0.3">
      <c r="A30">
        <v>110</v>
      </c>
      <c r="B30">
        <v>4.8360000000000003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HotBed</vt:lpstr>
      <vt:lpstr>hotend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Morroway</dc:creator>
  <cp:lastModifiedBy>Morroway</cp:lastModifiedBy>
  <dcterms:created xsi:type="dcterms:W3CDTF">2022-07-23T17:28:07Z</dcterms:created>
  <dcterms:modified xsi:type="dcterms:W3CDTF">2022-09-11T18:43:11Z</dcterms:modified>
</cp:coreProperties>
</file>