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GZQ/Desktop/OM/"/>
    </mc:Choice>
  </mc:AlternateContent>
  <bookViews>
    <workbookView xWindow="840" yWindow="460" windowWidth="26480" windowHeight="14900" activeTab="1"/>
  </bookViews>
  <sheets>
    <sheet name="Introduction" sheetId="10" r:id="rId1"/>
    <sheet name="Original Data" sheetId="1" r:id="rId2"/>
    <sheet name="Noodles Data" sheetId="2" r:id="rId3"/>
    <sheet name="Noodle Types" sheetId="9" r:id="rId4"/>
    <sheet name="Minced Meat Data" sheetId="8" r:id="rId5"/>
    <sheet name="Histogram" sheetId="3" r:id="rId6"/>
    <sheet name="QQ-plot" sheetId="4" r:id="rId7"/>
    <sheet name="Chi-squared Test" sheetId="5" r:id="rId8"/>
    <sheet name="T-Test" sheetId="6" r:id="rId9"/>
    <sheet name="ANOVA" sheetId="7" r:id="rId10"/>
  </sheets>
  <definedNames>
    <definedName name="_xlnm._FilterDatabase" localSheetId="2" hidden="1">'Noodles Data'!$B$1:$B$48</definedName>
  </definedNames>
  <calcPr calcId="150001" concurrentCalc="0"/>
  <pivotCaches>
    <pivotCache cacheId="0" r:id="rId11"/>
    <pivotCache cacheId="1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9" l="1"/>
  <c r="J36" i="9"/>
  <c r="K36" i="9"/>
  <c r="L36" i="9"/>
  <c r="M36" i="9"/>
  <c r="H36" i="9"/>
  <c r="N35" i="9"/>
  <c r="M35" i="9"/>
  <c r="L35" i="9"/>
  <c r="K35" i="9"/>
  <c r="J35" i="9"/>
  <c r="I35" i="9"/>
  <c r="H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" i="9"/>
  <c r="F24" i="5"/>
  <c r="D18" i="5"/>
  <c r="F13" i="5"/>
  <c r="F14" i="5"/>
  <c r="E3" i="5"/>
  <c r="D13" i="5"/>
  <c r="F3" i="5"/>
  <c r="E4" i="5"/>
  <c r="F4" i="5"/>
  <c r="E5" i="5"/>
  <c r="F5" i="5"/>
  <c r="E6" i="5"/>
  <c r="F6" i="5"/>
  <c r="E7" i="5"/>
  <c r="F7" i="5"/>
  <c r="E18" i="5"/>
  <c r="F18" i="5"/>
  <c r="D19" i="5"/>
  <c r="E8" i="5"/>
  <c r="F8" i="5"/>
  <c r="E19" i="5"/>
  <c r="F19" i="5"/>
  <c r="D20" i="5"/>
  <c r="E9" i="5"/>
  <c r="F9" i="5"/>
  <c r="E20" i="5"/>
  <c r="F20" i="5"/>
  <c r="D21" i="5"/>
  <c r="E10" i="5"/>
  <c r="F10" i="5"/>
  <c r="E11" i="5"/>
  <c r="F11" i="5"/>
  <c r="E21" i="5"/>
  <c r="F21" i="5"/>
  <c r="F23" i="5"/>
  <c r="G4" i="5"/>
  <c r="G5" i="5"/>
  <c r="G6" i="5"/>
  <c r="G7" i="5"/>
  <c r="G8" i="5"/>
  <c r="G9" i="5"/>
  <c r="G10" i="5"/>
  <c r="G11" i="5"/>
  <c r="G3" i="5"/>
  <c r="D34" i="2"/>
  <c r="C34" i="2"/>
  <c r="D4" i="1"/>
  <c r="C4" i="1"/>
  <c r="E4" i="1"/>
  <c r="G4" i="1"/>
  <c r="J4" i="1"/>
  <c r="L4" i="1"/>
  <c r="N4" i="1"/>
  <c r="Q4" i="1"/>
  <c r="V4" i="1"/>
  <c r="X4" i="1"/>
  <c r="AB4" i="1"/>
  <c r="AG4" i="1"/>
  <c r="B37" i="1"/>
  <c r="D2" i="8"/>
  <c r="C5" i="1"/>
  <c r="E5" i="1"/>
  <c r="G5" i="1"/>
  <c r="J5" i="1"/>
  <c r="L5" i="1"/>
  <c r="N5" i="1"/>
  <c r="Q5" i="1"/>
  <c r="V5" i="1"/>
  <c r="X5" i="1"/>
  <c r="AB5" i="1"/>
  <c r="AG5" i="1"/>
  <c r="B38" i="1"/>
  <c r="D3" i="8"/>
  <c r="C6" i="1"/>
  <c r="E6" i="1"/>
  <c r="G6" i="1"/>
  <c r="J6" i="1"/>
  <c r="L6" i="1"/>
  <c r="N6" i="1"/>
  <c r="Q6" i="1"/>
  <c r="V6" i="1"/>
  <c r="X6" i="1"/>
  <c r="AB6" i="1"/>
  <c r="AG6" i="1"/>
  <c r="B39" i="1"/>
  <c r="D4" i="8"/>
  <c r="C7" i="1"/>
  <c r="E7" i="1"/>
  <c r="G7" i="1"/>
  <c r="J7" i="1"/>
  <c r="L7" i="1"/>
  <c r="N7" i="1"/>
  <c r="Q7" i="1"/>
  <c r="V7" i="1"/>
  <c r="X7" i="1"/>
  <c r="AB7" i="1"/>
  <c r="AG7" i="1"/>
  <c r="B40" i="1"/>
  <c r="D5" i="8"/>
  <c r="C8" i="1"/>
  <c r="E8" i="1"/>
  <c r="G8" i="1"/>
  <c r="J8" i="1"/>
  <c r="L8" i="1"/>
  <c r="N8" i="1"/>
  <c r="Q8" i="1"/>
  <c r="V8" i="1"/>
  <c r="X8" i="1"/>
  <c r="AB8" i="1"/>
  <c r="AG8" i="1"/>
  <c r="B41" i="1"/>
  <c r="D6" i="8"/>
  <c r="C9" i="1"/>
  <c r="E9" i="1"/>
  <c r="G9" i="1"/>
  <c r="J9" i="1"/>
  <c r="L9" i="1"/>
  <c r="N9" i="1"/>
  <c r="Q9" i="1"/>
  <c r="V9" i="1"/>
  <c r="X9" i="1"/>
  <c r="AB9" i="1"/>
  <c r="AG9" i="1"/>
  <c r="B42" i="1"/>
  <c r="D7" i="8"/>
  <c r="C10" i="1"/>
  <c r="E10" i="1"/>
  <c r="G10" i="1"/>
  <c r="J10" i="1"/>
  <c r="L10" i="1"/>
  <c r="N10" i="1"/>
  <c r="Q10" i="1"/>
  <c r="V10" i="1"/>
  <c r="X10" i="1"/>
  <c r="AB10" i="1"/>
  <c r="AG10" i="1"/>
  <c r="B43" i="1"/>
  <c r="D8" i="8"/>
  <c r="C11" i="1"/>
  <c r="E11" i="1"/>
  <c r="G11" i="1"/>
  <c r="J11" i="1"/>
  <c r="L11" i="1"/>
  <c r="N11" i="1"/>
  <c r="Q11" i="1"/>
  <c r="V11" i="1"/>
  <c r="X11" i="1"/>
  <c r="AB11" i="1"/>
  <c r="AG11" i="1"/>
  <c r="B44" i="1"/>
  <c r="D9" i="8"/>
  <c r="C12" i="1"/>
  <c r="E12" i="1"/>
  <c r="G12" i="1"/>
  <c r="J12" i="1"/>
  <c r="L12" i="1"/>
  <c r="N12" i="1"/>
  <c r="Q12" i="1"/>
  <c r="V12" i="1"/>
  <c r="X12" i="1"/>
  <c r="AB12" i="1"/>
  <c r="AG12" i="1"/>
  <c r="B45" i="1"/>
  <c r="D10" i="8"/>
  <c r="C13" i="1"/>
  <c r="E13" i="1"/>
  <c r="G13" i="1"/>
  <c r="J13" i="1"/>
  <c r="L13" i="1"/>
  <c r="N13" i="1"/>
  <c r="Q13" i="1"/>
  <c r="V13" i="1"/>
  <c r="X13" i="1"/>
  <c r="AB13" i="1"/>
  <c r="AG13" i="1"/>
  <c r="B46" i="1"/>
  <c r="D11" i="8"/>
  <c r="C14" i="1"/>
  <c r="E14" i="1"/>
  <c r="G14" i="1"/>
  <c r="J14" i="1"/>
  <c r="L14" i="1"/>
  <c r="N14" i="1"/>
  <c r="Q14" i="1"/>
  <c r="V14" i="1"/>
  <c r="X14" i="1"/>
  <c r="AB14" i="1"/>
  <c r="AG14" i="1"/>
  <c r="B47" i="1"/>
  <c r="D12" i="8"/>
  <c r="C15" i="1"/>
  <c r="E15" i="1"/>
  <c r="G15" i="1"/>
  <c r="J15" i="1"/>
  <c r="L15" i="1"/>
  <c r="N15" i="1"/>
  <c r="Q15" i="1"/>
  <c r="V15" i="1"/>
  <c r="X15" i="1"/>
  <c r="AB15" i="1"/>
  <c r="AG15" i="1"/>
  <c r="B48" i="1"/>
  <c r="D13" i="8"/>
  <c r="C16" i="1"/>
  <c r="E16" i="1"/>
  <c r="G16" i="1"/>
  <c r="J16" i="1"/>
  <c r="L16" i="1"/>
  <c r="N16" i="1"/>
  <c r="Q16" i="1"/>
  <c r="V16" i="1"/>
  <c r="X16" i="1"/>
  <c r="AB16" i="1"/>
  <c r="AG16" i="1"/>
  <c r="B49" i="1"/>
  <c r="D14" i="8"/>
  <c r="C17" i="1"/>
  <c r="E17" i="1"/>
  <c r="G17" i="1"/>
  <c r="J17" i="1"/>
  <c r="L17" i="1"/>
  <c r="N17" i="1"/>
  <c r="Q17" i="1"/>
  <c r="V17" i="1"/>
  <c r="X17" i="1"/>
  <c r="AB17" i="1"/>
  <c r="AG17" i="1"/>
  <c r="B50" i="1"/>
  <c r="D15" i="8"/>
  <c r="C18" i="1"/>
  <c r="E18" i="1"/>
  <c r="G18" i="1"/>
  <c r="J18" i="1"/>
  <c r="L18" i="1"/>
  <c r="N18" i="1"/>
  <c r="Q18" i="1"/>
  <c r="V18" i="1"/>
  <c r="X18" i="1"/>
  <c r="AB18" i="1"/>
  <c r="AG18" i="1"/>
  <c r="B51" i="1"/>
  <c r="D16" i="8"/>
  <c r="C19" i="1"/>
  <c r="E19" i="1"/>
  <c r="G19" i="1"/>
  <c r="J19" i="1"/>
  <c r="L19" i="1"/>
  <c r="N19" i="1"/>
  <c r="Q19" i="1"/>
  <c r="V19" i="1"/>
  <c r="X19" i="1"/>
  <c r="AB19" i="1"/>
  <c r="AG19" i="1"/>
  <c r="B52" i="1"/>
  <c r="D17" i="8"/>
  <c r="C20" i="1"/>
  <c r="E20" i="1"/>
  <c r="G20" i="1"/>
  <c r="J20" i="1"/>
  <c r="L20" i="1"/>
  <c r="N20" i="1"/>
  <c r="Q20" i="1"/>
  <c r="V20" i="1"/>
  <c r="X20" i="1"/>
  <c r="AB20" i="1"/>
  <c r="AG20" i="1"/>
  <c r="B53" i="1"/>
  <c r="D18" i="8"/>
  <c r="C21" i="1"/>
  <c r="E21" i="1"/>
  <c r="G21" i="1"/>
  <c r="J21" i="1"/>
  <c r="L21" i="1"/>
  <c r="N21" i="1"/>
  <c r="Q21" i="1"/>
  <c r="V21" i="1"/>
  <c r="X21" i="1"/>
  <c r="AB21" i="1"/>
  <c r="AG21" i="1"/>
  <c r="B54" i="1"/>
  <c r="D19" i="8"/>
  <c r="C22" i="1"/>
  <c r="E22" i="1"/>
  <c r="G22" i="1"/>
  <c r="J22" i="1"/>
  <c r="L22" i="1"/>
  <c r="N22" i="1"/>
  <c r="Q22" i="1"/>
  <c r="V22" i="1"/>
  <c r="X22" i="1"/>
  <c r="AB22" i="1"/>
  <c r="AG22" i="1"/>
  <c r="B55" i="1"/>
  <c r="D20" i="8"/>
  <c r="C23" i="1"/>
  <c r="E23" i="1"/>
  <c r="G23" i="1"/>
  <c r="J23" i="1"/>
  <c r="L23" i="1"/>
  <c r="N23" i="1"/>
  <c r="Q23" i="1"/>
  <c r="V23" i="1"/>
  <c r="X23" i="1"/>
  <c r="AB23" i="1"/>
  <c r="AG23" i="1"/>
  <c r="B56" i="1"/>
  <c r="D21" i="8"/>
  <c r="C24" i="1"/>
  <c r="E24" i="1"/>
  <c r="G24" i="1"/>
  <c r="J24" i="1"/>
  <c r="L24" i="1"/>
  <c r="N24" i="1"/>
  <c r="Q24" i="1"/>
  <c r="V24" i="1"/>
  <c r="X24" i="1"/>
  <c r="AB24" i="1"/>
  <c r="AG24" i="1"/>
  <c r="B57" i="1"/>
  <c r="D22" i="8"/>
  <c r="C25" i="1"/>
  <c r="E25" i="1"/>
  <c r="G25" i="1"/>
  <c r="J25" i="1"/>
  <c r="L25" i="1"/>
  <c r="N25" i="1"/>
  <c r="Q25" i="1"/>
  <c r="V25" i="1"/>
  <c r="X25" i="1"/>
  <c r="AB25" i="1"/>
  <c r="AG25" i="1"/>
  <c r="B58" i="1"/>
  <c r="D23" i="8"/>
  <c r="C26" i="1"/>
  <c r="E26" i="1"/>
  <c r="G26" i="1"/>
  <c r="J26" i="1"/>
  <c r="L26" i="1"/>
  <c r="N26" i="1"/>
  <c r="Q26" i="1"/>
  <c r="V26" i="1"/>
  <c r="X26" i="1"/>
  <c r="AB26" i="1"/>
  <c r="AG26" i="1"/>
  <c r="B59" i="1"/>
  <c r="D24" i="8"/>
  <c r="C27" i="1"/>
  <c r="E27" i="1"/>
  <c r="G27" i="1"/>
  <c r="J27" i="1"/>
  <c r="L27" i="1"/>
  <c r="N27" i="1"/>
  <c r="Q27" i="1"/>
  <c r="V27" i="1"/>
  <c r="X27" i="1"/>
  <c r="AB27" i="1"/>
  <c r="AG27" i="1"/>
  <c r="B60" i="1"/>
  <c r="D25" i="8"/>
  <c r="C28" i="1"/>
  <c r="E28" i="1"/>
  <c r="G28" i="1"/>
  <c r="J28" i="1"/>
  <c r="L28" i="1"/>
  <c r="N28" i="1"/>
  <c r="Q28" i="1"/>
  <c r="V28" i="1"/>
  <c r="X28" i="1"/>
  <c r="AB28" i="1"/>
  <c r="AG28" i="1"/>
  <c r="B61" i="1"/>
  <c r="D26" i="8"/>
  <c r="C29" i="1"/>
  <c r="E29" i="1"/>
  <c r="G29" i="1"/>
  <c r="J29" i="1"/>
  <c r="L29" i="1"/>
  <c r="N29" i="1"/>
  <c r="Q29" i="1"/>
  <c r="V29" i="1"/>
  <c r="X29" i="1"/>
  <c r="AB29" i="1"/>
  <c r="AG29" i="1"/>
  <c r="B62" i="1"/>
  <c r="D27" i="8"/>
  <c r="C30" i="1"/>
  <c r="E30" i="1"/>
  <c r="G30" i="1"/>
  <c r="J30" i="1"/>
  <c r="L30" i="1"/>
  <c r="N30" i="1"/>
  <c r="Q30" i="1"/>
  <c r="V30" i="1"/>
  <c r="X30" i="1"/>
  <c r="AB30" i="1"/>
  <c r="AG30" i="1"/>
  <c r="B63" i="1"/>
  <c r="D28" i="8"/>
  <c r="C31" i="1"/>
  <c r="E31" i="1"/>
  <c r="G31" i="1"/>
  <c r="J31" i="1"/>
  <c r="L31" i="1"/>
  <c r="N31" i="1"/>
  <c r="Q31" i="1"/>
  <c r="V31" i="1"/>
  <c r="X31" i="1"/>
  <c r="AB31" i="1"/>
  <c r="AG31" i="1"/>
  <c r="B64" i="1"/>
  <c r="D29" i="8"/>
  <c r="C32" i="1"/>
  <c r="E32" i="1"/>
  <c r="G32" i="1"/>
  <c r="J32" i="1"/>
  <c r="L32" i="1"/>
  <c r="N32" i="1"/>
  <c r="Q32" i="1"/>
  <c r="V32" i="1"/>
  <c r="X32" i="1"/>
  <c r="AB32" i="1"/>
  <c r="AG32" i="1"/>
  <c r="B65" i="1"/>
  <c r="D30" i="8"/>
  <c r="C33" i="1"/>
  <c r="E33" i="1"/>
  <c r="G33" i="1"/>
  <c r="J33" i="1"/>
  <c r="L33" i="1"/>
  <c r="N33" i="1"/>
  <c r="Q33" i="1"/>
  <c r="V33" i="1"/>
  <c r="X33" i="1"/>
  <c r="AB33" i="1"/>
  <c r="AG33" i="1"/>
  <c r="B66" i="1"/>
  <c r="D31" i="8"/>
  <c r="C34" i="1"/>
  <c r="E34" i="1"/>
  <c r="G34" i="1"/>
  <c r="J34" i="1"/>
  <c r="L34" i="1"/>
  <c r="N34" i="1"/>
  <c r="Q34" i="1"/>
  <c r="V34" i="1"/>
  <c r="X34" i="1"/>
  <c r="AB34" i="1"/>
  <c r="AG34" i="1"/>
  <c r="B67" i="1"/>
  <c r="D32" i="8"/>
  <c r="D33" i="8"/>
  <c r="C37" i="1"/>
  <c r="C2" i="8"/>
  <c r="C38" i="1"/>
  <c r="C3" i="8"/>
  <c r="C39" i="1"/>
  <c r="C4" i="8"/>
  <c r="C40" i="1"/>
  <c r="C5" i="8"/>
  <c r="C41" i="1"/>
  <c r="C6" i="8"/>
  <c r="C42" i="1"/>
  <c r="C7" i="8"/>
  <c r="C43" i="1"/>
  <c r="C8" i="8"/>
  <c r="C44" i="1"/>
  <c r="C9" i="8"/>
  <c r="C45" i="1"/>
  <c r="C10" i="8"/>
  <c r="C46" i="1"/>
  <c r="C11" i="8"/>
  <c r="C47" i="1"/>
  <c r="C12" i="8"/>
  <c r="C48" i="1"/>
  <c r="C13" i="8"/>
  <c r="C49" i="1"/>
  <c r="C14" i="8"/>
  <c r="C50" i="1"/>
  <c r="C15" i="8"/>
  <c r="C51" i="1"/>
  <c r="C16" i="8"/>
  <c r="C52" i="1"/>
  <c r="C17" i="8"/>
  <c r="C53" i="1"/>
  <c r="C18" i="8"/>
  <c r="C54" i="1"/>
  <c r="C19" i="8"/>
  <c r="C55" i="1"/>
  <c r="C20" i="8"/>
  <c r="C56" i="1"/>
  <c r="C21" i="8"/>
  <c r="C57" i="1"/>
  <c r="C22" i="8"/>
  <c r="C58" i="1"/>
  <c r="C23" i="8"/>
  <c r="C59" i="1"/>
  <c r="C24" i="8"/>
  <c r="C60" i="1"/>
  <c r="C25" i="8"/>
  <c r="C61" i="1"/>
  <c r="C26" i="8"/>
  <c r="C62" i="1"/>
  <c r="C27" i="8"/>
  <c r="C63" i="1"/>
  <c r="C28" i="8"/>
  <c r="C64" i="1"/>
  <c r="C29" i="8"/>
  <c r="C65" i="1"/>
  <c r="C30" i="8"/>
  <c r="C66" i="1"/>
  <c r="C31" i="8"/>
  <c r="C67" i="1"/>
  <c r="C32" i="8"/>
  <c r="C33" i="8"/>
  <c r="D33" i="2"/>
  <c r="C33" i="2"/>
  <c r="AL4" i="1"/>
  <c r="M2" i="8"/>
  <c r="L2" i="8"/>
  <c r="M2" i="2"/>
  <c r="N2" i="2"/>
  <c r="N4" i="2"/>
  <c r="M4" i="2"/>
  <c r="AM14" i="1"/>
  <c r="AM13" i="1"/>
  <c r="AM9" i="1"/>
  <c r="AM6" i="1"/>
  <c r="AM4" i="1"/>
  <c r="M4" i="8"/>
  <c r="L4" i="8"/>
  <c r="L4" i="2"/>
  <c r="L2" i="2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K33" i="2"/>
  <c r="K34" i="2"/>
  <c r="K35" i="2"/>
  <c r="K36" i="2"/>
  <c r="K37" i="2"/>
  <c r="K38" i="2"/>
  <c r="K39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L14" i="1"/>
  <c r="AL13" i="1"/>
  <c r="AM12" i="1"/>
  <c r="AL12" i="1"/>
  <c r="AM11" i="1"/>
  <c r="AL11" i="1"/>
  <c r="AM10" i="1"/>
  <c r="AL10" i="1"/>
  <c r="AL9" i="1"/>
  <c r="AM8" i="1"/>
  <c r="AL8" i="1"/>
  <c r="AM7" i="1"/>
  <c r="AL7" i="1"/>
  <c r="AL6" i="1"/>
  <c r="AM5" i="1"/>
  <c r="AL5" i="1"/>
</calcChain>
</file>

<file path=xl/sharedStrings.xml><?xml version="1.0" encoding="utf-8"?>
<sst xmlns="http://schemas.openxmlformats.org/spreadsheetml/2006/main" count="256" uniqueCount="170">
  <si>
    <t>Food</t>
  </si>
  <si>
    <r>
      <rPr>
        <sz val="9"/>
        <color indexed="8"/>
        <rFont val="Arial"/>
      </rPr>
      <t>Original</t>
    </r>
    <r>
      <rPr>
        <sz val="9"/>
        <color indexed="8"/>
        <rFont val="Arial Unicode MS"/>
      </rPr>
      <t xml:space="preserve"> 汤</t>
    </r>
  </si>
  <si>
    <r>
      <rPr>
        <sz val="9"/>
        <color indexed="8"/>
        <rFont val="Arial"/>
      </rPr>
      <t>Original</t>
    </r>
    <r>
      <rPr>
        <sz val="9"/>
        <color indexed="8"/>
        <rFont val="Arial Unicode MS"/>
      </rPr>
      <t xml:space="preserve"> 干</t>
    </r>
  </si>
  <si>
    <r>
      <rPr>
        <sz val="9"/>
        <color indexed="8"/>
        <rFont val="Arial"/>
      </rPr>
      <t>Mushroom</t>
    </r>
    <r>
      <rPr>
        <sz val="9"/>
        <color indexed="8"/>
        <rFont val="Arial Unicode MS"/>
      </rPr>
      <t xml:space="preserve"> 汤</t>
    </r>
  </si>
  <si>
    <r>
      <rPr>
        <sz val="9"/>
        <color indexed="8"/>
        <rFont val="Arial"/>
      </rPr>
      <t>Mushroom</t>
    </r>
    <r>
      <rPr>
        <sz val="9"/>
        <color indexed="8"/>
        <rFont val="Arial Unicode MS"/>
      </rPr>
      <t xml:space="preserve"> 干</t>
    </r>
  </si>
  <si>
    <r>
      <rPr>
        <sz val="9"/>
        <color indexed="8"/>
        <rFont val="Arial"/>
      </rPr>
      <t>Pork</t>
    </r>
    <r>
      <rPr>
        <sz val="9"/>
        <color indexed="8"/>
        <rFont val="Arial Unicode MS"/>
      </rPr>
      <t xml:space="preserve"> </t>
    </r>
    <r>
      <rPr>
        <sz val="9"/>
        <color indexed="8"/>
        <rFont val="Arial"/>
      </rPr>
      <t>Belly</t>
    </r>
    <r>
      <rPr>
        <sz val="9"/>
        <color indexed="8"/>
        <rFont val="Arial Unicode MS"/>
      </rPr>
      <t xml:space="preserve"> 干</t>
    </r>
  </si>
  <si>
    <r>
      <rPr>
        <sz val="9"/>
        <color indexed="8"/>
        <rFont val="Arial"/>
      </rPr>
      <t>Pork</t>
    </r>
    <r>
      <rPr>
        <sz val="9"/>
        <color indexed="8"/>
        <rFont val="Arial Unicode MS"/>
      </rPr>
      <t xml:space="preserve"> </t>
    </r>
    <r>
      <rPr>
        <sz val="9"/>
        <color indexed="8"/>
        <rFont val="Arial"/>
      </rPr>
      <t>Belly</t>
    </r>
    <r>
      <rPr>
        <sz val="9"/>
        <color indexed="8"/>
        <rFont val="Arial Unicode MS"/>
      </rPr>
      <t xml:space="preserve"> 汤</t>
    </r>
  </si>
  <si>
    <t>Prawn 汤</t>
  </si>
  <si>
    <t>Prawn 干</t>
  </si>
  <si>
    <r>
      <rPr>
        <sz val="9"/>
        <color indexed="8"/>
        <rFont val="Arial"/>
      </rPr>
      <t>Spicy</t>
    </r>
    <r>
      <rPr>
        <sz val="9"/>
        <color indexed="8"/>
        <rFont val="Arial Unicode MS"/>
      </rPr>
      <t xml:space="preserve"> 汤</t>
    </r>
  </si>
  <si>
    <t>Spicy 干</t>
  </si>
  <si>
    <r>
      <rPr>
        <sz val="9"/>
        <color indexed="8"/>
        <rFont val="Arial"/>
      </rPr>
      <t>SP</t>
    </r>
    <r>
      <rPr>
        <sz val="9"/>
        <color indexed="8"/>
        <rFont val="Arial Unicode MS"/>
      </rPr>
      <t xml:space="preserve"> </t>
    </r>
    <r>
      <rPr>
        <sz val="9"/>
        <color indexed="8"/>
        <rFont val="Arial"/>
      </rPr>
      <t>Mroom</t>
    </r>
    <r>
      <rPr>
        <sz val="9"/>
        <color indexed="8"/>
        <rFont val="Arial Unicode MS"/>
      </rPr>
      <t xml:space="preserve"> 汤</t>
    </r>
  </si>
  <si>
    <r>
      <rPr>
        <sz val="9"/>
        <color indexed="8"/>
        <rFont val="Arial"/>
      </rPr>
      <t>SP</t>
    </r>
    <r>
      <rPr>
        <sz val="9"/>
        <color indexed="8"/>
        <rFont val="Arial Unicode MS"/>
      </rPr>
      <t xml:space="preserve"> </t>
    </r>
    <r>
      <rPr>
        <sz val="9"/>
        <color indexed="8"/>
        <rFont val="Arial"/>
      </rPr>
      <t>Mroom</t>
    </r>
    <r>
      <rPr>
        <sz val="9"/>
        <color indexed="8"/>
        <rFont val="Arial Unicode MS"/>
      </rPr>
      <t xml:space="preserve"> 干</t>
    </r>
  </si>
  <si>
    <t>SPPBelly 汤</t>
  </si>
  <si>
    <r>
      <rPr>
        <sz val="9"/>
        <color indexed="8"/>
        <rFont val="Arial"/>
      </rPr>
      <t>SPPBelly</t>
    </r>
    <r>
      <rPr>
        <sz val="9"/>
        <color indexed="8"/>
        <rFont val="Arial Unicode MS"/>
      </rPr>
      <t xml:space="preserve"> 干</t>
    </r>
  </si>
  <si>
    <r>
      <rPr>
        <sz val="9"/>
        <color indexed="8"/>
        <rFont val="Arial"/>
      </rPr>
      <t>SP Prawn</t>
    </r>
    <r>
      <rPr>
        <sz val="9"/>
        <color indexed="8"/>
        <rFont val="Arial Unicode MS"/>
      </rPr>
      <t xml:space="preserve"> 汤</t>
    </r>
  </si>
  <si>
    <r>
      <rPr>
        <sz val="9"/>
        <color indexed="8"/>
        <rFont val="Arial"/>
      </rPr>
      <t>SP Prawn</t>
    </r>
    <r>
      <rPr>
        <sz val="9"/>
        <color indexed="8"/>
        <rFont val="Arial Unicode MS"/>
      </rPr>
      <t xml:space="preserve"> 干</t>
    </r>
  </si>
  <si>
    <t>Tom Yum 汤</t>
  </si>
  <si>
    <t>Tom Yum 干</t>
  </si>
  <si>
    <r>
      <rPr>
        <sz val="9"/>
        <color indexed="8"/>
        <rFont val="Arial"/>
      </rPr>
      <t>TY</t>
    </r>
    <r>
      <rPr>
        <sz val="9"/>
        <color indexed="8"/>
        <rFont val="Arial Unicode MS"/>
      </rPr>
      <t xml:space="preserve"> </t>
    </r>
    <r>
      <rPr>
        <sz val="9"/>
        <color indexed="8"/>
        <rFont val="Arial"/>
      </rPr>
      <t>M.room 汤</t>
    </r>
  </si>
  <si>
    <r>
      <rPr>
        <sz val="9"/>
        <color indexed="8"/>
        <rFont val="Arial"/>
      </rPr>
      <t>TY</t>
    </r>
    <r>
      <rPr>
        <sz val="9"/>
        <color indexed="8"/>
        <rFont val="Arial Unicode MS"/>
      </rPr>
      <t xml:space="preserve"> </t>
    </r>
    <r>
      <rPr>
        <sz val="9"/>
        <color indexed="8"/>
        <rFont val="Arial"/>
      </rPr>
      <t>M.room 干</t>
    </r>
  </si>
  <si>
    <r>
      <rPr>
        <sz val="9"/>
        <color indexed="8"/>
        <rFont val="Arial"/>
      </rPr>
      <t>TY</t>
    </r>
    <r>
      <rPr>
        <sz val="9"/>
        <color indexed="8"/>
        <rFont val="Arial Unicode MS"/>
      </rPr>
      <t xml:space="preserve"> PBelly</t>
    </r>
    <r>
      <rPr>
        <sz val="9"/>
        <color indexed="8"/>
        <rFont val="Arial"/>
      </rPr>
      <t xml:space="preserve"> 汤</t>
    </r>
  </si>
  <si>
    <r>
      <rPr>
        <sz val="9"/>
        <color indexed="8"/>
        <rFont val="Arial"/>
      </rPr>
      <t>TY</t>
    </r>
    <r>
      <rPr>
        <sz val="9"/>
        <color indexed="8"/>
        <rFont val="Arial Unicode MS"/>
      </rPr>
      <t xml:space="preserve"> PBelly</t>
    </r>
    <r>
      <rPr>
        <sz val="9"/>
        <color indexed="8"/>
        <rFont val="Arial"/>
      </rPr>
      <t xml:space="preserve"> 干</t>
    </r>
  </si>
  <si>
    <r>
      <rPr>
        <sz val="9"/>
        <color indexed="8"/>
        <rFont val="Arial"/>
      </rPr>
      <t>TY</t>
    </r>
    <r>
      <rPr>
        <sz val="9"/>
        <color indexed="8"/>
        <rFont val="Arial Unicode MS"/>
      </rPr>
      <t xml:space="preserve"> Prawn</t>
    </r>
    <r>
      <rPr>
        <sz val="9"/>
        <color indexed="8"/>
        <rFont val="Arial"/>
      </rPr>
      <t xml:space="preserve"> 汤</t>
    </r>
  </si>
  <si>
    <r>
      <rPr>
        <sz val="9"/>
        <color indexed="8"/>
        <rFont val="Arial"/>
      </rPr>
      <t>TY</t>
    </r>
    <r>
      <rPr>
        <sz val="9"/>
        <color indexed="8"/>
        <rFont val="Arial Unicode MS"/>
      </rPr>
      <t xml:space="preserve"> Prawn</t>
    </r>
    <r>
      <rPr>
        <sz val="9"/>
        <color indexed="8"/>
        <rFont val="Arial"/>
      </rPr>
      <t xml:space="preserve"> 干</t>
    </r>
  </si>
  <si>
    <t>All Noodles (g)</t>
  </si>
  <si>
    <t>All Noodles (bowls)</t>
  </si>
  <si>
    <t>You Mian</t>
  </si>
  <si>
    <t>Ban Mian</t>
  </si>
  <si>
    <t>Mee Hoon Kueh</t>
  </si>
  <si>
    <t>Yee Mian</t>
  </si>
  <si>
    <t>Instant Noodle</t>
  </si>
  <si>
    <t>Bee Hoon</t>
  </si>
  <si>
    <t>Take Away</t>
  </si>
  <si>
    <t>少面</t>
  </si>
  <si>
    <t>加面 $1.00</t>
  </si>
  <si>
    <t>加面 $0.50</t>
  </si>
  <si>
    <t>无面</t>
  </si>
  <si>
    <t>加蛋</t>
  </si>
  <si>
    <t>熟蛋</t>
  </si>
  <si>
    <t>生蛋</t>
  </si>
  <si>
    <t>无蛋</t>
  </si>
  <si>
    <t>加菜</t>
  </si>
  <si>
    <t>无菜</t>
  </si>
  <si>
    <t>加鲍金</t>
  </si>
  <si>
    <t>加肉碎</t>
  </si>
  <si>
    <t>少肉碎</t>
  </si>
  <si>
    <t>加五花肉</t>
  </si>
  <si>
    <t>加虾</t>
  </si>
  <si>
    <t>少汤</t>
  </si>
  <si>
    <t>分开汤</t>
  </si>
  <si>
    <t>无汤</t>
  </si>
  <si>
    <t>加江鱼仔</t>
  </si>
  <si>
    <t>无江鱼仔</t>
  </si>
  <si>
    <t>无炸葱</t>
  </si>
  <si>
    <t>无香菜</t>
  </si>
  <si>
    <t>少东炎酱</t>
  </si>
  <si>
    <t>加酸辣酱</t>
  </si>
  <si>
    <t>少酸辣酱</t>
  </si>
  <si>
    <t>分开酸辣酱</t>
  </si>
  <si>
    <t>加黑酱</t>
  </si>
  <si>
    <t>少黑酱</t>
  </si>
  <si>
    <t>无酸辣酱</t>
  </si>
  <si>
    <t xml:space="preserve">Mushroom 汤 </t>
  </si>
  <si>
    <t>Spicy 汤</t>
  </si>
  <si>
    <t>SP Belly 汤</t>
  </si>
  <si>
    <t>SP Belly 干</t>
  </si>
  <si>
    <t>TYBelly　汤</t>
  </si>
  <si>
    <t>Date</t>
  </si>
  <si>
    <t>Day</t>
  </si>
  <si>
    <t>#</t>
  </si>
  <si>
    <t>Noodles (g)</t>
  </si>
  <si>
    <t>Noodles (bowls)</t>
  </si>
  <si>
    <t>Weekdays</t>
  </si>
  <si>
    <t>Bin</t>
  </si>
  <si>
    <t>Weekends</t>
  </si>
  <si>
    <t>* 1 stands for weekdays; 2 stands for weekends.</t>
  </si>
  <si>
    <t>Tabulated data into days</t>
  </si>
  <si>
    <t>Monday</t>
  </si>
  <si>
    <t>Tuesday</t>
  </si>
  <si>
    <t>Wednesday</t>
  </si>
  <si>
    <t>Thursday</t>
  </si>
  <si>
    <t>Friday</t>
  </si>
  <si>
    <t>Sat</t>
  </si>
  <si>
    <t>Sun</t>
  </si>
  <si>
    <t>Week 1</t>
  </si>
  <si>
    <t>Week 2</t>
  </si>
  <si>
    <t>Week 3</t>
  </si>
  <si>
    <t>Week 4</t>
  </si>
  <si>
    <t>Frequency</t>
  </si>
  <si>
    <t>Conclusion:</t>
  </si>
  <si>
    <t>Though there are some outliers in the lower range, the histogram generally indicates a normal distribution.</t>
  </si>
  <si>
    <t>This leads us to employ QQ-plot and chi-squared test to test normality more rigorously.</t>
  </si>
  <si>
    <t>More</t>
  </si>
  <si>
    <t xml:space="preserve">Conclusion: </t>
  </si>
  <si>
    <t>1. There is one outlier in the first plot which corresponds to the eve of Chinese New Year. On that day, the stall only open until 12pm.</t>
  </si>
  <si>
    <t>2. When we remove that data point, the rest of the data fit well to a normal distribution.</t>
  </si>
  <si>
    <t>Noodles demand (g)</t>
  </si>
  <si>
    <t>Expected Freq.</t>
  </si>
  <si>
    <t>Total</t>
  </si>
  <si>
    <t>Sample mean</t>
  </si>
  <si>
    <t>Sample stdev</t>
  </si>
  <si>
    <t>H0 is not rejected; the data support a normal distribution.</t>
  </si>
  <si>
    <t>T-Test to compare means of weekdays and weekends demand</t>
  </si>
  <si>
    <t>Variable 1</t>
  </si>
  <si>
    <t>Variable 2</t>
  </si>
  <si>
    <t>Mean</t>
  </si>
  <si>
    <t>Variance</t>
  </si>
  <si>
    <t>H0 is rejected; there is a statistically significant difference between weekdays and weekends demand.</t>
  </si>
  <si>
    <t>Observations</t>
  </si>
  <si>
    <t>Then we want to further explore the demand distribution of different weekdays and weekends through ANOVA.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</si>
  <si>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</si>
  <si>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</si>
  <si>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</si>
  <si>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</si>
  <si>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</si>
  <si>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</si>
  <si>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</si>
  <si>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</si>
  <si>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 to compare means of demand of different weekdays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</si>
  <si>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</si>
  <si>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</si>
  <si>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</si>
  <si>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</si>
  <si>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</si>
  <si>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</si>
  <si>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</si>
  <si>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</si>
  <si>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</si>
  <si>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</si>
  <si>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</si>
  <si>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</si>
  <si>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</si>
  <si>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</si>
  <si>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Conclusion: H0 is not rejected; there is no statistically significant difference in demand among weekdays</t>
  </si>
  <si>
    <t>ANOVA to compare means of demand of different weekends</t>
  </si>
  <si>
    <t>Conclusion: H0 is not rejected; there is no statistically significant difference in demand among weekends</t>
  </si>
  <si>
    <t>Final Conclusion</t>
  </si>
  <si>
    <t>We are now sure that the demand for noodles is a normal distribution, with different means in weekdays and weekends.</t>
  </si>
  <si>
    <t>However, there are no obvious differences amond different weekdays or different weekends. Thus, we will not further differentiate them in the OM modeling.</t>
  </si>
  <si>
    <t>Saturday</t>
  </si>
  <si>
    <t>Sunday</t>
  </si>
  <si>
    <t>Row Labels</t>
  </si>
  <si>
    <t>Grand Total</t>
  </si>
  <si>
    <t>Weekday mean</t>
  </si>
  <si>
    <t>Weekend mean</t>
  </si>
  <si>
    <t>Weekday stdev</t>
  </si>
  <si>
    <t>Weekend stdev</t>
  </si>
  <si>
    <t>Minced Meat Data</t>
  </si>
  <si>
    <t>Meat (g)</t>
  </si>
  <si>
    <t>Meat (bowls)</t>
  </si>
  <si>
    <t>As every type of dish will contain same amount of minced meat, we'll assume the normality of demand for minced meat.</t>
  </si>
  <si>
    <t>StdDev of Meat (g)</t>
  </si>
  <si>
    <t>StdDev of Meat (bowls)</t>
  </si>
  <si>
    <t>2 wd</t>
  </si>
  <si>
    <t>1 we + 1 wd</t>
  </si>
  <si>
    <t>2 we</t>
  </si>
  <si>
    <t>1 wd + 2 we</t>
  </si>
  <si>
    <t>Average of Noodles (g)</t>
  </si>
  <si>
    <t>Average of Noodles (bowls)</t>
  </si>
  <si>
    <t>Stdev</t>
  </si>
  <si>
    <t>Exp. Prob</t>
  </si>
  <si>
    <t>chi^2 calc.</t>
  </si>
  <si>
    <t>Aggregated</t>
  </si>
  <si>
    <t>chi^2 stat</t>
  </si>
  <si>
    <t>chi^2 crit</t>
  </si>
  <si>
    <t>total</t>
  </si>
  <si>
    <t>Proportion</t>
  </si>
  <si>
    <t>The first four tabs including 'Original Data', 'Noodles Data', 'Noodle Types' and 'Minced Meat Data' are to organize raw data and provide inputs for OM models.</t>
  </si>
  <si>
    <t>The last five tabs are the statistical analyses we've carried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</si>
</sst>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Calibri"/>
    </font>
    <font>
      <sz val="9"/>
      <color indexed="8"/>
      <name val="Times New Roman"/>
    </font>
    <font>
      <sz val="9"/>
      <color indexed="8"/>
      <name val="Arial"/>
    </font>
    <font>
      <sz val="9"/>
      <color indexed="8"/>
      <name val="Arial Unicode MS"/>
    </font>
    <font>
      <sz val="9"/>
      <color indexed="13"/>
      <name val="Times New Roman"/>
    </font>
    <font>
      <i/>
      <sz val="11"/>
      <color indexed="8"/>
      <name val="Calibri"/>
    </font>
    <font>
      <b/>
      <sz val="11"/>
      <color indexed="8"/>
      <name val="Calibri"/>
    </font>
    <font>
      <i/>
      <sz val="11"/>
      <color indexed="17"/>
      <name val="Calibri"/>
    </font>
    <font>
      <b/>
      <i/>
      <sz val="11"/>
      <color indexed="8"/>
      <name val="Calibri"/>
    </font>
    <font>
      <sz val="11"/>
      <color indexed="17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indexed="8"/>
      <name val="Calibri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43">
    <xf numFmtId="0" fontId="0" fillId="0" borderId="0" applyNumberFormat="0" applyFill="0" applyBorder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7"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0" fontId="0" fillId="0" borderId="2" xfId="0" applyFont="1" applyBorder="1" applyAlignment="1"/>
    <xf numFmtId="0" fontId="0" fillId="0" borderId="0" xfId="0" applyNumberFormat="1" applyFont="1" applyAlignment="1"/>
    <xf numFmtId="49" fontId="5" fillId="2" borderId="6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0" fillId="2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0" borderId="0" xfId="0" applyNumberFormat="1" applyFont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49" fontId="6" fillId="2" borderId="8" xfId="0" applyNumberFormat="1" applyFont="1" applyFill="1" applyBorder="1" applyAlignment="1"/>
    <xf numFmtId="0" fontId="5" fillId="2" borderId="6" xfId="0" applyNumberFormat="1" applyFont="1" applyFill="1" applyBorder="1" applyAlignment="1">
      <alignment horizontal="center"/>
    </xf>
    <xf numFmtId="49" fontId="0" fillId="2" borderId="7" xfId="0" applyNumberFormat="1" applyFont="1" applyFill="1" applyBorder="1" applyAlignment="1"/>
    <xf numFmtId="0" fontId="0" fillId="0" borderId="0" xfId="0" applyNumberFormat="1" applyFont="1" applyAlignment="1"/>
    <xf numFmtId="49" fontId="7" fillId="2" borderId="9" xfId="0" applyNumberFormat="1" applyFont="1" applyFill="1" applyBorder="1" applyAlignment="1"/>
    <xf numFmtId="49" fontId="6" fillId="3" borderId="4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5" xfId="0" applyNumberFormat="1" applyFont="1" applyFill="1" applyBorder="1" applyAlignment="1"/>
    <xf numFmtId="49" fontId="0" fillId="5" borderId="4" xfId="0" applyNumberFormat="1" applyFont="1" applyFill="1" applyBorder="1" applyAlignment="1"/>
    <xf numFmtId="0" fontId="0" fillId="5" borderId="3" xfId="0" applyNumberFormat="1" applyFont="1" applyFill="1" applyBorder="1" applyAlignment="1"/>
    <xf numFmtId="0" fontId="0" fillId="5" borderId="5" xfId="0" applyNumberFormat="1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9" fontId="0" fillId="2" borderId="10" xfId="0" applyNumberFormat="1" applyFont="1" applyFill="1" applyBorder="1" applyAlignment="1"/>
    <xf numFmtId="0" fontId="0" fillId="0" borderId="10" xfId="0" applyFont="1" applyBorder="1" applyAlignment="1"/>
    <xf numFmtId="0" fontId="0" fillId="2" borderId="10" xfId="0" applyNumberFormat="1" applyFont="1" applyFill="1" applyBorder="1" applyAlignment="1"/>
    <xf numFmtId="0" fontId="0" fillId="0" borderId="10" xfId="0" applyNumberFormat="1" applyFont="1" applyBorder="1" applyAlignment="1"/>
    <xf numFmtId="16" fontId="0" fillId="2" borderId="10" xfId="0" applyNumberFormat="1" applyFont="1" applyFill="1" applyBorder="1" applyAlignment="1"/>
    <xf numFmtId="0" fontId="0" fillId="0" borderId="10" xfId="0" pivotButton="1" applyFont="1" applyBorder="1" applyAlignment="1"/>
    <xf numFmtId="0" fontId="0" fillId="6" borderId="10" xfId="0" applyFont="1" applyFill="1" applyBorder="1" applyAlignment="1"/>
    <xf numFmtId="0" fontId="0" fillId="0" borderId="10" xfId="0" applyFont="1" applyBorder="1" applyAlignment="1">
      <alignment horizontal="left"/>
    </xf>
    <xf numFmtId="0" fontId="6" fillId="0" borderId="10" xfId="0" applyFont="1" applyBorder="1" applyAlignment="1"/>
    <xf numFmtId="49" fontId="6" fillId="2" borderId="10" xfId="0" applyNumberFormat="1" applyFont="1" applyFill="1" applyBorder="1" applyAlignment="1"/>
    <xf numFmtId="49" fontId="5" fillId="2" borderId="10" xfId="0" applyNumberFormat="1" applyFont="1" applyFill="1" applyBorder="1" applyAlignment="1"/>
    <xf numFmtId="0" fontId="0" fillId="4" borderId="10" xfId="0" applyNumberFormat="1" applyFont="1" applyFill="1" applyBorder="1" applyAlignment="1"/>
    <xf numFmtId="1" fontId="0" fillId="2" borderId="10" xfId="0" applyNumberFormat="1" applyFont="1" applyFill="1" applyBorder="1" applyAlignment="1"/>
    <xf numFmtId="49" fontId="3" fillId="2" borderId="10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14" fontId="0" fillId="0" borderId="0" xfId="0" applyNumberFormat="1" applyFont="1" applyAlignment="1"/>
    <xf numFmtId="49" fontId="0" fillId="5" borderId="3" xfId="0" applyNumberFormat="1" applyFont="1" applyFill="1" applyBorder="1" applyAlignment="1"/>
    <xf numFmtId="0" fontId="0" fillId="7" borderId="10" xfId="0" applyFont="1" applyFill="1" applyBorder="1" applyAlignment="1"/>
    <xf numFmtId="0" fontId="0" fillId="7" borderId="10" xfId="0" applyNumberFormat="1" applyFont="1" applyFill="1" applyBorder="1" applyAlignment="1"/>
    <xf numFmtId="0" fontId="6" fillId="7" borderId="10" xfId="0" applyFont="1" applyFill="1" applyBorder="1" applyAlignment="1"/>
    <xf numFmtId="16" fontId="0" fillId="7" borderId="10" xfId="0" applyNumberFormat="1" applyFill="1" applyBorder="1"/>
    <xf numFmtId="0" fontId="12" fillId="0" borderId="10" xfId="0" applyFont="1" applyBorder="1" applyAlignment="1"/>
    <xf numFmtId="0" fontId="9" fillId="2" borderId="10" xfId="0" applyNumberFormat="1" applyFont="1" applyFill="1" applyBorder="1" applyAlignment="1"/>
    <xf numFmtId="49" fontId="8" fillId="2" borderId="10" xfId="0" applyNumberFormat="1" applyFont="1" applyFill="1" applyBorder="1" applyAlignment="1"/>
    <xf numFmtId="49" fontId="7" fillId="2" borderId="10" xfId="0" applyNumberFormat="1" applyFont="1" applyFill="1" applyBorder="1" applyAlignment="1"/>
    <xf numFmtId="0" fontId="0" fillId="0" borderId="12" xfId="0" applyFont="1" applyBorder="1" applyAlignment="1"/>
    <xf numFmtId="0" fontId="13" fillId="2" borderId="11" xfId="0" applyNumberFormat="1" applyFont="1" applyFill="1" applyBorder="1" applyAlignment="1">
      <alignment horizontal="center"/>
    </xf>
    <xf numFmtId="0" fontId="12" fillId="0" borderId="11" xfId="0" applyFont="1" applyBorder="1" applyAlignment="1"/>
    <xf numFmtId="0" fontId="0" fillId="0" borderId="12" xfId="0" applyNumberFormat="1" applyFont="1" applyBorder="1" applyAlignment="1"/>
    <xf numFmtId="0" fontId="0" fillId="0" borderId="11" xfId="0" applyNumberFormat="1" applyFont="1" applyBorder="1" applyAlignment="1"/>
    <xf numFmtId="0" fontId="0" fillId="0" borderId="11" xfId="0" applyNumberFormat="1" applyFont="1" applyFill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8" borderId="3" xfId="0" applyFont="1" applyFill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3" xfId="0" applyFont="1" applyBorder="1" applyAlignment="1"/>
    <xf numFmtId="0" fontId="0" fillId="0" borderId="3" xfId="0" applyNumberFormat="1" applyFont="1" applyBorder="1" applyAlignment="1"/>
    <xf numFmtId="0" fontId="0" fillId="9" borderId="0" xfId="0" applyFont="1" applyFill="1" applyAlignment="1"/>
    <xf numFmtId="0" fontId="0" fillId="0" borderId="0" xfId="0" applyFont="1" applyAlignment="1">
      <alignment horizontal="right"/>
    </xf>
    <xf numFmtId="49" fontId="1" fillId="2" borderId="10" xfId="0" applyNumberFormat="1" applyFont="1" applyFill="1" applyBorder="1" applyAlignment="1">
      <alignment horizontal="left" vertical="top" wrapText="1"/>
    </xf>
    <xf numFmtId="0" fontId="0" fillId="2" borderId="10" xfId="0" applyNumberFormat="1" applyFont="1" applyFill="1" applyBorder="1" applyAlignment="1">
      <alignment horizontal="left" vertical="top" wrapText="1"/>
    </xf>
    <xf numFmtId="49" fontId="3" fillId="2" borderId="10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0" fontId="2" fillId="2" borderId="10" xfId="0" applyNumberFormat="1" applyFont="1" applyFill="1" applyBorder="1" applyAlignment="1">
      <alignment horizontal="left" vertical="top" wrapText="1"/>
    </xf>
    <xf numFmtId="49" fontId="4" fillId="7" borderId="10" xfId="0" applyNumberFormat="1" applyFont="1" applyFill="1" applyBorder="1" applyAlignment="1">
      <alignment horizontal="center" vertical="top" wrapText="1"/>
    </xf>
    <xf numFmtId="0" fontId="4" fillId="7" borderId="10" xfId="0" applyNumberFormat="1" applyFont="1" applyFill="1" applyBorder="1" applyAlignment="1">
      <alignment horizontal="center" vertical="top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1"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8D8D8"/>
      <rgbColor rgb="FF595959"/>
      <rgbColor rgb="FFAAAAAA"/>
      <rgbColor rgb="FFFF0000"/>
      <rgbColor rgb="FF9CC2E5"/>
      <rgbColor rgb="FFDEEAF6"/>
      <rgbColor rgb="FF44546A"/>
      <rgbColor rgb="FFC00000"/>
      <rgbColor rgb="FFBFBFBF"/>
      <rgbColor rgb="FFBDD6EE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8063"/>
          <c:y val="0.0406209"/>
          <c:w val="0.944947"/>
          <c:h val="0.891512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63500" cap="rnd">
              <a:solidFill>
                <a:schemeClr val="accent4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34"/>
              <c:pt idx="0">
                <c:v>1.0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  <c:pt idx="4">
                <c:v>5.0</c:v>
              </c:pt>
              <c:pt idx="5">
                <c:v>6.0</c:v>
              </c:pt>
              <c:pt idx="6">
                <c:v>7.0</c:v>
              </c:pt>
              <c:pt idx="7">
                <c:v>8.0</c:v>
              </c:pt>
              <c:pt idx="8">
                <c:v>9.0</c:v>
              </c:pt>
              <c:pt idx="9">
                <c:v>10.0</c:v>
              </c:pt>
              <c:pt idx="10">
                <c:v>11.0</c:v>
              </c:pt>
              <c:pt idx="11">
                <c:v>12.0</c:v>
              </c:pt>
              <c:pt idx="12">
                <c:v>13.0</c:v>
              </c:pt>
              <c:pt idx="13">
                <c:v>14.0</c:v>
              </c:pt>
              <c:pt idx="14">
                <c:v>15.0</c:v>
              </c:pt>
              <c:pt idx="15">
                <c:v>16.0</c:v>
              </c:pt>
              <c:pt idx="16">
                <c:v>17.0</c:v>
              </c:pt>
              <c:pt idx="17">
                <c:v>18.0</c:v>
              </c:pt>
              <c:pt idx="18">
                <c:v>19.0</c:v>
              </c:pt>
              <c:pt idx="19">
                <c:v>20.0</c:v>
              </c:pt>
              <c:pt idx="20">
                <c:v>21.0</c:v>
              </c:pt>
              <c:pt idx="21">
                <c:v>22.0</c:v>
              </c:pt>
              <c:pt idx="22">
                <c:v>23.0</c:v>
              </c:pt>
              <c:pt idx="23">
                <c:v>24.0</c:v>
              </c:pt>
              <c:pt idx="24">
                <c:v>25.0</c:v>
              </c:pt>
              <c:pt idx="25">
                <c:v>26.0</c:v>
              </c:pt>
              <c:pt idx="26">
                <c:v>27.0</c:v>
              </c:pt>
              <c:pt idx="27">
                <c:v>28.0</c:v>
              </c:pt>
              <c:pt idx="28">
                <c:v>29.0</c:v>
              </c:pt>
              <c:pt idx="29">
                <c:v>30.0</c:v>
              </c:pt>
              <c:pt idx="30">
                <c:v>31.0</c:v>
              </c:pt>
              <c:pt idx="31">
                <c:v>32.0</c:v>
              </c:pt>
              <c:pt idx="32">
                <c:v>33.0</c:v>
              </c:pt>
              <c:pt idx="33">
                <c:v>34.0</c:v>
              </c:pt>
            </c:numLit>
          </c:xVal>
          <c:yVal>
            <c:numRef>
              <c:f>'Original Data'!$AL$4:$AL$34</c:f>
              <c:numCache>
                <c:formatCode>General</c:formatCode>
                <c:ptCount val="31"/>
                <c:pt idx="0">
                  <c:v>16794.6875</c:v>
                </c:pt>
                <c:pt idx="1">
                  <c:v>16857.725</c:v>
                </c:pt>
                <c:pt idx="2">
                  <c:v>19564.4825</c:v>
                </c:pt>
                <c:pt idx="3">
                  <c:v>20534.2775</c:v>
                </c:pt>
                <c:pt idx="4">
                  <c:v>20887.09</c:v>
                </c:pt>
                <c:pt idx="5">
                  <c:v>14494.795</c:v>
                </c:pt>
                <c:pt idx="6">
                  <c:v>6242.6075</c:v>
                </c:pt>
                <c:pt idx="7">
                  <c:v>21584.17</c:v>
                </c:pt>
                <c:pt idx="8">
                  <c:v>23344.385</c:v>
                </c:pt>
                <c:pt idx="9">
                  <c:v>12221.67</c:v>
                </c:pt>
                <c:pt idx="10">
                  <c:v>13455.0</c:v>
                </c:pt>
                <c:pt idx="11">
                  <c:v>21610.225</c:v>
                </c:pt>
                <c:pt idx="12">
                  <c:v>19255.1175</c:v>
                </c:pt>
                <c:pt idx="13">
                  <c:v>18634.9125</c:v>
                </c:pt>
                <c:pt idx="14">
                  <c:v>15724.59</c:v>
                </c:pt>
                <c:pt idx="15">
                  <c:v>19718.8575</c:v>
                </c:pt>
                <c:pt idx="16">
                  <c:v>14192.6175</c:v>
                </c:pt>
                <c:pt idx="17">
                  <c:v>14849.395</c:v>
                </c:pt>
                <c:pt idx="18">
                  <c:v>17645.625</c:v>
                </c:pt>
                <c:pt idx="19">
                  <c:v>20888.35</c:v>
                </c:pt>
                <c:pt idx="20">
                  <c:v>22583.4475</c:v>
                </c:pt>
                <c:pt idx="21">
                  <c:v>17618.76</c:v>
                </c:pt>
                <c:pt idx="22">
                  <c:v>18151.7775</c:v>
                </c:pt>
                <c:pt idx="23">
                  <c:v>16077.715</c:v>
                </c:pt>
                <c:pt idx="24">
                  <c:v>18188.6725</c:v>
                </c:pt>
                <c:pt idx="25">
                  <c:v>23484.2775</c:v>
                </c:pt>
                <c:pt idx="26">
                  <c:v>18737.1975</c:v>
                </c:pt>
                <c:pt idx="27">
                  <c:v>19146.045</c:v>
                </c:pt>
                <c:pt idx="28">
                  <c:v>16852.8225</c:v>
                </c:pt>
                <c:pt idx="29">
                  <c:v>20769.385</c:v>
                </c:pt>
                <c:pt idx="30">
                  <c:v>17616.1525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33072"/>
        <c:axId val="-2101104336"/>
      </c:scatterChart>
      <c:valAx>
        <c:axId val="-2101133072"/>
        <c:scaling>
          <c:orientation val="minMax"/>
          <c:max val="32.0"/>
          <c:min val="0.0"/>
        </c:scaling>
        <c:delete val="1"/>
        <c:axPos val="b"/>
        <c:numFmt formatCode="General" sourceLinked="1"/>
        <c:majorTickMark val="none"/>
        <c:minorTickMark val="none"/>
        <c:tickLblPos val="nextTo"/>
        <c:crossAx val="-2101104336"/>
        <c:crosses val="autoZero"/>
        <c:crossBetween val="between"/>
        <c:majorUnit val="10.0"/>
        <c:minorUnit val="5.0"/>
      </c:valAx>
      <c:valAx>
        <c:axId val="-2101104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01133072"/>
        <c:crosses val="autoZero"/>
        <c:crossBetween val="between"/>
        <c:majorUnit val="6000.0"/>
        <c:minorUnit val="3000.0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35158"/>
          <c:y val="0.0716525"/>
          <c:w val="0.941484"/>
          <c:h val="0.72423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Histogram!$A$2:$A$40</c:f>
              <c:strCache>
                <c:ptCount val="39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More</c:v>
                </c:pt>
              </c:strCache>
            </c:strRef>
          </c:cat>
          <c:val>
            <c:numRef>
              <c:f>Histogram!$B$2:$B$40</c:f>
              <c:numCache>
                <c:formatCode>General</c:formatCode>
                <c:ptCount val="39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0.0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0.0</c:v>
                </c:pt>
                <c:pt idx="32">
                  <c:v>4.0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1.0</c:v>
                </c:pt>
                <c:pt idx="37">
                  <c:v>2.0</c:v>
                </c:pt>
                <c:pt idx="38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01119008"/>
        <c:axId val="-2101135360"/>
      </c:barChart>
      <c:catAx>
        <c:axId val="-21011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35360"/>
        <c:crosses val="autoZero"/>
        <c:auto val="1"/>
        <c:lblAlgn val="ctr"/>
        <c:lblOffset val="100"/>
        <c:noMultiLvlLbl val="1"/>
      </c:catAx>
      <c:valAx>
        <c:axId val="-21011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19008"/>
        <c:crosses val="autoZero"/>
        <c:crossBetween val="between"/>
        <c:majorUnit val="1.0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157"/>
          <c:y val="0.0603842"/>
          <c:w val="0.899354"/>
          <c:h val="0.844811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'QQ-plot'!$C$1:$C$31</c:f>
              <c:numCache>
                <c:formatCode>General</c:formatCode>
                <c:ptCount val="31"/>
                <c:pt idx="0">
                  <c:v>6242.6075</c:v>
                </c:pt>
                <c:pt idx="1">
                  <c:v>12221.67</c:v>
                </c:pt>
                <c:pt idx="2">
                  <c:v>13455.0</c:v>
                </c:pt>
                <c:pt idx="3">
                  <c:v>14192.6175</c:v>
                </c:pt>
                <c:pt idx="4">
                  <c:v>14494.795</c:v>
                </c:pt>
                <c:pt idx="5">
                  <c:v>14849.395</c:v>
                </c:pt>
                <c:pt idx="6">
                  <c:v>15724.59</c:v>
                </c:pt>
                <c:pt idx="7">
                  <c:v>16077.715</c:v>
                </c:pt>
                <c:pt idx="8">
                  <c:v>16794.6875</c:v>
                </c:pt>
                <c:pt idx="9">
                  <c:v>16852.8225</c:v>
                </c:pt>
                <c:pt idx="10">
                  <c:v>16857.725</c:v>
                </c:pt>
                <c:pt idx="11">
                  <c:v>17616.1525</c:v>
                </c:pt>
                <c:pt idx="12">
                  <c:v>17618.76</c:v>
                </c:pt>
                <c:pt idx="13">
                  <c:v>17645.625</c:v>
                </c:pt>
                <c:pt idx="14">
                  <c:v>18151.7775</c:v>
                </c:pt>
                <c:pt idx="15">
                  <c:v>18188.6725</c:v>
                </c:pt>
                <c:pt idx="16">
                  <c:v>18634.9125</c:v>
                </c:pt>
                <c:pt idx="17">
                  <c:v>18737.1975</c:v>
                </c:pt>
                <c:pt idx="18">
                  <c:v>19146.045</c:v>
                </c:pt>
                <c:pt idx="19">
                  <c:v>19255.1175</c:v>
                </c:pt>
                <c:pt idx="20">
                  <c:v>19564.4825</c:v>
                </c:pt>
                <c:pt idx="21">
                  <c:v>19718.8575</c:v>
                </c:pt>
                <c:pt idx="22">
                  <c:v>20534.2775</c:v>
                </c:pt>
                <c:pt idx="23">
                  <c:v>20769.385</c:v>
                </c:pt>
                <c:pt idx="24">
                  <c:v>20887.09</c:v>
                </c:pt>
                <c:pt idx="25">
                  <c:v>20888.35</c:v>
                </c:pt>
                <c:pt idx="26">
                  <c:v>21584.17</c:v>
                </c:pt>
                <c:pt idx="27">
                  <c:v>21610.225</c:v>
                </c:pt>
                <c:pt idx="28">
                  <c:v>22583.4475</c:v>
                </c:pt>
                <c:pt idx="29">
                  <c:v>23344.385</c:v>
                </c:pt>
                <c:pt idx="30">
                  <c:v>23484.2775</c:v>
                </c:pt>
              </c:numCache>
            </c:numRef>
          </c:xVal>
          <c:yVal>
            <c:numRef>
              <c:f>'QQ-plot'!$D$1:$D$31</c:f>
              <c:numCache>
                <c:formatCode>General</c:formatCode>
                <c:ptCount val="31"/>
                <c:pt idx="0">
                  <c:v>-1.862731867421651</c:v>
                </c:pt>
                <c:pt idx="1">
                  <c:v>-1.534120544352546</c:v>
                </c:pt>
                <c:pt idx="2">
                  <c:v>-1.318010897303537</c:v>
                </c:pt>
                <c:pt idx="3">
                  <c:v>-1.150349380376008</c:v>
                </c:pt>
                <c:pt idx="4">
                  <c:v>-1.009990169249581</c:v>
                </c:pt>
                <c:pt idx="5">
                  <c:v>-0.887146559018876</c:v>
                </c:pt>
                <c:pt idx="6">
                  <c:v>-0.776421761147928</c:v>
                </c:pt>
                <c:pt idx="7">
                  <c:v>-0.674489750196082</c:v>
                </c:pt>
                <c:pt idx="8">
                  <c:v>-0.579132162255556</c:v>
                </c:pt>
                <c:pt idx="9">
                  <c:v>-0.488776411114669</c:v>
                </c:pt>
                <c:pt idx="10">
                  <c:v>-0.402250065321725</c:v>
                </c:pt>
                <c:pt idx="11">
                  <c:v>-0.318639363964375</c:v>
                </c:pt>
                <c:pt idx="12">
                  <c:v>-0.237202109328788</c:v>
                </c:pt>
                <c:pt idx="13">
                  <c:v>-0.157310684610171</c:v>
                </c:pt>
                <c:pt idx="14">
                  <c:v>-0.0784124127331122</c:v>
                </c:pt>
                <c:pt idx="15">
                  <c:v>0.0</c:v>
                </c:pt>
                <c:pt idx="16">
                  <c:v>0.0784124127331122</c:v>
                </c:pt>
                <c:pt idx="17">
                  <c:v>0.157310684610171</c:v>
                </c:pt>
                <c:pt idx="18">
                  <c:v>0.237202109328788</c:v>
                </c:pt>
                <c:pt idx="19">
                  <c:v>0.318639363964375</c:v>
                </c:pt>
                <c:pt idx="20">
                  <c:v>0.402250065321725</c:v>
                </c:pt>
                <c:pt idx="21">
                  <c:v>0.488776411114669</c:v>
                </c:pt>
                <c:pt idx="22">
                  <c:v>0.579132162255556</c:v>
                </c:pt>
                <c:pt idx="23">
                  <c:v>0.674489750196082</c:v>
                </c:pt>
                <c:pt idx="24">
                  <c:v>0.776421761147928</c:v>
                </c:pt>
                <c:pt idx="25">
                  <c:v>0.887146559018876</c:v>
                </c:pt>
                <c:pt idx="26">
                  <c:v>1.009990169249581</c:v>
                </c:pt>
                <c:pt idx="27">
                  <c:v>1.150349380376008</c:v>
                </c:pt>
                <c:pt idx="28">
                  <c:v>1.318010897303537</c:v>
                </c:pt>
                <c:pt idx="29">
                  <c:v>1.534120544352547</c:v>
                </c:pt>
                <c:pt idx="30">
                  <c:v>1.862731867421651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301888"/>
        <c:axId val="-2099298560"/>
      </c:scatterChart>
      <c:valAx>
        <c:axId val="-20993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560"/>
        <c:crosses val="autoZero"/>
        <c:crossBetween val="between"/>
        <c:majorUnit val="6000.0"/>
        <c:minorUnit val="3000.0"/>
      </c:valAx>
      <c:valAx>
        <c:axId val="-20992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01888"/>
        <c:crosses val="autoZero"/>
        <c:crossBetween val="between"/>
        <c:majorUnit val="1.0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157"/>
          <c:y val="0.0603842"/>
          <c:w val="0.899354"/>
          <c:h val="0.844811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name>R² = 0.98652</c:nam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'QQ-plot'!$C$2:$C$31</c:f>
              <c:numCache>
                <c:formatCode>General</c:formatCode>
                <c:ptCount val="30"/>
                <c:pt idx="0">
                  <c:v>12221.67</c:v>
                </c:pt>
                <c:pt idx="1">
                  <c:v>13455.0</c:v>
                </c:pt>
                <c:pt idx="2">
                  <c:v>14192.6175</c:v>
                </c:pt>
                <c:pt idx="3">
                  <c:v>14494.795</c:v>
                </c:pt>
                <c:pt idx="4">
                  <c:v>14849.395</c:v>
                </c:pt>
                <c:pt idx="5">
                  <c:v>15724.59</c:v>
                </c:pt>
                <c:pt idx="6">
                  <c:v>16077.715</c:v>
                </c:pt>
                <c:pt idx="7">
                  <c:v>16794.6875</c:v>
                </c:pt>
                <c:pt idx="8">
                  <c:v>16852.8225</c:v>
                </c:pt>
                <c:pt idx="9">
                  <c:v>16857.725</c:v>
                </c:pt>
                <c:pt idx="10">
                  <c:v>17616.1525</c:v>
                </c:pt>
                <c:pt idx="11">
                  <c:v>17618.76</c:v>
                </c:pt>
                <c:pt idx="12">
                  <c:v>17645.625</c:v>
                </c:pt>
                <c:pt idx="13">
                  <c:v>18151.7775</c:v>
                </c:pt>
                <c:pt idx="14">
                  <c:v>18188.6725</c:v>
                </c:pt>
                <c:pt idx="15">
                  <c:v>18634.9125</c:v>
                </c:pt>
                <c:pt idx="16">
                  <c:v>18737.1975</c:v>
                </c:pt>
                <c:pt idx="17">
                  <c:v>19146.045</c:v>
                </c:pt>
                <c:pt idx="18">
                  <c:v>19255.1175</c:v>
                </c:pt>
                <c:pt idx="19">
                  <c:v>19564.4825</c:v>
                </c:pt>
                <c:pt idx="20">
                  <c:v>19718.8575</c:v>
                </c:pt>
                <c:pt idx="21">
                  <c:v>20534.2775</c:v>
                </c:pt>
                <c:pt idx="22">
                  <c:v>20769.385</c:v>
                </c:pt>
                <c:pt idx="23">
                  <c:v>20887.09</c:v>
                </c:pt>
                <c:pt idx="24">
                  <c:v>20888.35</c:v>
                </c:pt>
                <c:pt idx="25">
                  <c:v>21584.17</c:v>
                </c:pt>
                <c:pt idx="26">
                  <c:v>21610.225</c:v>
                </c:pt>
                <c:pt idx="27">
                  <c:v>22583.4475</c:v>
                </c:pt>
                <c:pt idx="28">
                  <c:v>23344.385</c:v>
                </c:pt>
                <c:pt idx="29">
                  <c:v>23484.2775</c:v>
                </c:pt>
              </c:numCache>
            </c:numRef>
          </c:xVal>
          <c:yVal>
            <c:numRef>
              <c:f>'QQ-plot'!$D$2:$D$31</c:f>
              <c:numCache>
                <c:formatCode>General</c:formatCode>
                <c:ptCount val="30"/>
                <c:pt idx="0">
                  <c:v>-1.534120544352546</c:v>
                </c:pt>
                <c:pt idx="1">
                  <c:v>-1.318010897303537</c:v>
                </c:pt>
                <c:pt idx="2">
                  <c:v>-1.150349380376008</c:v>
                </c:pt>
                <c:pt idx="3">
                  <c:v>-1.009990169249581</c:v>
                </c:pt>
                <c:pt idx="4">
                  <c:v>-0.887146559018876</c:v>
                </c:pt>
                <c:pt idx="5">
                  <c:v>-0.776421761147928</c:v>
                </c:pt>
                <c:pt idx="6">
                  <c:v>-0.674489750196082</c:v>
                </c:pt>
                <c:pt idx="7">
                  <c:v>-0.579132162255556</c:v>
                </c:pt>
                <c:pt idx="8">
                  <c:v>-0.488776411114669</c:v>
                </c:pt>
                <c:pt idx="9">
                  <c:v>-0.402250065321725</c:v>
                </c:pt>
                <c:pt idx="10">
                  <c:v>-0.318639363964375</c:v>
                </c:pt>
                <c:pt idx="11">
                  <c:v>-0.237202109328788</c:v>
                </c:pt>
                <c:pt idx="12">
                  <c:v>-0.157310684610171</c:v>
                </c:pt>
                <c:pt idx="13">
                  <c:v>-0.0784124127331122</c:v>
                </c:pt>
                <c:pt idx="14">
                  <c:v>0.0</c:v>
                </c:pt>
                <c:pt idx="15">
                  <c:v>0.0784124127331122</c:v>
                </c:pt>
                <c:pt idx="16">
                  <c:v>0.157310684610171</c:v>
                </c:pt>
                <c:pt idx="17">
                  <c:v>0.237202109328788</c:v>
                </c:pt>
                <c:pt idx="18">
                  <c:v>0.318639363964375</c:v>
                </c:pt>
                <c:pt idx="19">
                  <c:v>0.402250065321725</c:v>
                </c:pt>
                <c:pt idx="20">
                  <c:v>0.488776411114669</c:v>
                </c:pt>
                <c:pt idx="21">
                  <c:v>0.579132162255556</c:v>
                </c:pt>
                <c:pt idx="22">
                  <c:v>0.674489750196082</c:v>
                </c:pt>
                <c:pt idx="23">
                  <c:v>0.776421761147928</c:v>
                </c:pt>
                <c:pt idx="24">
                  <c:v>0.887146559018876</c:v>
                </c:pt>
                <c:pt idx="25">
                  <c:v>1.009990169249581</c:v>
                </c:pt>
                <c:pt idx="26">
                  <c:v>1.150349380376008</c:v>
                </c:pt>
                <c:pt idx="27">
                  <c:v>1.318010897303537</c:v>
                </c:pt>
                <c:pt idx="28">
                  <c:v>1.534120544352547</c:v>
                </c:pt>
                <c:pt idx="29">
                  <c:v>1.862731867421651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39184"/>
        <c:axId val="-2101035664"/>
      </c:scatterChart>
      <c:valAx>
        <c:axId val="-21010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35664"/>
        <c:crosses val="autoZero"/>
        <c:crossBetween val="between"/>
        <c:majorUnit val="6000.0"/>
        <c:minorUnit val="3000.0"/>
      </c:valAx>
      <c:valAx>
        <c:axId val="-21010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39184"/>
        <c:crosses val="autoZero"/>
        <c:crossBetween val="between"/>
        <c:majorUnit val="1.0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c:style val="18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Weekdays Demand Distribution</a:t>
            </a:r>
          </a:p>
        </c:rich>
      </c:tx>
      <c:layout>
        <c:manualLayout>
          <c:xMode val="edge"/>
          <c:yMode val="edge"/>
          <c:x val="0.239411"/>
          <c:y val="0.0"/>
          <c:w val="0.521178"/>
          <c:h val="0.17521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00595"/>
          <c:y val="0.175212"/>
          <c:w val="0.894405"/>
          <c:h val="0.71846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'T-Test'!$A$3:$A$22</c:f>
              <c:strCache>
                <c:ptCount val="20"/>
                <c:pt idx="0">
                  <c:v>15000</c:v>
                </c:pt>
                <c:pt idx="1">
                  <c:v>15500</c:v>
                </c:pt>
                <c:pt idx="2">
                  <c:v>16000</c:v>
                </c:pt>
                <c:pt idx="3">
                  <c:v>16500</c:v>
                </c:pt>
                <c:pt idx="4">
                  <c:v>17000</c:v>
                </c:pt>
                <c:pt idx="5">
                  <c:v>17500</c:v>
                </c:pt>
                <c:pt idx="6">
                  <c:v>18000</c:v>
                </c:pt>
                <c:pt idx="7">
                  <c:v>18500</c:v>
                </c:pt>
                <c:pt idx="8">
                  <c:v>19000</c:v>
                </c:pt>
                <c:pt idx="9">
                  <c:v>19500</c:v>
                </c:pt>
                <c:pt idx="10">
                  <c:v>20000</c:v>
                </c:pt>
                <c:pt idx="11">
                  <c:v>20500</c:v>
                </c:pt>
                <c:pt idx="12">
                  <c:v>21000</c:v>
                </c:pt>
                <c:pt idx="13">
                  <c:v>21500</c:v>
                </c:pt>
                <c:pt idx="14">
                  <c:v>22000</c:v>
                </c:pt>
                <c:pt idx="15">
                  <c:v>22500</c:v>
                </c:pt>
                <c:pt idx="16">
                  <c:v>23000</c:v>
                </c:pt>
                <c:pt idx="17">
                  <c:v>23500</c:v>
                </c:pt>
                <c:pt idx="18">
                  <c:v>24000</c:v>
                </c:pt>
                <c:pt idx="19">
                  <c:v>More</c:v>
                </c:pt>
              </c:strCache>
            </c:strRef>
          </c:cat>
          <c:val>
            <c:numRef>
              <c:f>'T-Test'!$B$3:$B$22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0.0</c:v>
                </c:pt>
                <c:pt idx="12">
                  <c:v>4.0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-2100995792"/>
        <c:axId val="-2100992528"/>
      </c:barChart>
      <c:catAx>
        <c:axId val="-21009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00992528"/>
        <c:crosses val="autoZero"/>
        <c:auto val="1"/>
        <c:lblAlgn val="ctr"/>
        <c:lblOffset val="100"/>
        <c:noMultiLvlLbl val="1"/>
      </c:catAx>
      <c:valAx>
        <c:axId val="-210099252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00995792"/>
        <c:crosses val="autoZero"/>
        <c:crossBetween val="between"/>
        <c:majorUnit val="1.0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c:style val="18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Weekends Demand Distribution</a:t>
            </a:r>
          </a:p>
        </c:rich>
      </c:tx>
      <c:layout>
        <c:manualLayout>
          <c:xMode val="edge"/>
          <c:yMode val="edge"/>
          <c:x val="0.245524"/>
          <c:y val="0.0"/>
          <c:w val="0.508951"/>
          <c:h val="0.212175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29473"/>
          <c:y val="0.212175"/>
          <c:w val="0.865527"/>
          <c:h val="0.66171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'T-Test'!$D$3:$D$11</c:f>
              <c:strCache>
                <c:ptCount val="9"/>
                <c:pt idx="0">
                  <c:v>6000</c:v>
                </c:pt>
                <c:pt idx="1">
                  <c:v>8000</c:v>
                </c:pt>
                <c:pt idx="2">
                  <c:v>10000</c:v>
                </c:pt>
                <c:pt idx="3">
                  <c:v>12000</c:v>
                </c:pt>
                <c:pt idx="4">
                  <c:v>14000</c:v>
                </c:pt>
                <c:pt idx="5">
                  <c:v>16000</c:v>
                </c:pt>
                <c:pt idx="6">
                  <c:v>18000</c:v>
                </c:pt>
                <c:pt idx="7">
                  <c:v>20000</c:v>
                </c:pt>
                <c:pt idx="8">
                  <c:v>More</c:v>
                </c:pt>
              </c:strCache>
            </c:strRef>
          </c:cat>
          <c:val>
            <c:numRef>
              <c:f>'T-Test'!$E$3:$E$11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-2100960224"/>
        <c:axId val="-2100956992"/>
      </c:barChart>
      <c:catAx>
        <c:axId val="-21009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00956992"/>
        <c:crosses val="autoZero"/>
        <c:auto val="1"/>
        <c:lblAlgn val="ctr"/>
        <c:lblOffset val="100"/>
        <c:noMultiLvlLbl val="1"/>
      </c:catAx>
      <c:valAx>
        <c:axId val="-21009569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00960224"/>
        <c:crosses val="autoZero"/>
        <c:crossBetween val="between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655452</xdr:colOff>
      <xdr:row>36</xdr:row>
      <xdr:rowOff>17648</xdr:rowOff>
    </xdr:from>
    <xdr:to>
      <xdr:col>25</xdr:col>
      <xdr:colOff>190500</xdr:colOff>
      <xdr:row>54</xdr:row>
      <xdr:rowOff>27764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215093</xdr:colOff>
      <xdr:row>0</xdr:row>
      <xdr:rowOff>93979</xdr:rowOff>
    </xdr:from>
    <xdr:to>
      <xdr:col>13</xdr:col>
      <xdr:colOff>160377</xdr:colOff>
      <xdr:row>26</xdr:row>
      <xdr:rowOff>103823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459344</xdr:colOff>
      <xdr:row>1</xdr:row>
      <xdr:rowOff>68833</xdr:rowOff>
    </xdr:from>
    <xdr:to>
      <xdr:col>10</xdr:col>
      <xdr:colOff>307349</xdr:colOff>
      <xdr:row>13</xdr:row>
      <xdr:rowOff>96352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472044</xdr:colOff>
      <xdr:row>14</xdr:row>
      <xdr:rowOff>165100</xdr:rowOff>
    </xdr:from>
    <xdr:to>
      <xdr:col>10</xdr:col>
      <xdr:colOff>317500</xdr:colOff>
      <xdr:row>28</xdr:row>
      <xdr:rowOff>159852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72345</xdr:colOff>
      <xdr:row>0</xdr:row>
      <xdr:rowOff>45719</xdr:rowOff>
    </xdr:from>
    <xdr:to>
      <xdr:col>11</xdr:col>
      <xdr:colOff>307340</xdr:colOff>
      <xdr:row>10</xdr:row>
      <xdr:rowOff>157566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778528</xdr:colOff>
      <xdr:row>13</xdr:row>
      <xdr:rowOff>12953</xdr:rowOff>
    </xdr:from>
    <xdr:to>
      <xdr:col>11</xdr:col>
      <xdr:colOff>332740</xdr:colOff>
      <xdr:row>21</xdr:row>
      <xdr:rowOff>164932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67.608852199075" createdVersion="4" refreshedVersion="4" minRefreshableVersion="3" recordCount="31">
  <cacheSource type="worksheet">
    <worksheetSource ref="A1:D32" sheet="Noodles Data"/>
  </cacheSource>
  <cacheFields count="4">
    <cacheField name="Date" numFmtId="16">
      <sharedItems containsSemiMixedTypes="0" containsNonDate="0" containsDate="1" containsString="0" minDate="2016-02-01T00:00:00" maxDate="2016-03-06T00:00:00"/>
    </cacheField>
    <cacheField name="Day" numFmtId="0">
      <sharedItems containsSemiMixedTypes="0" containsString="0" containsNumber="1" containsInteger="1" minValue="1" maxValue="2" count="2">
        <n v="1"/>
        <n v="2"/>
      </sharedItems>
    </cacheField>
    <cacheField name="Noodles (g)" numFmtId="0">
      <sharedItems containsSemiMixedTypes="0" containsString="0" containsNumber="1" minValue="6242.6075000000001" maxValue="23484.2775"/>
    </cacheField>
    <cacheField name="Noodles (bowls)" numFmtId="0">
      <sharedItems containsSemiMixedTypes="0" containsString="0" containsNumber="1" minValue="87.5" maxValue="25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468.709906018521" createdVersion="4" refreshedVersion="4" minRefreshableVersion="3" recordCount="31">
  <cacheSource type="worksheet">
    <worksheetSource ref="A1:D32" sheet="Minced Meat Data"/>
  </cacheSource>
  <cacheFields count="4">
    <cacheField name="Date" numFmtId="14">
      <sharedItems containsSemiMixedTypes="0" containsNonDate="0" containsDate="1" containsString="0" minDate="2016-02-01T00:00:00" maxDate="2016-03-06T00:00:00"/>
    </cacheField>
    <cacheField name="Day" numFmtId="0">
      <sharedItems containsSemiMixedTypes="0" containsString="0" containsNumber="1" containsInteger="1" minValue="1" maxValue="2" count="2">
        <n v="1"/>
        <n v="2"/>
      </sharedItems>
    </cacheField>
    <cacheField name="Meat (g)" numFmtId="0">
      <sharedItems containsSemiMixedTypes="0" containsString="0" containsNumber="1" minValue="3960" maxValue="11340"/>
    </cacheField>
    <cacheField name="Meat (bowls)" numFmtId="0">
      <sharedItems containsSemiMixedTypes="0" containsString="0" containsNumber="1" containsInteger="1" minValue="87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d v="2016-02-01T00:00:00"/>
    <x v="0"/>
    <n v="16794.6875"/>
    <n v="179.5"/>
  </r>
  <r>
    <d v="2016-02-02T00:00:00"/>
    <x v="0"/>
    <n v="16857.724999999999"/>
    <n v="181"/>
  </r>
  <r>
    <d v="2016-02-03T00:00:00"/>
    <x v="0"/>
    <n v="19564.482499999998"/>
    <n v="208.5"/>
  </r>
  <r>
    <d v="2016-02-04T00:00:00"/>
    <x v="0"/>
    <n v="20534.2775"/>
    <n v="220.5"/>
  </r>
  <r>
    <d v="2016-02-05T00:00:00"/>
    <x v="0"/>
    <n v="20887.09"/>
    <n v="227"/>
  </r>
  <r>
    <d v="2016-02-06T00:00:00"/>
    <x v="1"/>
    <n v="14494.795"/>
    <n v="157"/>
  </r>
  <r>
    <d v="2016-02-07T00:00:00"/>
    <x v="1"/>
    <n v="6242.6075000000001"/>
    <n v="87.5"/>
  </r>
  <r>
    <d v="2016-02-11T00:00:00"/>
    <x v="0"/>
    <n v="21584.17"/>
    <n v="246"/>
  </r>
  <r>
    <d v="2016-02-12T00:00:00"/>
    <x v="0"/>
    <n v="23344.384999999998"/>
    <n v="249"/>
  </r>
  <r>
    <d v="2016-02-13T00:00:00"/>
    <x v="1"/>
    <n v="12221.67"/>
    <n v="129"/>
  </r>
  <r>
    <d v="2016-02-14T00:00:00"/>
    <x v="1"/>
    <n v="13455"/>
    <n v="142"/>
  </r>
  <r>
    <d v="2016-02-15T00:00:00"/>
    <x v="0"/>
    <n v="21610.224999999999"/>
    <n v="231"/>
  </r>
  <r>
    <d v="2016-02-16T00:00:00"/>
    <x v="0"/>
    <n v="19255.1175"/>
    <n v="207.5"/>
  </r>
  <r>
    <d v="2016-02-17T00:00:00"/>
    <x v="0"/>
    <n v="18634.912499999999"/>
    <n v="201.5"/>
  </r>
  <r>
    <d v="2016-02-18T00:00:00"/>
    <x v="0"/>
    <n v="15724.59"/>
    <n v="170"/>
  </r>
  <r>
    <d v="2016-02-19T00:00:00"/>
    <x v="0"/>
    <n v="19718.857499999998"/>
    <n v="212.5"/>
  </r>
  <r>
    <d v="2016-02-20T00:00:00"/>
    <x v="1"/>
    <n v="14192.6175"/>
    <n v="151.5"/>
  </r>
  <r>
    <d v="2016-02-21T00:00:00"/>
    <x v="1"/>
    <n v="14849.395"/>
    <n v="160"/>
  </r>
  <r>
    <d v="2016-02-22T00:00:00"/>
    <x v="0"/>
    <n v="17645.625"/>
    <n v="190"/>
  </r>
  <r>
    <d v="2016-02-23T00:00:00"/>
    <x v="0"/>
    <n v="20888.349999999999"/>
    <n v="225"/>
  </r>
  <r>
    <d v="2016-02-24T00:00:00"/>
    <x v="0"/>
    <n v="22583.447499999998"/>
    <n v="242.5"/>
  </r>
  <r>
    <d v="2016-02-25T00:00:00"/>
    <x v="0"/>
    <n v="17618.759999999998"/>
    <n v="191"/>
  </r>
  <r>
    <d v="2016-02-26T00:00:00"/>
    <x v="0"/>
    <n v="18151.7775"/>
    <n v="192.5"/>
  </r>
  <r>
    <d v="2016-02-27T00:00:00"/>
    <x v="1"/>
    <n v="16077.715"/>
    <n v="175"/>
  </r>
  <r>
    <d v="2016-02-28T00:00:00"/>
    <x v="1"/>
    <n v="18188.672500000001"/>
    <n v="194.5"/>
  </r>
  <r>
    <d v="2016-02-29T00:00:00"/>
    <x v="0"/>
    <n v="23484.2775"/>
    <n v="252.5"/>
  </r>
  <r>
    <d v="2016-03-01T00:00:00"/>
    <x v="0"/>
    <n v="18737.197499999998"/>
    <n v="200.5"/>
  </r>
  <r>
    <d v="2016-03-02T00:00:00"/>
    <x v="0"/>
    <n v="19146.044999999998"/>
    <n v="203"/>
  </r>
  <r>
    <d v="2016-03-03T00:00:00"/>
    <x v="0"/>
    <n v="16852.822499999998"/>
    <n v="180.5"/>
  </r>
  <r>
    <d v="2016-03-04T00:00:00"/>
    <x v="0"/>
    <n v="20769.384999999998"/>
    <n v="222"/>
  </r>
  <r>
    <d v="2016-03-05T00:00:00"/>
    <x v="1"/>
    <n v="17616.1525"/>
    <n v="186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d v="2016-02-01T00:00:00"/>
    <x v="0"/>
    <n v="8370"/>
    <n v="185"/>
  </r>
  <r>
    <d v="2016-02-02T00:00:00"/>
    <x v="0"/>
    <n v="8190"/>
    <n v="180"/>
  </r>
  <r>
    <d v="2016-02-03T00:00:00"/>
    <x v="0"/>
    <n v="9337.5"/>
    <n v="207"/>
  </r>
  <r>
    <d v="2016-02-04T00:00:00"/>
    <x v="0"/>
    <n v="9945"/>
    <n v="220"/>
  </r>
  <r>
    <d v="2016-02-05T00:00:00"/>
    <x v="0"/>
    <n v="10035"/>
    <n v="222"/>
  </r>
  <r>
    <d v="2016-02-06T00:00:00"/>
    <x v="1"/>
    <n v="7065"/>
    <n v="157"/>
  </r>
  <r>
    <d v="2016-02-07T00:00:00"/>
    <x v="1"/>
    <n v="3960"/>
    <n v="87"/>
  </r>
  <r>
    <d v="2016-02-11T00:00:00"/>
    <x v="0"/>
    <n v="11250"/>
    <n v="248"/>
  </r>
  <r>
    <d v="2016-02-12T00:00:00"/>
    <x v="0"/>
    <n v="11115"/>
    <n v="246"/>
  </r>
  <r>
    <d v="2016-02-13T00:00:00"/>
    <x v="1"/>
    <n v="5850"/>
    <n v="129"/>
  </r>
  <r>
    <d v="2016-02-14T00:00:00"/>
    <x v="1"/>
    <n v="6345"/>
    <n v="141"/>
  </r>
  <r>
    <d v="2016-02-15T00:00:00"/>
    <x v="0"/>
    <n v="9945"/>
    <n v="219"/>
  </r>
  <r>
    <d v="2016-02-16T00:00:00"/>
    <x v="0"/>
    <n v="9360"/>
    <n v="205"/>
  </r>
  <r>
    <d v="2016-02-17T00:00:00"/>
    <x v="0"/>
    <n v="9225"/>
    <n v="204"/>
  </r>
  <r>
    <d v="2016-02-18T00:00:00"/>
    <x v="0"/>
    <n v="7672.5"/>
    <n v="168"/>
  </r>
  <r>
    <d v="2016-02-19T00:00:00"/>
    <x v="0"/>
    <n v="9427.5"/>
    <n v="208"/>
  </r>
  <r>
    <d v="2016-02-20T00:00:00"/>
    <x v="1"/>
    <n v="6772.5"/>
    <n v="150"/>
  </r>
  <r>
    <d v="2016-02-21T00:00:00"/>
    <x v="1"/>
    <n v="6997.5"/>
    <n v="155"/>
  </r>
  <r>
    <d v="2016-02-22T00:00:00"/>
    <x v="0"/>
    <n v="8550"/>
    <n v="189"/>
  </r>
  <r>
    <d v="2016-02-23T00:00:00"/>
    <x v="0"/>
    <n v="9765"/>
    <n v="216"/>
  </r>
  <r>
    <d v="2016-02-24T00:00:00"/>
    <x v="0"/>
    <n v="10732.5"/>
    <n v="236"/>
  </r>
  <r>
    <d v="2016-02-25T00:00:00"/>
    <x v="0"/>
    <n v="8685"/>
    <n v="192"/>
  </r>
  <r>
    <d v="2016-02-26T00:00:00"/>
    <x v="0"/>
    <n v="9067.5"/>
    <n v="198"/>
  </r>
  <r>
    <d v="2016-02-27T00:00:00"/>
    <x v="1"/>
    <n v="7965"/>
    <n v="174"/>
  </r>
  <r>
    <d v="2016-02-28T00:00:00"/>
    <x v="1"/>
    <n v="8460"/>
    <n v="185"/>
  </r>
  <r>
    <d v="2016-02-29T00:00:00"/>
    <x v="0"/>
    <n v="11340"/>
    <n v="249"/>
  </r>
  <r>
    <d v="2016-03-01T00:00:00"/>
    <x v="0"/>
    <n v="8775"/>
    <n v="195"/>
  </r>
  <r>
    <d v="2016-03-02T00:00:00"/>
    <x v="0"/>
    <n v="9495"/>
    <n v="209"/>
  </r>
  <r>
    <d v="2016-03-03T00:00:00"/>
    <x v="0"/>
    <n v="8100"/>
    <n v="176"/>
  </r>
  <r>
    <d v="2016-03-04T00:00:00"/>
    <x v="0"/>
    <n v="9675"/>
    <n v="213"/>
  </r>
  <r>
    <d v="2016-03-05T00:00:00"/>
    <x v="1"/>
    <n v="8145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H5" firstHeaderRow="0" firstDataRow="1" firstDataCol="1"/>
  <pivotFields count="4">
    <pivotField numFmtId="16" showAl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odles (g)" fld="2" subtotal="average" baseField="0" baseItem="0"/>
    <dataField name="Average of Noodles (bowls)" fld="3" subtotal="average" baseField="0" baseItem="0"/>
  </dataFields>
  <formats count="1"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H5" firstHeaderRow="0" firstDataRow="1" firstDataCol="1"/>
  <pivotFields count="4">
    <pivotField numFmtId="14" showAl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Meat (g)" fld="2" subtotal="stdDev" baseField="0" baseItem="0"/>
    <dataField name="StdDev of Meat (bowls)" fld="3" subtotal="stdDev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75" workbookViewId="0">
      <selection activeCell="C2" sqref="C2"/>
    </sheetView>
  </sheetViews>
  <sheetFormatPr baseColWidth="10" defaultRowHeight="15" x14ac:dyDescent="0.2"/>
  <sheetData>
    <row r="1" spans="1:1" x14ac:dyDescent="0.2">
      <c r="A1" t="s">
        <v>168</v>
      </c>
    </row>
    <row r="2" spans="1:1" x14ac:dyDescent="0.2">
      <c r="A2" t="s">
        <v>169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showGridLines="0" zoomScale="125" workbookViewId="0">
      <selection activeCell="J20" sqref="J20"/>
    </sheetView>
  </sheetViews>
  <sheetFormatPr baseColWidth="10" defaultColWidth="10.83203125" defaultRowHeight="15" customHeight="1" x14ac:dyDescent="0.2"/>
  <cols>
    <col min="1" max="256" width="10.83203125" style="19" customWidth="1"/>
  </cols>
  <sheetData>
    <row r="1" spans="1:11" ht="16" customHeight="1" x14ac:dyDescent="0.2">
      <c r="A1" s="4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6" customHeight="1" x14ac:dyDescent="0.2">
      <c r="A2" s="10" t="s">
        <v>120</v>
      </c>
      <c r="B2" s="13"/>
      <c r="C2" s="13"/>
      <c r="D2" s="13"/>
      <c r="E2" s="13"/>
      <c r="F2" s="2"/>
      <c r="G2" s="2"/>
      <c r="H2" s="2"/>
      <c r="I2" s="2"/>
      <c r="J2" s="2"/>
      <c r="K2" s="2"/>
    </row>
    <row r="3" spans="1:11" ht="16.5" customHeight="1" x14ac:dyDescent="0.2">
      <c r="A3" s="7" t="s">
        <v>121</v>
      </c>
      <c r="B3" s="7" t="s">
        <v>122</v>
      </c>
      <c r="C3" s="7" t="s">
        <v>123</v>
      </c>
      <c r="D3" s="7" t="s">
        <v>124</v>
      </c>
      <c r="E3" s="7" t="s">
        <v>107</v>
      </c>
      <c r="F3" s="2"/>
      <c r="G3" s="2"/>
      <c r="H3" s="2"/>
      <c r="I3" s="2"/>
      <c r="J3" s="2"/>
      <c r="K3" s="2"/>
    </row>
    <row r="4" spans="1:11" ht="16" customHeight="1" x14ac:dyDescent="0.2">
      <c r="A4" s="18" t="s">
        <v>78</v>
      </c>
      <c r="B4" s="8">
        <v>4</v>
      </c>
      <c r="C4" s="8">
        <v>79534.709999999992</v>
      </c>
      <c r="D4" s="8">
        <v>19883.677500000002</v>
      </c>
      <c r="E4" s="8">
        <v>10165264.060025061</v>
      </c>
      <c r="F4" s="2"/>
      <c r="G4" s="2"/>
      <c r="H4" s="2"/>
      <c r="I4" s="2"/>
      <c r="J4" s="2"/>
      <c r="K4" s="2"/>
    </row>
    <row r="5" spans="1:11" ht="16" customHeight="1" x14ac:dyDescent="0.2">
      <c r="A5" s="1" t="s">
        <v>79</v>
      </c>
      <c r="B5" s="3">
        <v>4</v>
      </c>
      <c r="C5" s="3">
        <v>75738.31</v>
      </c>
      <c r="D5" s="3">
        <v>18934.577499999999</v>
      </c>
      <c r="E5" s="3">
        <v>2757410.6126249991</v>
      </c>
      <c r="F5" s="2"/>
      <c r="G5" s="2"/>
      <c r="H5" s="2"/>
      <c r="I5" s="2"/>
      <c r="J5" s="2"/>
      <c r="K5" s="2"/>
    </row>
    <row r="6" spans="1:11" ht="16" customHeight="1" x14ac:dyDescent="0.2">
      <c r="A6" s="1" t="s">
        <v>80</v>
      </c>
      <c r="B6" s="3">
        <v>4</v>
      </c>
      <c r="C6" s="3">
        <v>79928.78</v>
      </c>
      <c r="D6" s="3">
        <v>19982.195</v>
      </c>
      <c r="E6" s="3">
        <v>3151749.9230333292</v>
      </c>
      <c r="F6" s="2"/>
      <c r="G6" s="2"/>
      <c r="H6" s="2"/>
      <c r="I6" s="2"/>
      <c r="J6" s="2"/>
      <c r="K6" s="2"/>
    </row>
    <row r="7" spans="1:11" ht="16" customHeight="1" x14ac:dyDescent="0.2">
      <c r="A7" s="1" t="s">
        <v>81</v>
      </c>
      <c r="B7" s="3">
        <v>4</v>
      </c>
      <c r="C7" s="3">
        <v>75461.72</v>
      </c>
      <c r="D7" s="3">
        <v>18865.43</v>
      </c>
      <c r="E7" s="3">
        <v>7198543.8732666178</v>
      </c>
      <c r="F7" s="2"/>
      <c r="G7" s="2"/>
      <c r="H7" s="2"/>
      <c r="I7" s="2"/>
      <c r="J7" s="2"/>
      <c r="K7" s="2"/>
    </row>
    <row r="8" spans="1:11" ht="16" customHeight="1" x14ac:dyDescent="0.2">
      <c r="A8" s="10" t="s">
        <v>82</v>
      </c>
      <c r="B8" s="11">
        <v>4</v>
      </c>
      <c r="C8" s="11">
        <v>82102.01999999999</v>
      </c>
      <c r="D8" s="11">
        <v>20525.505000000001</v>
      </c>
      <c r="E8" s="11">
        <v>4787337.8317666678</v>
      </c>
      <c r="F8" s="2"/>
      <c r="G8" s="2"/>
      <c r="H8" s="2"/>
      <c r="I8" s="2"/>
      <c r="J8" s="2"/>
      <c r="K8" s="2"/>
    </row>
    <row r="9" spans="1:11" ht="16.5" customHeight="1" x14ac:dyDescent="0.2">
      <c r="A9" s="14"/>
      <c r="B9" s="14"/>
      <c r="C9" s="14"/>
      <c r="D9" s="14"/>
      <c r="E9" s="14"/>
      <c r="F9" s="2"/>
      <c r="G9" s="2"/>
      <c r="H9" s="2"/>
      <c r="I9" s="2"/>
      <c r="J9" s="2"/>
      <c r="K9" s="2"/>
    </row>
    <row r="10" spans="1:11" ht="1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6" customHeight="1" x14ac:dyDescent="0.2">
      <c r="A11" s="10" t="s">
        <v>125</v>
      </c>
      <c r="B11" s="13"/>
      <c r="C11" s="13"/>
      <c r="D11" s="13"/>
      <c r="E11" s="13"/>
      <c r="F11" s="13"/>
      <c r="G11" s="13"/>
      <c r="H11" s="2"/>
      <c r="I11" s="2"/>
      <c r="J11" s="2"/>
      <c r="K11" s="2"/>
    </row>
    <row r="12" spans="1:11" ht="16.5" customHeight="1" x14ac:dyDescent="0.2">
      <c r="A12" s="7" t="s">
        <v>126</v>
      </c>
      <c r="B12" s="7" t="s">
        <v>127</v>
      </c>
      <c r="C12" s="7" t="s">
        <v>113</v>
      </c>
      <c r="D12" s="7" t="s">
        <v>128</v>
      </c>
      <c r="E12" s="7" t="s">
        <v>129</v>
      </c>
      <c r="F12" s="7" t="s">
        <v>130</v>
      </c>
      <c r="G12" s="7" t="s">
        <v>131</v>
      </c>
      <c r="H12" s="2"/>
      <c r="I12" s="2"/>
      <c r="J12" s="2"/>
      <c r="K12" s="2"/>
    </row>
    <row r="13" spans="1:11" ht="16" customHeight="1" x14ac:dyDescent="0.2">
      <c r="A13" s="18" t="s">
        <v>132</v>
      </c>
      <c r="B13" s="8">
        <v>8232639.9672700167</v>
      </c>
      <c r="C13" s="8">
        <v>4</v>
      </c>
      <c r="D13" s="8">
        <v>2058159.9918175039</v>
      </c>
      <c r="E13" s="8">
        <v>0.36673868947840738</v>
      </c>
      <c r="F13" s="8">
        <v>0.82854506116131788</v>
      </c>
      <c r="G13" s="8">
        <v>3.055568275906595</v>
      </c>
      <c r="H13" s="2"/>
      <c r="I13" s="2"/>
      <c r="J13" s="2"/>
      <c r="K13" s="2"/>
    </row>
    <row r="14" spans="1:11" ht="16" customHeight="1" x14ac:dyDescent="0.2">
      <c r="A14" s="1" t="s">
        <v>133</v>
      </c>
      <c r="B14" s="3">
        <v>84180918.902149945</v>
      </c>
      <c r="C14" s="3">
        <v>15</v>
      </c>
      <c r="D14" s="3">
        <v>5612061.2601433294</v>
      </c>
      <c r="E14" s="3"/>
      <c r="F14" s="3"/>
      <c r="G14" s="3"/>
      <c r="H14" s="2"/>
      <c r="I14" s="2"/>
      <c r="J14" s="2"/>
      <c r="K14" s="2"/>
    </row>
    <row r="15" spans="1:11" ht="16" customHeight="1" x14ac:dyDescent="0.2">
      <c r="A15" s="3"/>
      <c r="B15" s="3"/>
      <c r="C15" s="3"/>
      <c r="D15" s="3"/>
      <c r="E15" s="3"/>
      <c r="F15" s="3"/>
      <c r="G15" s="3"/>
      <c r="H15" s="2"/>
      <c r="I15" s="2"/>
      <c r="J15" s="2"/>
      <c r="K15" s="2"/>
    </row>
    <row r="16" spans="1:11" ht="16" customHeight="1" x14ac:dyDescent="0.2">
      <c r="A16" s="10" t="s">
        <v>99</v>
      </c>
      <c r="B16" s="11">
        <v>92413558.869419962</v>
      </c>
      <c r="C16" s="11">
        <v>19</v>
      </c>
      <c r="D16" s="11"/>
      <c r="E16" s="11"/>
      <c r="F16" s="11"/>
      <c r="G16" s="11"/>
      <c r="H16" s="2"/>
      <c r="I16" s="2"/>
      <c r="J16" s="2"/>
      <c r="K16" s="2"/>
    </row>
    <row r="17" spans="1:11" ht="16.5" customHeight="1" x14ac:dyDescent="0.2">
      <c r="A17" s="20" t="s">
        <v>134</v>
      </c>
      <c r="B17" s="14"/>
      <c r="C17" s="14"/>
      <c r="D17" s="14"/>
      <c r="E17" s="14"/>
      <c r="F17" s="14"/>
      <c r="G17" s="14"/>
      <c r="H17" s="2"/>
      <c r="I17" s="2"/>
      <c r="J17" s="2"/>
      <c r="K17" s="2"/>
    </row>
    <row r="18" spans="1:11" ht="1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6" customHeight="1" x14ac:dyDescent="0.2">
      <c r="A20" s="4" t="s">
        <v>135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6" customHeight="1" x14ac:dyDescent="0.2">
      <c r="A21" s="10" t="s">
        <v>120</v>
      </c>
      <c r="B21" s="13"/>
      <c r="C21" s="13"/>
      <c r="D21" s="13"/>
      <c r="E21" s="13"/>
      <c r="F21" s="2"/>
      <c r="G21" s="2"/>
      <c r="H21" s="2"/>
      <c r="I21" s="2"/>
      <c r="J21" s="2"/>
      <c r="K21" s="2"/>
    </row>
    <row r="22" spans="1:11" ht="16.5" customHeight="1" x14ac:dyDescent="0.2">
      <c r="A22" s="7" t="s">
        <v>121</v>
      </c>
      <c r="B22" s="7" t="s">
        <v>122</v>
      </c>
      <c r="C22" s="7" t="s">
        <v>123</v>
      </c>
      <c r="D22" s="7" t="s">
        <v>124</v>
      </c>
      <c r="E22" s="7" t="s">
        <v>107</v>
      </c>
      <c r="F22" s="2"/>
      <c r="G22" s="2"/>
      <c r="H22" s="2"/>
      <c r="I22" s="2"/>
      <c r="J22" s="2"/>
      <c r="K22" s="2"/>
    </row>
    <row r="23" spans="1:11" ht="16" customHeight="1" x14ac:dyDescent="0.2">
      <c r="A23" s="18" t="s">
        <v>140</v>
      </c>
      <c r="B23" s="8">
        <v>4</v>
      </c>
      <c r="C23" s="8">
        <v>56986.719999999994</v>
      </c>
      <c r="D23" s="8">
        <v>14246.68</v>
      </c>
      <c r="E23" s="8">
        <v>2505951.3452666658</v>
      </c>
      <c r="F23" s="2"/>
      <c r="G23" s="2"/>
      <c r="H23" s="2"/>
      <c r="I23" s="2"/>
      <c r="J23" s="2"/>
      <c r="K23" s="2"/>
    </row>
    <row r="24" spans="1:11" ht="16" customHeight="1" x14ac:dyDescent="0.2">
      <c r="A24" s="10" t="s">
        <v>141</v>
      </c>
      <c r="B24" s="11">
        <v>4</v>
      </c>
      <c r="C24" s="11">
        <v>52735.61</v>
      </c>
      <c r="D24" s="11">
        <v>13183.9025</v>
      </c>
      <c r="E24" s="11">
        <v>25358745.776158329</v>
      </c>
      <c r="F24" s="2"/>
      <c r="G24" s="2"/>
      <c r="H24" s="2"/>
      <c r="I24" s="2"/>
      <c r="J24" s="2"/>
      <c r="K24" s="2"/>
    </row>
    <row r="25" spans="1:11" ht="16.5" customHeight="1" x14ac:dyDescent="0.2">
      <c r="A25" s="14"/>
      <c r="B25" s="14"/>
      <c r="C25" s="14"/>
      <c r="D25" s="14"/>
      <c r="E25" s="14"/>
      <c r="F25" s="2"/>
      <c r="G25" s="2"/>
      <c r="H25" s="2"/>
      <c r="I25" s="2"/>
      <c r="J25" s="2"/>
      <c r="K25" s="2"/>
    </row>
    <row r="26" spans="1:11" ht="1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6" customHeight="1" x14ac:dyDescent="0.2">
      <c r="A27" s="10" t="s">
        <v>125</v>
      </c>
      <c r="B27" s="13"/>
      <c r="C27" s="13"/>
      <c r="D27" s="13"/>
      <c r="E27" s="13"/>
      <c r="F27" s="13"/>
      <c r="G27" s="13"/>
      <c r="H27" s="2"/>
      <c r="I27" s="2"/>
      <c r="J27" s="2"/>
      <c r="K27" s="2"/>
    </row>
    <row r="28" spans="1:11" ht="16.5" customHeight="1" x14ac:dyDescent="0.2">
      <c r="A28" s="7" t="s">
        <v>126</v>
      </c>
      <c r="B28" s="7" t="s">
        <v>127</v>
      </c>
      <c r="C28" s="7" t="s">
        <v>113</v>
      </c>
      <c r="D28" s="7" t="s">
        <v>128</v>
      </c>
      <c r="E28" s="7" t="s">
        <v>129</v>
      </c>
      <c r="F28" s="7" t="s">
        <v>130</v>
      </c>
      <c r="G28" s="7" t="s">
        <v>131</v>
      </c>
      <c r="H28" s="2"/>
      <c r="I28" s="2"/>
      <c r="J28" s="2"/>
      <c r="K28" s="2"/>
    </row>
    <row r="29" spans="1:11" ht="16" customHeight="1" x14ac:dyDescent="0.2">
      <c r="A29" s="18" t="s">
        <v>132</v>
      </c>
      <c r="B29" s="8">
        <v>2258992.0290125161</v>
      </c>
      <c r="C29" s="8">
        <v>1</v>
      </c>
      <c r="D29" s="8">
        <v>2258992.0290125161</v>
      </c>
      <c r="E29" s="8">
        <v>0.16214007417116991</v>
      </c>
      <c r="F29" s="8">
        <v>0.70114806128872398</v>
      </c>
      <c r="G29" s="8">
        <v>5.9873776072737011</v>
      </c>
      <c r="H29" s="2"/>
      <c r="I29" s="2"/>
      <c r="J29" s="2"/>
      <c r="K29" s="2"/>
    </row>
    <row r="30" spans="1:11" ht="16" customHeight="1" x14ac:dyDescent="0.2">
      <c r="A30" s="1" t="s">
        <v>133</v>
      </c>
      <c r="B30" s="3">
        <v>83594091.364274994</v>
      </c>
      <c r="C30" s="3">
        <v>6</v>
      </c>
      <c r="D30" s="3">
        <v>13932348.5607125</v>
      </c>
      <c r="E30" s="3"/>
      <c r="F30" s="3"/>
      <c r="G30" s="3"/>
      <c r="H30" s="2"/>
      <c r="I30" s="2"/>
      <c r="J30" s="2"/>
      <c r="K30" s="2"/>
    </row>
    <row r="31" spans="1:11" ht="16" customHeight="1" x14ac:dyDescent="0.2">
      <c r="A31" s="3"/>
      <c r="B31" s="3"/>
      <c r="C31" s="3"/>
      <c r="D31" s="3"/>
      <c r="E31" s="3"/>
      <c r="F31" s="3"/>
      <c r="G31" s="3"/>
      <c r="H31" s="2"/>
      <c r="I31" s="2"/>
      <c r="J31" s="2"/>
      <c r="K31" s="2"/>
    </row>
    <row r="32" spans="1:11" ht="16" customHeight="1" x14ac:dyDescent="0.2">
      <c r="A32" s="10" t="s">
        <v>99</v>
      </c>
      <c r="B32" s="11">
        <v>85853083.39328751</v>
      </c>
      <c r="C32" s="11">
        <v>7</v>
      </c>
      <c r="D32" s="11"/>
      <c r="E32" s="11"/>
      <c r="F32" s="11"/>
      <c r="G32" s="11"/>
      <c r="H32" s="2"/>
      <c r="I32" s="2"/>
      <c r="J32" s="2"/>
      <c r="K32" s="2"/>
    </row>
    <row r="33" spans="1:11" ht="16.5" customHeight="1" x14ac:dyDescent="0.2">
      <c r="A33" s="20" t="s">
        <v>136</v>
      </c>
      <c r="B33" s="14"/>
      <c r="C33" s="14"/>
      <c r="D33" s="14"/>
      <c r="E33" s="14"/>
      <c r="F33" s="14"/>
      <c r="G33" s="14"/>
      <c r="H33" s="2"/>
      <c r="I33" s="2"/>
      <c r="J33" s="2"/>
      <c r="K33" s="2"/>
    </row>
    <row r="34" spans="1:11" ht="16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6" customHeight="1" x14ac:dyDescent="0.2">
      <c r="A35" s="21" t="s">
        <v>137</v>
      </c>
      <c r="B35" s="22"/>
      <c r="C35" s="22"/>
      <c r="D35" s="22"/>
      <c r="E35" s="22"/>
      <c r="F35" s="22"/>
      <c r="G35" s="22"/>
      <c r="H35" s="22"/>
      <c r="I35" s="22"/>
      <c r="J35" s="22"/>
      <c r="K35" s="23"/>
    </row>
    <row r="36" spans="1:11" ht="16" customHeight="1" x14ac:dyDescent="0.2">
      <c r="A36" s="24" t="s">
        <v>138</v>
      </c>
      <c r="B36" s="25"/>
      <c r="C36" s="25"/>
      <c r="D36" s="25"/>
      <c r="E36" s="25"/>
      <c r="F36" s="25"/>
      <c r="G36" s="25"/>
      <c r="H36" s="25"/>
      <c r="I36" s="25"/>
      <c r="J36" s="25"/>
      <c r="K36" s="26"/>
    </row>
    <row r="37" spans="1:11" ht="16" customHeight="1" x14ac:dyDescent="0.2">
      <c r="A37" s="24" t="s">
        <v>139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11" ht="15" customHeight="1" x14ac:dyDescent="0.2">
      <c r="A38" s="24" t="s">
        <v>151</v>
      </c>
      <c r="B38" s="24"/>
      <c r="C38" s="24"/>
      <c r="D38" s="24"/>
      <c r="E38" s="24"/>
      <c r="F38" s="24"/>
      <c r="G38" s="24"/>
      <c r="H38" s="24"/>
      <c r="I38" s="45"/>
      <c r="J38" s="45"/>
      <c r="K38" s="45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"/>
  <sheetViews>
    <sheetView showGridLines="0" tabSelected="1" workbookViewId="0">
      <selection activeCell="N20" sqref="N20"/>
    </sheetView>
  </sheetViews>
  <sheetFormatPr baseColWidth="10" defaultColWidth="8.83203125" defaultRowHeight="15" customHeight="1" x14ac:dyDescent="0.2"/>
  <cols>
    <col min="1" max="1" width="7" style="32" customWidth="1"/>
    <col min="2" max="3" width="8.83203125" style="32" customWidth="1"/>
    <col min="4" max="4" width="8.83203125" style="32" hidden="1" customWidth="1"/>
    <col min="5" max="5" width="8.83203125" style="32" customWidth="1"/>
    <col min="6" max="6" width="8.83203125" style="32" hidden="1" customWidth="1"/>
    <col min="7" max="8" width="8.83203125" style="32" customWidth="1"/>
    <col min="9" max="9" width="8.83203125" style="32" hidden="1" customWidth="1"/>
    <col min="10" max="10" width="8.83203125" style="32" customWidth="1"/>
    <col min="11" max="11" width="8.83203125" style="32" hidden="1" customWidth="1"/>
    <col min="12" max="12" width="8.83203125" style="32" customWidth="1"/>
    <col min="13" max="13" width="8.83203125" style="32" hidden="1" customWidth="1"/>
    <col min="14" max="14" width="8.83203125" style="32" customWidth="1"/>
    <col min="15" max="15" width="8.83203125" style="32" hidden="1" customWidth="1"/>
    <col min="16" max="17" width="8.83203125" style="32" customWidth="1"/>
    <col min="18" max="18" width="8.83203125" style="32" hidden="1" customWidth="1"/>
    <col min="19" max="22" width="8.83203125" style="32" customWidth="1"/>
    <col min="23" max="23" width="8.83203125" style="32" hidden="1" customWidth="1"/>
    <col min="24" max="24" width="8.83203125" style="32" customWidth="1"/>
    <col min="25" max="25" width="8.83203125" style="32" hidden="1" customWidth="1"/>
    <col min="26" max="27" width="8.83203125" style="32" customWidth="1"/>
    <col min="28" max="28" width="9.1640625" style="32" customWidth="1"/>
    <col min="29" max="29" width="8.83203125" style="32" hidden="1" customWidth="1"/>
    <col min="30" max="33" width="8.83203125" style="32" customWidth="1"/>
    <col min="34" max="34" width="8.83203125" style="32" hidden="1" customWidth="1"/>
    <col min="35" max="72" width="8.83203125" style="32" customWidth="1"/>
    <col min="73" max="74" width="10.1640625" style="32" customWidth="1"/>
    <col min="75" max="76" width="8.83203125" style="32" customWidth="1"/>
    <col min="77" max="87" width="8.83203125" style="32" hidden="1" customWidth="1"/>
    <col min="88" max="256" width="8.83203125" style="32" customWidth="1"/>
    <col min="257" max="16384" width="8.83203125" style="30"/>
  </cols>
  <sheetData>
    <row r="1" spans="1:88" ht="14.5" customHeight="1" x14ac:dyDescent="0.2">
      <c r="A1" s="29" t="s">
        <v>0</v>
      </c>
      <c r="B1" s="41"/>
      <c r="C1" s="70" t="s">
        <v>1</v>
      </c>
      <c r="D1" s="70" t="s">
        <v>1</v>
      </c>
      <c r="E1" s="70" t="s">
        <v>2</v>
      </c>
      <c r="F1" s="70" t="s">
        <v>2</v>
      </c>
      <c r="G1" s="70" t="s">
        <v>3</v>
      </c>
      <c r="H1" s="70" t="s">
        <v>4</v>
      </c>
      <c r="I1" s="70" t="s">
        <v>3</v>
      </c>
      <c r="J1" s="70" t="s">
        <v>5</v>
      </c>
      <c r="K1" s="70" t="s">
        <v>5</v>
      </c>
      <c r="L1" s="70" t="s">
        <v>6</v>
      </c>
      <c r="M1" s="70" t="s">
        <v>6</v>
      </c>
      <c r="N1" s="73" t="s">
        <v>7</v>
      </c>
      <c r="O1" s="73" t="s">
        <v>7</v>
      </c>
      <c r="P1" s="73" t="s">
        <v>8</v>
      </c>
      <c r="Q1" s="70" t="s">
        <v>9</v>
      </c>
      <c r="R1" s="70" t="s">
        <v>9</v>
      </c>
      <c r="S1" s="73" t="s">
        <v>10</v>
      </c>
      <c r="T1" s="70" t="s">
        <v>11</v>
      </c>
      <c r="U1" s="70" t="s">
        <v>12</v>
      </c>
      <c r="V1" s="73" t="s">
        <v>13</v>
      </c>
      <c r="W1" s="73" t="s">
        <v>13</v>
      </c>
      <c r="X1" s="70" t="s">
        <v>14</v>
      </c>
      <c r="Y1" s="70" t="s">
        <v>14</v>
      </c>
      <c r="Z1" s="70" t="s">
        <v>15</v>
      </c>
      <c r="AA1" s="70" t="s">
        <v>16</v>
      </c>
      <c r="AB1" s="73" t="s">
        <v>17</v>
      </c>
      <c r="AC1" s="73" t="s">
        <v>17</v>
      </c>
      <c r="AD1" s="73" t="s">
        <v>18</v>
      </c>
      <c r="AE1" s="70" t="s">
        <v>19</v>
      </c>
      <c r="AF1" s="70" t="s">
        <v>20</v>
      </c>
      <c r="AG1" s="70" t="s">
        <v>21</v>
      </c>
      <c r="AH1" s="70" t="s">
        <v>21</v>
      </c>
      <c r="AI1" s="70" t="s">
        <v>22</v>
      </c>
      <c r="AJ1" s="70" t="s">
        <v>23</v>
      </c>
      <c r="AK1" s="70" t="s">
        <v>24</v>
      </c>
      <c r="AL1" s="75" t="s">
        <v>25</v>
      </c>
      <c r="AM1" s="75" t="s">
        <v>26</v>
      </c>
      <c r="AN1" s="73" t="s">
        <v>27</v>
      </c>
      <c r="AO1" s="73" t="s">
        <v>28</v>
      </c>
      <c r="AP1" s="73" t="s">
        <v>29</v>
      </c>
      <c r="AQ1" s="73" t="s">
        <v>30</v>
      </c>
      <c r="AR1" s="73" t="s">
        <v>31</v>
      </c>
      <c r="AS1" s="73" t="s">
        <v>32</v>
      </c>
      <c r="AT1" s="73" t="s">
        <v>33</v>
      </c>
      <c r="AU1" s="42" t="s">
        <v>34</v>
      </c>
      <c r="AV1" s="43" t="s">
        <v>35</v>
      </c>
      <c r="AW1" s="43" t="s">
        <v>36</v>
      </c>
      <c r="AX1" s="42" t="s">
        <v>37</v>
      </c>
      <c r="AY1" s="42" t="s">
        <v>38</v>
      </c>
      <c r="AZ1" s="42" t="s">
        <v>39</v>
      </c>
      <c r="BA1" s="42" t="s">
        <v>40</v>
      </c>
      <c r="BB1" s="42" t="s">
        <v>41</v>
      </c>
      <c r="BC1" s="42" t="s">
        <v>42</v>
      </c>
      <c r="BD1" s="42" t="s">
        <v>43</v>
      </c>
      <c r="BE1" s="42" t="s">
        <v>44</v>
      </c>
      <c r="BF1" s="42" t="s">
        <v>45</v>
      </c>
      <c r="BG1" s="42" t="s">
        <v>46</v>
      </c>
      <c r="BH1" s="42" t="s">
        <v>47</v>
      </c>
      <c r="BI1" s="42" t="s">
        <v>48</v>
      </c>
      <c r="BJ1" s="42" t="s">
        <v>49</v>
      </c>
      <c r="BK1" s="42" t="s">
        <v>50</v>
      </c>
      <c r="BL1" s="42" t="s">
        <v>51</v>
      </c>
      <c r="BM1" s="42" t="s">
        <v>52</v>
      </c>
      <c r="BN1" s="42" t="s">
        <v>53</v>
      </c>
      <c r="BO1" s="42" t="s">
        <v>54</v>
      </c>
      <c r="BP1" s="42" t="s">
        <v>55</v>
      </c>
      <c r="BQ1" s="42" t="s">
        <v>56</v>
      </c>
      <c r="BR1" s="42" t="s">
        <v>56</v>
      </c>
      <c r="BS1" s="42" t="s">
        <v>57</v>
      </c>
      <c r="BT1" s="42" t="s">
        <v>58</v>
      </c>
      <c r="BU1" s="42" t="s">
        <v>59</v>
      </c>
      <c r="BV1" s="42" t="s">
        <v>60</v>
      </c>
      <c r="BW1" s="42" t="s">
        <v>61</v>
      </c>
      <c r="BX1" s="42" t="s">
        <v>62</v>
      </c>
      <c r="BY1" s="70" t="s">
        <v>1</v>
      </c>
      <c r="BZ1" s="70" t="s">
        <v>2</v>
      </c>
      <c r="CA1" s="73" t="s">
        <v>63</v>
      </c>
      <c r="CB1" s="70" t="s">
        <v>6</v>
      </c>
      <c r="CC1" s="70" t="s">
        <v>5</v>
      </c>
      <c r="CD1" s="72" t="s">
        <v>7</v>
      </c>
      <c r="CE1" s="72" t="s">
        <v>64</v>
      </c>
      <c r="CF1" s="73" t="s">
        <v>65</v>
      </c>
      <c r="CG1" s="73" t="s">
        <v>66</v>
      </c>
      <c r="CH1" s="73" t="s">
        <v>17</v>
      </c>
      <c r="CI1" s="72" t="s">
        <v>67</v>
      </c>
      <c r="CJ1" s="30"/>
    </row>
    <row r="2" spans="1:88" ht="15" customHeight="1" x14ac:dyDescent="0.2">
      <c r="A2" s="29" t="s">
        <v>68</v>
      </c>
      <c r="B2" s="29" t="s">
        <v>69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6"/>
      <c r="AM2" s="76"/>
      <c r="AN2" s="71"/>
      <c r="AO2" s="71"/>
      <c r="AP2" s="71"/>
      <c r="AQ2" s="71"/>
      <c r="AR2" s="71"/>
      <c r="AS2" s="71"/>
      <c r="AT2" s="71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71"/>
      <c r="BZ2" s="71"/>
      <c r="CA2" s="71"/>
      <c r="CB2" s="71"/>
      <c r="CC2" s="71"/>
      <c r="CD2" s="71"/>
      <c r="CE2" s="71"/>
      <c r="CF2" s="74"/>
      <c r="CG2" s="74"/>
      <c r="CH2" s="74"/>
      <c r="CI2" s="71"/>
      <c r="CJ2" s="30"/>
    </row>
    <row r="3" spans="1:88" ht="14.5" hidden="1" customHeight="1" x14ac:dyDescent="0.2">
      <c r="A3" s="29" t="s">
        <v>70</v>
      </c>
      <c r="B3" s="41"/>
      <c r="C3" s="31">
        <v>2</v>
      </c>
      <c r="D3" s="31">
        <v>2</v>
      </c>
      <c r="E3" s="31">
        <v>3</v>
      </c>
      <c r="F3" s="31">
        <v>3</v>
      </c>
      <c r="G3" s="31">
        <v>5</v>
      </c>
      <c r="H3" s="31">
        <v>4</v>
      </c>
      <c r="I3" s="31">
        <v>5</v>
      </c>
      <c r="J3" s="31">
        <v>6</v>
      </c>
      <c r="K3" s="31">
        <v>6</v>
      </c>
      <c r="L3" s="31">
        <v>7</v>
      </c>
      <c r="M3" s="31">
        <v>7</v>
      </c>
      <c r="N3" s="31">
        <v>10</v>
      </c>
      <c r="O3" s="31">
        <v>10</v>
      </c>
      <c r="P3" s="31">
        <v>11</v>
      </c>
      <c r="Q3" s="31">
        <v>12</v>
      </c>
      <c r="R3" s="31">
        <v>12</v>
      </c>
      <c r="S3" s="31">
        <v>13</v>
      </c>
      <c r="T3" s="31">
        <v>14</v>
      </c>
      <c r="U3" s="31">
        <v>15</v>
      </c>
      <c r="V3" s="31">
        <v>16</v>
      </c>
      <c r="W3" s="31">
        <v>16</v>
      </c>
      <c r="X3" s="31">
        <v>17</v>
      </c>
      <c r="Y3" s="31">
        <v>17</v>
      </c>
      <c r="Z3" s="31">
        <v>20</v>
      </c>
      <c r="AA3" s="31">
        <v>21</v>
      </c>
      <c r="AB3" s="31">
        <v>22</v>
      </c>
      <c r="AC3" s="31">
        <v>22</v>
      </c>
      <c r="AD3" s="31">
        <v>23</v>
      </c>
      <c r="AE3" s="31">
        <v>24</v>
      </c>
      <c r="AF3" s="31">
        <v>25</v>
      </c>
      <c r="AG3" s="31">
        <v>26</v>
      </c>
      <c r="AH3" s="31">
        <v>26</v>
      </c>
      <c r="AI3" s="31">
        <v>27</v>
      </c>
      <c r="AJ3" s="31">
        <v>30</v>
      </c>
      <c r="AK3" s="31">
        <v>31</v>
      </c>
      <c r="AL3" s="46"/>
      <c r="AM3" s="46"/>
      <c r="AN3" s="31">
        <v>32</v>
      </c>
      <c r="AO3" s="31">
        <v>33</v>
      </c>
      <c r="AP3" s="31">
        <v>34</v>
      </c>
      <c r="AQ3" s="31">
        <v>35</v>
      </c>
      <c r="AR3" s="31">
        <v>36</v>
      </c>
      <c r="AS3" s="31">
        <v>37</v>
      </c>
      <c r="AT3" s="31">
        <v>39</v>
      </c>
      <c r="AU3" s="31">
        <v>40</v>
      </c>
      <c r="AV3" s="31">
        <v>41</v>
      </c>
      <c r="AW3" s="31">
        <v>42</v>
      </c>
      <c r="AX3" s="31">
        <v>43</v>
      </c>
      <c r="AY3" s="31">
        <v>44</v>
      </c>
      <c r="AZ3" s="31">
        <v>45</v>
      </c>
      <c r="BA3" s="31">
        <v>46</v>
      </c>
      <c r="BB3" s="31">
        <v>47</v>
      </c>
      <c r="BC3" s="31">
        <v>48</v>
      </c>
      <c r="BD3" s="31">
        <v>51</v>
      </c>
      <c r="BE3" s="31">
        <v>52</v>
      </c>
      <c r="BF3" s="31">
        <v>56</v>
      </c>
      <c r="BG3" s="31">
        <v>57</v>
      </c>
      <c r="BH3" s="31">
        <v>61</v>
      </c>
      <c r="BI3" s="31">
        <v>63</v>
      </c>
      <c r="BJ3" s="31">
        <v>66</v>
      </c>
      <c r="BK3" s="31">
        <v>67</v>
      </c>
      <c r="BL3" s="31">
        <v>68</v>
      </c>
      <c r="BM3" s="31">
        <v>69</v>
      </c>
      <c r="BN3" s="31">
        <v>72</v>
      </c>
      <c r="BO3" s="31">
        <v>76</v>
      </c>
      <c r="BP3" s="31">
        <v>80</v>
      </c>
      <c r="BQ3" s="31">
        <v>81</v>
      </c>
      <c r="BR3" s="31">
        <v>82</v>
      </c>
      <c r="BS3" s="31">
        <v>84</v>
      </c>
      <c r="BT3" s="31">
        <v>85</v>
      </c>
      <c r="BU3" s="31">
        <v>86</v>
      </c>
      <c r="BV3" s="31">
        <v>90</v>
      </c>
      <c r="BW3" s="31">
        <v>91</v>
      </c>
      <c r="BX3" s="31">
        <v>121</v>
      </c>
      <c r="BY3" s="31">
        <v>96</v>
      </c>
      <c r="BZ3" s="31">
        <v>97</v>
      </c>
      <c r="CA3" s="31">
        <v>98</v>
      </c>
      <c r="CB3" s="31">
        <v>100</v>
      </c>
      <c r="CC3" s="31">
        <v>101</v>
      </c>
      <c r="CD3" s="31">
        <v>102</v>
      </c>
      <c r="CE3" s="31">
        <v>104</v>
      </c>
      <c r="CF3" s="31">
        <v>108</v>
      </c>
      <c r="CG3" s="31">
        <v>109</v>
      </c>
      <c r="CH3" s="31">
        <v>112</v>
      </c>
      <c r="CI3" s="31">
        <v>118</v>
      </c>
      <c r="CJ3" s="30"/>
    </row>
    <row r="4" spans="1:88" ht="14.5" customHeight="1" x14ac:dyDescent="0.2">
      <c r="A4" s="33">
        <v>42401</v>
      </c>
      <c r="B4" s="41">
        <v>1</v>
      </c>
      <c r="C4" s="31">
        <f t="shared" ref="C4:C34" si="0">D4+BY4</f>
        <v>107</v>
      </c>
      <c r="D4" s="31">
        <f>95+BY4</f>
        <v>101</v>
      </c>
      <c r="E4" s="31">
        <f t="shared" ref="E4:E34" si="1">F4+BZ4</f>
        <v>34</v>
      </c>
      <c r="F4" s="31">
        <v>33</v>
      </c>
      <c r="G4" s="31">
        <f t="shared" ref="G4:G34" si="2">I4+CA4</f>
        <v>0</v>
      </c>
      <c r="H4" s="31">
        <v>3</v>
      </c>
      <c r="I4" s="30"/>
      <c r="J4" s="31">
        <f t="shared" ref="J4:J34" si="3">K4+CC4</f>
        <v>6</v>
      </c>
      <c r="K4" s="31">
        <v>6</v>
      </c>
      <c r="L4" s="31">
        <f t="shared" ref="L4:L34" si="4">M4+CB4</f>
        <v>9</v>
      </c>
      <c r="M4" s="31">
        <v>9</v>
      </c>
      <c r="N4" s="31">
        <f t="shared" ref="N4:N34" si="5">O4+CD4</f>
        <v>2</v>
      </c>
      <c r="O4" s="31">
        <v>2</v>
      </c>
      <c r="P4" s="31">
        <v>0</v>
      </c>
      <c r="Q4" s="31">
        <f t="shared" ref="Q4:Q34" si="6">R4+CE4</f>
        <v>5</v>
      </c>
      <c r="R4" s="31">
        <v>5</v>
      </c>
      <c r="S4" s="31">
        <v>1</v>
      </c>
      <c r="T4" s="31">
        <v>3</v>
      </c>
      <c r="U4" s="31">
        <v>0</v>
      </c>
      <c r="V4" s="31">
        <f t="shared" ref="V4:V34" si="7">W4+CF4</f>
        <v>2</v>
      </c>
      <c r="W4" s="31">
        <v>2</v>
      </c>
      <c r="X4" s="31">
        <f t="shared" ref="X4:X34" si="8">Y4+CG4</f>
        <v>4</v>
      </c>
      <c r="Y4" s="31">
        <v>4</v>
      </c>
      <c r="Z4" s="31">
        <v>0</v>
      </c>
      <c r="AA4" s="31">
        <v>0</v>
      </c>
      <c r="AB4" s="31">
        <f t="shared" ref="AB4:AB34" si="9">AC4+CH4</f>
        <v>8</v>
      </c>
      <c r="AC4" s="31">
        <v>8</v>
      </c>
      <c r="AD4" s="31">
        <v>0</v>
      </c>
      <c r="AE4" s="31">
        <v>1</v>
      </c>
      <c r="AF4" s="30"/>
      <c r="AG4" s="31">
        <f t="shared" ref="AG4:AG34" si="10">AH4+CI4</f>
        <v>0</v>
      </c>
      <c r="AH4" s="30"/>
      <c r="AI4" s="30"/>
      <c r="AJ4" s="30"/>
      <c r="AK4" s="30"/>
      <c r="AL4" s="47">
        <f>97.5*AN4+97.5*AO4+82.5*AP4+62.5*AQ4+60*AR4+90*AS4-46.5625*AU4+46.5625*AW4+81.67*AV4</f>
        <v>16794.6875</v>
      </c>
      <c r="AM4" s="47">
        <f>SUM(AN4:AS4)-0.5*AU4+AV4+0.5*AW4</f>
        <v>179.5</v>
      </c>
      <c r="AN4" s="31">
        <v>53</v>
      </c>
      <c r="AO4" s="31">
        <v>89</v>
      </c>
      <c r="AP4" s="31">
        <v>22</v>
      </c>
      <c r="AQ4" s="31">
        <v>2</v>
      </c>
      <c r="AR4" s="31">
        <v>7</v>
      </c>
      <c r="AS4" s="31">
        <v>5</v>
      </c>
      <c r="AT4" s="31">
        <v>38</v>
      </c>
      <c r="AU4" s="31">
        <v>2</v>
      </c>
      <c r="AV4" s="30"/>
      <c r="AW4" s="31">
        <v>5</v>
      </c>
      <c r="AX4" s="30"/>
      <c r="AY4" s="30"/>
      <c r="AZ4" s="31">
        <v>5</v>
      </c>
      <c r="BA4" s="30"/>
      <c r="BB4" s="31">
        <v>2</v>
      </c>
      <c r="BC4" s="31">
        <v>1</v>
      </c>
      <c r="BD4" s="30"/>
      <c r="BE4" s="31">
        <v>6</v>
      </c>
      <c r="BF4" s="31">
        <v>2</v>
      </c>
      <c r="BG4" s="30"/>
      <c r="BH4" s="30"/>
      <c r="BI4" s="30"/>
      <c r="BJ4" s="30"/>
      <c r="BK4" s="30"/>
      <c r="BL4" s="30"/>
      <c r="BM4" s="30"/>
      <c r="BN4" s="31">
        <v>1</v>
      </c>
      <c r="BO4" s="30"/>
      <c r="BP4" s="30"/>
      <c r="BQ4" s="30"/>
      <c r="BR4" s="30"/>
      <c r="BS4" s="30"/>
      <c r="BT4" s="31">
        <v>1</v>
      </c>
      <c r="BU4" s="30"/>
      <c r="BV4" s="30"/>
      <c r="BW4" s="30"/>
      <c r="BX4" s="30"/>
      <c r="BY4" s="31">
        <v>6</v>
      </c>
      <c r="BZ4" s="31">
        <v>1</v>
      </c>
      <c r="CA4" s="30"/>
      <c r="CB4" s="30"/>
      <c r="CC4" s="30"/>
      <c r="CD4" s="30"/>
      <c r="CE4" s="30"/>
      <c r="CF4" s="30"/>
      <c r="CG4" s="30"/>
      <c r="CH4" s="30"/>
      <c r="CI4" s="30"/>
      <c r="CJ4" s="30"/>
    </row>
    <row r="5" spans="1:88" ht="14.5" customHeight="1" x14ac:dyDescent="0.2">
      <c r="A5" s="33">
        <v>42402</v>
      </c>
      <c r="B5" s="41">
        <v>1</v>
      </c>
      <c r="C5" s="31">
        <f t="shared" si="0"/>
        <v>78</v>
      </c>
      <c r="D5" s="31">
        <v>71</v>
      </c>
      <c r="E5" s="31">
        <f t="shared" si="1"/>
        <v>44</v>
      </c>
      <c r="F5" s="31">
        <v>43</v>
      </c>
      <c r="G5" s="31">
        <f t="shared" si="2"/>
        <v>2</v>
      </c>
      <c r="H5" s="31">
        <v>4</v>
      </c>
      <c r="I5" s="31">
        <v>2</v>
      </c>
      <c r="J5" s="31">
        <f t="shared" si="3"/>
        <v>11</v>
      </c>
      <c r="K5" s="31">
        <v>11</v>
      </c>
      <c r="L5" s="31">
        <f t="shared" si="4"/>
        <v>10</v>
      </c>
      <c r="M5" s="31">
        <v>9</v>
      </c>
      <c r="N5" s="31">
        <f t="shared" si="5"/>
        <v>4</v>
      </c>
      <c r="O5" s="31">
        <v>4</v>
      </c>
      <c r="P5" s="31">
        <v>1</v>
      </c>
      <c r="Q5" s="31">
        <f t="shared" si="6"/>
        <v>1</v>
      </c>
      <c r="R5" s="31">
        <v>1</v>
      </c>
      <c r="S5" s="31">
        <v>0</v>
      </c>
      <c r="T5" s="31">
        <v>2</v>
      </c>
      <c r="U5" s="31">
        <v>0</v>
      </c>
      <c r="V5" s="31">
        <f t="shared" si="7"/>
        <v>1</v>
      </c>
      <c r="W5" s="31">
        <v>1</v>
      </c>
      <c r="X5" s="31">
        <f t="shared" si="8"/>
        <v>1</v>
      </c>
      <c r="Y5" s="31">
        <v>1</v>
      </c>
      <c r="Z5" s="31">
        <v>1</v>
      </c>
      <c r="AA5" s="31">
        <v>0</v>
      </c>
      <c r="AB5" s="31">
        <f t="shared" si="9"/>
        <v>9</v>
      </c>
      <c r="AC5" s="31">
        <v>7</v>
      </c>
      <c r="AD5" s="31">
        <v>1</v>
      </c>
      <c r="AE5" s="31">
        <v>1</v>
      </c>
      <c r="AF5" s="30"/>
      <c r="AG5" s="31">
        <f t="shared" si="10"/>
        <v>3</v>
      </c>
      <c r="AH5" s="31">
        <v>3</v>
      </c>
      <c r="AI5" s="30"/>
      <c r="AJ5" s="31">
        <v>3</v>
      </c>
      <c r="AK5" s="31">
        <v>3</v>
      </c>
      <c r="AL5" s="47">
        <f t="shared" ref="AL5:AL34" si="11">97.5*AN5+97.5*AO5+82.5*AP5+62.5*AQ5+60*AR5+90*AS5-46.5625*AU5+46.5625*AW5+81.67*AV5</f>
        <v>16857.724999999999</v>
      </c>
      <c r="AM5" s="47">
        <f t="shared" ref="AM5:AM34" si="12">SUM(AN5:AS5)-0.5*AU5+AV5+0.5*AW5</f>
        <v>181</v>
      </c>
      <c r="AN5" s="31">
        <v>68</v>
      </c>
      <c r="AO5" s="31">
        <v>79</v>
      </c>
      <c r="AP5" s="31">
        <v>9</v>
      </c>
      <c r="AQ5" s="31">
        <v>6</v>
      </c>
      <c r="AR5" s="31">
        <v>9</v>
      </c>
      <c r="AS5" s="31">
        <v>2</v>
      </c>
      <c r="AT5" s="31">
        <v>44</v>
      </c>
      <c r="AU5" s="30"/>
      <c r="AV5" s="31">
        <v>5</v>
      </c>
      <c r="AW5" s="31">
        <v>6</v>
      </c>
      <c r="AX5" s="30"/>
      <c r="AY5" s="31">
        <v>1</v>
      </c>
      <c r="AZ5" s="30"/>
      <c r="BA5" s="30"/>
      <c r="BB5" s="31">
        <v>3</v>
      </c>
      <c r="BC5" s="30"/>
      <c r="BD5" s="30"/>
      <c r="BE5" s="31">
        <v>4</v>
      </c>
      <c r="BF5" s="31">
        <v>4</v>
      </c>
      <c r="BG5" s="30"/>
      <c r="BH5" s="31">
        <v>3</v>
      </c>
      <c r="BI5" s="31">
        <v>1</v>
      </c>
      <c r="BJ5" s="30"/>
      <c r="BK5" s="31">
        <v>1</v>
      </c>
      <c r="BL5" s="30"/>
      <c r="BM5" s="30"/>
      <c r="BN5" s="30"/>
      <c r="BO5" s="30"/>
      <c r="BP5" s="30"/>
      <c r="BQ5" s="30"/>
      <c r="BR5" s="30"/>
      <c r="BS5" s="31">
        <v>1</v>
      </c>
      <c r="BT5" s="31">
        <v>1</v>
      </c>
      <c r="BU5" s="30"/>
      <c r="BV5" s="30"/>
      <c r="BW5" s="30"/>
      <c r="BX5" s="30"/>
      <c r="BY5" s="31">
        <v>7</v>
      </c>
      <c r="BZ5" s="31">
        <v>1</v>
      </c>
      <c r="CA5" s="30"/>
      <c r="CB5" s="31">
        <v>1</v>
      </c>
      <c r="CC5" s="30"/>
      <c r="CD5" s="30"/>
      <c r="CE5" s="30"/>
      <c r="CF5" s="30"/>
      <c r="CG5" s="30"/>
      <c r="CH5" s="31">
        <v>2</v>
      </c>
      <c r="CI5" s="30"/>
      <c r="CJ5" s="30"/>
    </row>
    <row r="6" spans="1:88" ht="14.5" customHeight="1" x14ac:dyDescent="0.2">
      <c r="A6" s="33">
        <v>42403</v>
      </c>
      <c r="B6" s="41">
        <v>1</v>
      </c>
      <c r="C6" s="31">
        <f t="shared" si="0"/>
        <v>94</v>
      </c>
      <c r="D6" s="31">
        <v>91</v>
      </c>
      <c r="E6" s="31">
        <f t="shared" si="1"/>
        <v>51</v>
      </c>
      <c r="F6" s="31">
        <v>48</v>
      </c>
      <c r="G6" s="31">
        <f t="shared" si="2"/>
        <v>4</v>
      </c>
      <c r="H6" s="31">
        <v>6</v>
      </c>
      <c r="I6" s="31">
        <v>4</v>
      </c>
      <c r="J6" s="31">
        <f t="shared" si="3"/>
        <v>11</v>
      </c>
      <c r="K6" s="31">
        <v>10</v>
      </c>
      <c r="L6" s="31">
        <f t="shared" si="4"/>
        <v>9</v>
      </c>
      <c r="M6" s="31">
        <v>9</v>
      </c>
      <c r="N6" s="31">
        <f t="shared" si="5"/>
        <v>0</v>
      </c>
      <c r="O6" s="30"/>
      <c r="P6" s="31">
        <v>0</v>
      </c>
      <c r="Q6" s="31">
        <f t="shared" si="6"/>
        <v>2</v>
      </c>
      <c r="R6" s="31">
        <v>2</v>
      </c>
      <c r="S6" s="31">
        <v>2</v>
      </c>
      <c r="T6" s="31">
        <v>0</v>
      </c>
      <c r="U6" s="31">
        <v>0</v>
      </c>
      <c r="V6" s="31">
        <f t="shared" si="7"/>
        <v>1</v>
      </c>
      <c r="W6" s="31">
        <v>1</v>
      </c>
      <c r="X6" s="31">
        <f t="shared" si="8"/>
        <v>6</v>
      </c>
      <c r="Y6" s="31">
        <v>6</v>
      </c>
      <c r="Z6" s="31">
        <v>0</v>
      </c>
      <c r="AA6" s="31">
        <v>1</v>
      </c>
      <c r="AB6" s="31">
        <f t="shared" si="9"/>
        <v>10</v>
      </c>
      <c r="AC6" s="31">
        <v>9</v>
      </c>
      <c r="AD6" s="31">
        <v>1</v>
      </c>
      <c r="AE6" s="31">
        <v>2</v>
      </c>
      <c r="AF6" s="30"/>
      <c r="AG6" s="31">
        <f t="shared" si="10"/>
        <v>4</v>
      </c>
      <c r="AH6" s="31">
        <v>4</v>
      </c>
      <c r="AI6" s="30"/>
      <c r="AJ6" s="31">
        <v>3</v>
      </c>
      <c r="AK6" s="30"/>
      <c r="AL6" s="47">
        <f t="shared" si="11"/>
        <v>19564.482499999998</v>
      </c>
      <c r="AM6" s="47">
        <f>SUM(AN6:AS6)-0.5*AU6+AV6+0.5*AW6</f>
        <v>208.5</v>
      </c>
      <c r="AN6" s="31">
        <v>67</v>
      </c>
      <c r="AO6" s="31">
        <v>108</v>
      </c>
      <c r="AP6" s="31">
        <v>7</v>
      </c>
      <c r="AQ6" s="31">
        <v>8</v>
      </c>
      <c r="AR6" s="31">
        <v>8</v>
      </c>
      <c r="AS6" s="31">
        <v>7</v>
      </c>
      <c r="AT6" s="31">
        <v>49</v>
      </c>
      <c r="AU6" s="30"/>
      <c r="AV6" s="31">
        <v>1</v>
      </c>
      <c r="AW6" s="31">
        <v>5</v>
      </c>
      <c r="AX6" s="31">
        <v>1</v>
      </c>
      <c r="AY6" s="31">
        <v>1</v>
      </c>
      <c r="AZ6" s="31">
        <v>1</v>
      </c>
      <c r="BA6" s="30"/>
      <c r="BB6" s="30"/>
      <c r="BC6" s="30"/>
      <c r="BD6" s="31">
        <v>2</v>
      </c>
      <c r="BE6" s="31">
        <v>4</v>
      </c>
      <c r="BF6" s="31">
        <v>1</v>
      </c>
      <c r="BG6" s="30"/>
      <c r="BH6" s="30"/>
      <c r="BI6" s="31">
        <v>1</v>
      </c>
      <c r="BJ6" s="30"/>
      <c r="BK6" s="30"/>
      <c r="BL6" s="31">
        <v>1</v>
      </c>
      <c r="BM6" s="31">
        <v>2</v>
      </c>
      <c r="BN6" s="31">
        <v>3</v>
      </c>
      <c r="BO6" s="30"/>
      <c r="BP6" s="30"/>
      <c r="BQ6" s="30"/>
      <c r="BR6" s="30"/>
      <c r="BS6" s="30"/>
      <c r="BT6" s="31">
        <v>1</v>
      </c>
      <c r="BU6" s="30"/>
      <c r="BV6" s="30"/>
      <c r="BW6" s="30"/>
      <c r="BX6" s="30"/>
      <c r="BY6" s="31">
        <v>3</v>
      </c>
      <c r="BZ6" s="31">
        <v>3</v>
      </c>
      <c r="CA6" s="30"/>
      <c r="CB6" s="30"/>
      <c r="CC6" s="31">
        <v>1</v>
      </c>
      <c r="CD6" s="30"/>
      <c r="CE6" s="30"/>
      <c r="CF6" s="30"/>
      <c r="CG6" s="30"/>
      <c r="CH6" s="31">
        <v>1</v>
      </c>
      <c r="CI6" s="30"/>
      <c r="CJ6" s="30"/>
    </row>
    <row r="7" spans="1:88" ht="15" customHeight="1" x14ac:dyDescent="0.2">
      <c r="A7" s="33">
        <v>42404</v>
      </c>
      <c r="B7" s="41">
        <v>1</v>
      </c>
      <c r="C7" s="31">
        <f t="shared" si="0"/>
        <v>93</v>
      </c>
      <c r="D7" s="31">
        <v>92</v>
      </c>
      <c r="E7" s="31">
        <f t="shared" si="1"/>
        <v>65</v>
      </c>
      <c r="F7" s="31">
        <v>63</v>
      </c>
      <c r="G7" s="31">
        <f t="shared" si="2"/>
        <v>2</v>
      </c>
      <c r="H7" s="31">
        <v>1</v>
      </c>
      <c r="I7" s="31">
        <v>2</v>
      </c>
      <c r="J7" s="31">
        <f t="shared" si="3"/>
        <v>6</v>
      </c>
      <c r="K7" s="31">
        <v>6</v>
      </c>
      <c r="L7" s="31">
        <f t="shared" si="4"/>
        <v>13</v>
      </c>
      <c r="M7" s="31">
        <v>13</v>
      </c>
      <c r="N7" s="31">
        <f t="shared" si="5"/>
        <v>4</v>
      </c>
      <c r="O7" s="31">
        <v>4</v>
      </c>
      <c r="P7" s="31">
        <v>0</v>
      </c>
      <c r="Q7" s="31">
        <f t="shared" si="6"/>
        <v>1</v>
      </c>
      <c r="R7" s="31">
        <v>1</v>
      </c>
      <c r="S7" s="31">
        <v>4</v>
      </c>
      <c r="T7" s="31">
        <v>0</v>
      </c>
      <c r="U7" s="31">
        <v>0</v>
      </c>
      <c r="V7" s="31">
        <f t="shared" si="7"/>
        <v>0</v>
      </c>
      <c r="W7" s="30"/>
      <c r="X7" s="31">
        <f t="shared" si="8"/>
        <v>7</v>
      </c>
      <c r="Y7" s="31">
        <v>7</v>
      </c>
      <c r="Z7" s="31">
        <v>0</v>
      </c>
      <c r="AA7" s="31">
        <v>0</v>
      </c>
      <c r="AB7" s="31">
        <f t="shared" si="9"/>
        <v>15</v>
      </c>
      <c r="AC7" s="31">
        <v>14</v>
      </c>
      <c r="AD7" s="31">
        <v>3</v>
      </c>
      <c r="AE7" s="30"/>
      <c r="AF7" s="30"/>
      <c r="AG7" s="31">
        <f t="shared" si="10"/>
        <v>4</v>
      </c>
      <c r="AH7" s="31">
        <v>3</v>
      </c>
      <c r="AI7" s="31">
        <v>2</v>
      </c>
      <c r="AJ7" s="30"/>
      <c r="AK7" s="30"/>
      <c r="AL7" s="47">
        <f t="shared" si="11"/>
        <v>20534.2775</v>
      </c>
      <c r="AM7" s="47">
        <f t="shared" si="12"/>
        <v>220.5</v>
      </c>
      <c r="AN7" s="31">
        <v>73</v>
      </c>
      <c r="AO7" s="31">
        <v>98</v>
      </c>
      <c r="AP7" s="31">
        <v>22</v>
      </c>
      <c r="AQ7" s="31">
        <v>11</v>
      </c>
      <c r="AR7" s="31">
        <v>4</v>
      </c>
      <c r="AS7" s="31">
        <v>7</v>
      </c>
      <c r="AT7" s="31">
        <v>47</v>
      </c>
      <c r="AU7" s="30"/>
      <c r="AV7" s="31">
        <v>2</v>
      </c>
      <c r="AW7" s="31">
        <v>7</v>
      </c>
      <c r="AX7" s="30"/>
      <c r="AY7" s="30"/>
      <c r="AZ7" s="31">
        <v>4</v>
      </c>
      <c r="BA7" s="30"/>
      <c r="BB7" s="31">
        <v>1</v>
      </c>
      <c r="BC7" s="31">
        <v>1</v>
      </c>
      <c r="BD7" s="31">
        <v>1</v>
      </c>
      <c r="BE7" s="30"/>
      <c r="BF7" s="31">
        <v>2</v>
      </c>
      <c r="BG7" s="30"/>
      <c r="BH7" s="31">
        <v>1</v>
      </c>
      <c r="BI7" s="31">
        <v>2</v>
      </c>
      <c r="BJ7" s="30"/>
      <c r="BK7" s="31">
        <v>2</v>
      </c>
      <c r="BL7" s="31">
        <v>1</v>
      </c>
      <c r="BM7" s="31">
        <v>2</v>
      </c>
      <c r="BN7" s="31">
        <v>1</v>
      </c>
      <c r="BO7" s="30"/>
      <c r="BP7" s="30"/>
      <c r="BQ7" s="30"/>
      <c r="BR7" s="31">
        <v>1</v>
      </c>
      <c r="BS7" s="30"/>
      <c r="BT7" s="30"/>
      <c r="BU7" s="30"/>
      <c r="BV7" s="30"/>
      <c r="BW7" s="30"/>
      <c r="BX7" s="30"/>
      <c r="BY7" s="31">
        <v>1</v>
      </c>
      <c r="BZ7" s="31">
        <v>2</v>
      </c>
      <c r="CA7" s="30"/>
      <c r="CB7" s="30"/>
      <c r="CC7" s="30"/>
      <c r="CD7" s="30"/>
      <c r="CE7" s="30"/>
      <c r="CF7" s="30"/>
      <c r="CG7" s="30"/>
      <c r="CH7" s="31">
        <v>1</v>
      </c>
      <c r="CI7" s="31">
        <v>1</v>
      </c>
      <c r="CJ7" s="30"/>
    </row>
    <row r="8" spans="1:88" ht="15" customHeight="1" x14ac:dyDescent="0.2">
      <c r="A8" s="33">
        <v>42405</v>
      </c>
      <c r="B8" s="41">
        <v>1</v>
      </c>
      <c r="C8" s="31">
        <f t="shared" si="0"/>
        <v>98</v>
      </c>
      <c r="D8" s="31">
        <v>98</v>
      </c>
      <c r="E8" s="31">
        <f t="shared" si="1"/>
        <v>48</v>
      </c>
      <c r="F8" s="31">
        <v>48</v>
      </c>
      <c r="G8" s="31">
        <f t="shared" si="2"/>
        <v>0</v>
      </c>
      <c r="H8" s="31">
        <v>8</v>
      </c>
      <c r="I8" s="30"/>
      <c r="J8" s="31">
        <f t="shared" si="3"/>
        <v>12</v>
      </c>
      <c r="K8" s="31">
        <v>12</v>
      </c>
      <c r="L8" s="31">
        <f t="shared" si="4"/>
        <v>11</v>
      </c>
      <c r="M8" s="31">
        <v>11</v>
      </c>
      <c r="N8" s="31">
        <f t="shared" si="5"/>
        <v>2</v>
      </c>
      <c r="O8" s="31">
        <v>2</v>
      </c>
      <c r="P8" s="31">
        <v>2</v>
      </c>
      <c r="Q8" s="31">
        <f t="shared" si="6"/>
        <v>0</v>
      </c>
      <c r="R8" s="30"/>
      <c r="S8" s="31">
        <v>4</v>
      </c>
      <c r="T8" s="31">
        <v>0</v>
      </c>
      <c r="U8" s="31">
        <v>0</v>
      </c>
      <c r="V8" s="31">
        <f t="shared" si="7"/>
        <v>3</v>
      </c>
      <c r="W8" s="31">
        <v>3</v>
      </c>
      <c r="X8" s="31">
        <f t="shared" si="8"/>
        <v>8</v>
      </c>
      <c r="Y8" s="31">
        <v>8</v>
      </c>
      <c r="Z8" s="31">
        <v>0</v>
      </c>
      <c r="AA8" s="31">
        <v>0</v>
      </c>
      <c r="AB8" s="31">
        <f t="shared" si="9"/>
        <v>12</v>
      </c>
      <c r="AC8" s="31">
        <v>12</v>
      </c>
      <c r="AD8" s="31">
        <v>3</v>
      </c>
      <c r="AE8" s="30"/>
      <c r="AF8" s="30"/>
      <c r="AG8" s="31">
        <f t="shared" si="10"/>
        <v>5</v>
      </c>
      <c r="AH8" s="31">
        <v>5</v>
      </c>
      <c r="AI8" s="31">
        <v>2</v>
      </c>
      <c r="AJ8" s="31">
        <v>3</v>
      </c>
      <c r="AK8" s="31">
        <v>1</v>
      </c>
      <c r="AL8" s="47">
        <f t="shared" si="11"/>
        <v>20887.09</v>
      </c>
      <c r="AM8" s="47">
        <f t="shared" si="12"/>
        <v>227</v>
      </c>
      <c r="AN8" s="31">
        <v>76</v>
      </c>
      <c r="AO8" s="31">
        <v>98</v>
      </c>
      <c r="AP8" s="31">
        <v>19</v>
      </c>
      <c r="AQ8" s="31">
        <v>10</v>
      </c>
      <c r="AR8" s="31">
        <v>14</v>
      </c>
      <c r="AS8" s="31">
        <v>6</v>
      </c>
      <c r="AT8" s="31">
        <v>42</v>
      </c>
      <c r="AU8" s="30"/>
      <c r="AV8" s="31">
        <v>2</v>
      </c>
      <c r="AW8" s="31">
        <v>4</v>
      </c>
      <c r="AX8" s="30"/>
      <c r="AY8" s="30"/>
      <c r="AZ8" s="30"/>
      <c r="BA8" s="30"/>
      <c r="BB8" s="31">
        <v>1</v>
      </c>
      <c r="BC8" s="31">
        <v>3</v>
      </c>
      <c r="BD8" s="31">
        <v>1</v>
      </c>
      <c r="BE8" s="31">
        <v>1</v>
      </c>
      <c r="BF8" s="31">
        <v>2</v>
      </c>
      <c r="BG8" s="30"/>
      <c r="BH8" s="30"/>
      <c r="BI8" s="30"/>
      <c r="BJ8" s="30"/>
      <c r="BK8" s="30"/>
      <c r="BL8" s="31">
        <v>1</v>
      </c>
      <c r="BM8" s="31">
        <v>1</v>
      </c>
      <c r="BN8" s="30"/>
      <c r="BO8" s="31">
        <v>1</v>
      </c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</row>
    <row r="9" spans="1:88" ht="15" customHeight="1" x14ac:dyDescent="0.2">
      <c r="A9" s="33">
        <v>42406</v>
      </c>
      <c r="B9" s="41">
        <v>2</v>
      </c>
      <c r="C9" s="31">
        <f t="shared" si="0"/>
        <v>83</v>
      </c>
      <c r="D9" s="31">
        <v>78</v>
      </c>
      <c r="E9" s="31">
        <f t="shared" si="1"/>
        <v>43</v>
      </c>
      <c r="F9" s="31">
        <v>42</v>
      </c>
      <c r="G9" s="31">
        <f t="shared" si="2"/>
        <v>1</v>
      </c>
      <c r="H9" s="31">
        <v>4</v>
      </c>
      <c r="I9" s="31">
        <v>1</v>
      </c>
      <c r="J9" s="31">
        <f t="shared" si="3"/>
        <v>2</v>
      </c>
      <c r="K9" s="31">
        <v>2</v>
      </c>
      <c r="L9" s="31">
        <f t="shared" si="4"/>
        <v>6</v>
      </c>
      <c r="M9" s="31">
        <v>6</v>
      </c>
      <c r="N9" s="31">
        <f t="shared" si="5"/>
        <v>0</v>
      </c>
      <c r="O9" s="30"/>
      <c r="P9" s="31">
        <v>0</v>
      </c>
      <c r="Q9" s="31">
        <f t="shared" si="6"/>
        <v>0</v>
      </c>
      <c r="R9" s="30"/>
      <c r="S9" s="31">
        <v>2</v>
      </c>
      <c r="T9" s="31">
        <v>0</v>
      </c>
      <c r="U9" s="31">
        <v>0</v>
      </c>
      <c r="V9" s="31">
        <f t="shared" si="7"/>
        <v>0</v>
      </c>
      <c r="W9" s="30"/>
      <c r="X9" s="31">
        <f t="shared" si="8"/>
        <v>0</v>
      </c>
      <c r="Y9" s="30"/>
      <c r="Z9" s="31">
        <v>0</v>
      </c>
      <c r="AA9" s="31">
        <v>0</v>
      </c>
      <c r="AB9" s="31">
        <f t="shared" si="9"/>
        <v>11</v>
      </c>
      <c r="AC9" s="31">
        <v>10</v>
      </c>
      <c r="AD9" s="31">
        <v>1</v>
      </c>
      <c r="AE9" s="30"/>
      <c r="AF9" s="31">
        <v>1</v>
      </c>
      <c r="AG9" s="31">
        <f t="shared" si="10"/>
        <v>0</v>
      </c>
      <c r="AH9" s="30"/>
      <c r="AI9" s="31">
        <v>3</v>
      </c>
      <c r="AJ9" s="30"/>
      <c r="AK9" s="30"/>
      <c r="AL9" s="47">
        <f t="shared" si="11"/>
        <v>14494.795</v>
      </c>
      <c r="AM9" s="47">
        <f>SUM(AN9:AS9)-0.5*AU9+AV9+0.5*AW9</f>
        <v>157</v>
      </c>
      <c r="AN9" s="31">
        <v>56</v>
      </c>
      <c r="AO9" s="31">
        <v>60</v>
      </c>
      <c r="AP9" s="31">
        <v>15</v>
      </c>
      <c r="AQ9" s="31">
        <v>8</v>
      </c>
      <c r="AR9" s="31">
        <v>6</v>
      </c>
      <c r="AS9" s="31">
        <v>6</v>
      </c>
      <c r="AT9" s="31">
        <v>47</v>
      </c>
      <c r="AU9" s="31">
        <v>1</v>
      </c>
      <c r="AV9" s="31">
        <v>1</v>
      </c>
      <c r="AW9" s="31">
        <v>11</v>
      </c>
      <c r="AX9" s="30"/>
      <c r="AY9" s="30"/>
      <c r="AZ9" s="30"/>
      <c r="BA9" s="30"/>
      <c r="BB9" s="31">
        <v>1</v>
      </c>
      <c r="BC9" s="31">
        <v>1</v>
      </c>
      <c r="BD9" s="30"/>
      <c r="BE9" s="31">
        <v>1</v>
      </c>
      <c r="BF9" s="30"/>
      <c r="BG9" s="30"/>
      <c r="BH9" s="31">
        <v>2</v>
      </c>
      <c r="BI9" s="30"/>
      <c r="BJ9" s="30"/>
      <c r="BK9" s="31">
        <v>3</v>
      </c>
      <c r="BL9" s="30"/>
      <c r="BM9" s="31">
        <v>1</v>
      </c>
      <c r="BN9" s="31">
        <v>1</v>
      </c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1">
        <v>5</v>
      </c>
      <c r="BZ9" s="31">
        <v>1</v>
      </c>
      <c r="CA9" s="30"/>
      <c r="CB9" s="30"/>
      <c r="CC9" s="30"/>
      <c r="CD9" s="30"/>
      <c r="CE9" s="30"/>
      <c r="CF9" s="30"/>
      <c r="CG9" s="30"/>
      <c r="CH9" s="31">
        <v>1</v>
      </c>
      <c r="CI9" s="30"/>
      <c r="CJ9" s="30"/>
    </row>
    <row r="10" spans="1:88" ht="43" customHeight="1" x14ac:dyDescent="0.2">
      <c r="A10" s="33">
        <v>42407</v>
      </c>
      <c r="B10" s="41">
        <v>2</v>
      </c>
      <c r="C10" s="31">
        <f t="shared" si="0"/>
        <v>51</v>
      </c>
      <c r="D10" s="31">
        <v>49</v>
      </c>
      <c r="E10" s="31">
        <f t="shared" si="1"/>
        <v>25</v>
      </c>
      <c r="F10" s="31">
        <v>22</v>
      </c>
      <c r="G10" s="31">
        <f t="shared" si="2"/>
        <v>0</v>
      </c>
      <c r="H10" s="31">
        <v>0</v>
      </c>
      <c r="I10" s="30"/>
      <c r="J10" s="31">
        <f t="shared" si="3"/>
        <v>0</v>
      </c>
      <c r="K10" s="30"/>
      <c r="L10" s="31">
        <f t="shared" si="4"/>
        <v>0</v>
      </c>
      <c r="M10" s="30"/>
      <c r="N10" s="31">
        <f t="shared" si="5"/>
        <v>0</v>
      </c>
      <c r="O10" s="30"/>
      <c r="P10" s="31">
        <v>0</v>
      </c>
      <c r="Q10" s="31">
        <f t="shared" si="6"/>
        <v>0</v>
      </c>
      <c r="R10" s="30"/>
      <c r="S10" s="31">
        <v>0</v>
      </c>
      <c r="T10" s="31">
        <v>0</v>
      </c>
      <c r="U10" s="31">
        <v>0</v>
      </c>
      <c r="V10" s="31">
        <f t="shared" si="7"/>
        <v>0</v>
      </c>
      <c r="W10" s="30"/>
      <c r="X10" s="31">
        <f t="shared" si="8"/>
        <v>0</v>
      </c>
      <c r="Y10" s="30"/>
      <c r="Z10" s="31">
        <v>0</v>
      </c>
      <c r="AA10" s="31">
        <v>0</v>
      </c>
      <c r="AB10" s="31">
        <f t="shared" si="9"/>
        <v>10</v>
      </c>
      <c r="AC10" s="31">
        <v>10</v>
      </c>
      <c r="AD10" s="31">
        <v>1</v>
      </c>
      <c r="AE10" s="30"/>
      <c r="AF10" s="30"/>
      <c r="AG10" s="31">
        <f t="shared" si="10"/>
        <v>0</v>
      </c>
      <c r="AH10" s="30"/>
      <c r="AI10" s="30"/>
      <c r="AJ10" s="30"/>
      <c r="AK10" s="30"/>
      <c r="AL10" s="47">
        <f t="shared" si="11"/>
        <v>6242.6075000000001</v>
      </c>
      <c r="AM10" s="47">
        <f t="shared" si="12"/>
        <v>87.5</v>
      </c>
      <c r="AN10" s="31">
        <v>14</v>
      </c>
      <c r="AO10" s="31">
        <v>1</v>
      </c>
      <c r="AP10" s="30"/>
      <c r="AQ10" s="31">
        <v>38</v>
      </c>
      <c r="AR10" s="31">
        <v>23</v>
      </c>
      <c r="AS10" s="31">
        <v>11</v>
      </c>
      <c r="AT10" s="31">
        <v>38</v>
      </c>
      <c r="AU10" s="31">
        <v>1</v>
      </c>
      <c r="AV10" s="31">
        <v>1</v>
      </c>
      <c r="AW10" s="30"/>
      <c r="AX10" s="30"/>
      <c r="AY10" s="30"/>
      <c r="AZ10" s="31">
        <v>2</v>
      </c>
      <c r="BA10" s="30"/>
      <c r="BB10" s="31">
        <v>1</v>
      </c>
      <c r="BC10" s="30"/>
      <c r="BD10" s="30"/>
      <c r="BE10" s="30"/>
      <c r="BF10" s="31">
        <v>2</v>
      </c>
      <c r="BG10" s="30"/>
      <c r="BH10" s="30"/>
      <c r="BI10" s="30"/>
      <c r="BJ10" s="30"/>
      <c r="BK10" s="31">
        <v>2</v>
      </c>
      <c r="BL10" s="30"/>
      <c r="BM10" s="30"/>
      <c r="BN10" s="31">
        <v>3</v>
      </c>
      <c r="BO10" s="31">
        <v>1</v>
      </c>
      <c r="BP10" s="30"/>
      <c r="BQ10" s="30"/>
      <c r="BR10" s="30"/>
      <c r="BS10" s="30"/>
      <c r="BT10" s="30"/>
      <c r="BU10" s="30"/>
      <c r="BV10" s="30"/>
      <c r="BW10" s="30"/>
      <c r="BX10" s="30"/>
      <c r="BY10" s="31">
        <v>2</v>
      </c>
      <c r="BZ10" s="31">
        <v>3</v>
      </c>
      <c r="CA10" s="30"/>
      <c r="CB10" s="30"/>
      <c r="CC10" s="30"/>
      <c r="CD10" s="30"/>
      <c r="CE10" s="30"/>
      <c r="CF10" s="30"/>
      <c r="CG10" s="30"/>
      <c r="CH10" s="30"/>
      <c r="CI10" s="30"/>
      <c r="CJ10" s="30"/>
    </row>
    <row r="11" spans="1:88" ht="14.5" customHeight="1" x14ac:dyDescent="0.2">
      <c r="A11" s="33">
        <v>42411</v>
      </c>
      <c r="B11" s="41">
        <v>1</v>
      </c>
      <c r="C11" s="31">
        <f t="shared" si="0"/>
        <v>127</v>
      </c>
      <c r="D11" s="31">
        <v>123</v>
      </c>
      <c r="E11" s="31">
        <f t="shared" si="1"/>
        <v>57</v>
      </c>
      <c r="F11" s="31">
        <v>57</v>
      </c>
      <c r="G11" s="31">
        <f t="shared" si="2"/>
        <v>0</v>
      </c>
      <c r="H11" s="31">
        <v>2</v>
      </c>
      <c r="I11" s="30"/>
      <c r="J11" s="31">
        <f t="shared" si="3"/>
        <v>8</v>
      </c>
      <c r="K11" s="31">
        <v>8</v>
      </c>
      <c r="L11" s="31">
        <f t="shared" si="4"/>
        <v>7</v>
      </c>
      <c r="M11" s="31">
        <v>7</v>
      </c>
      <c r="N11" s="31">
        <f t="shared" si="5"/>
        <v>6</v>
      </c>
      <c r="O11" s="31">
        <v>6</v>
      </c>
      <c r="P11" s="31">
        <v>4</v>
      </c>
      <c r="Q11" s="31">
        <f t="shared" si="6"/>
        <v>2</v>
      </c>
      <c r="R11" s="31">
        <v>2</v>
      </c>
      <c r="S11" s="31">
        <v>3</v>
      </c>
      <c r="T11" s="31">
        <v>1</v>
      </c>
      <c r="U11" s="31">
        <v>0</v>
      </c>
      <c r="V11" s="31">
        <f t="shared" si="7"/>
        <v>1</v>
      </c>
      <c r="W11" s="31">
        <v>1</v>
      </c>
      <c r="X11" s="31">
        <f t="shared" si="8"/>
        <v>2</v>
      </c>
      <c r="Y11" s="31">
        <v>2</v>
      </c>
      <c r="Z11" s="31">
        <v>2</v>
      </c>
      <c r="AA11" s="31">
        <v>0</v>
      </c>
      <c r="AB11" s="31">
        <f t="shared" si="9"/>
        <v>17</v>
      </c>
      <c r="AC11" s="31">
        <v>16</v>
      </c>
      <c r="AD11" s="31">
        <v>2</v>
      </c>
      <c r="AE11" s="30"/>
      <c r="AF11" s="30"/>
      <c r="AG11" s="31">
        <f t="shared" si="10"/>
        <v>2</v>
      </c>
      <c r="AH11" s="31">
        <v>2</v>
      </c>
      <c r="AI11" s="31">
        <v>1</v>
      </c>
      <c r="AJ11" s="31">
        <v>4</v>
      </c>
      <c r="AK11" s="30"/>
      <c r="AL11" s="47">
        <f t="shared" si="11"/>
        <v>21584.17</v>
      </c>
      <c r="AM11" s="47">
        <f t="shared" si="12"/>
        <v>246</v>
      </c>
      <c r="AN11" s="31">
        <v>87</v>
      </c>
      <c r="AO11" s="31">
        <v>69</v>
      </c>
      <c r="AP11" s="31">
        <v>33</v>
      </c>
      <c r="AQ11" s="31">
        <v>19</v>
      </c>
      <c r="AR11" s="31">
        <v>32</v>
      </c>
      <c r="AS11" s="31">
        <v>1</v>
      </c>
      <c r="AT11" s="31">
        <v>48</v>
      </c>
      <c r="AU11" s="30"/>
      <c r="AV11" s="31">
        <v>1</v>
      </c>
      <c r="AW11" s="31">
        <v>8</v>
      </c>
      <c r="AX11" s="30"/>
      <c r="AY11" s="31">
        <v>1</v>
      </c>
      <c r="AZ11" s="31">
        <v>3</v>
      </c>
      <c r="BA11" s="30"/>
      <c r="BB11" s="31">
        <v>4</v>
      </c>
      <c r="BC11" s="31">
        <v>2</v>
      </c>
      <c r="BD11" s="31">
        <v>3</v>
      </c>
      <c r="BE11" s="31">
        <v>1</v>
      </c>
      <c r="BF11" s="31">
        <v>4</v>
      </c>
      <c r="BG11" s="30"/>
      <c r="BH11" s="31">
        <v>1</v>
      </c>
      <c r="BI11" s="30"/>
      <c r="BJ11" s="31">
        <v>1</v>
      </c>
      <c r="BK11" s="30"/>
      <c r="BL11" s="30"/>
      <c r="BM11" s="30"/>
      <c r="BN11" s="31">
        <v>1</v>
      </c>
      <c r="BO11" s="30"/>
      <c r="BP11" s="30"/>
      <c r="BQ11" s="30"/>
      <c r="BR11" s="31">
        <v>2</v>
      </c>
      <c r="BS11" s="30"/>
      <c r="BT11" s="31">
        <v>1</v>
      </c>
      <c r="BU11" s="30"/>
      <c r="BV11" s="30"/>
      <c r="BW11" s="30"/>
      <c r="BX11" s="31">
        <v>2</v>
      </c>
      <c r="BY11" s="31">
        <v>4</v>
      </c>
      <c r="BZ11" s="30"/>
      <c r="CA11" s="30"/>
      <c r="CB11" s="30"/>
      <c r="CC11" s="30"/>
      <c r="CD11" s="30"/>
      <c r="CE11" s="30"/>
      <c r="CF11" s="30"/>
      <c r="CG11" s="30"/>
      <c r="CH11" s="31">
        <v>1</v>
      </c>
      <c r="CI11" s="30"/>
      <c r="CJ11" s="30"/>
    </row>
    <row r="12" spans="1:88" ht="14.5" customHeight="1" x14ac:dyDescent="0.2">
      <c r="A12" s="33">
        <v>42412</v>
      </c>
      <c r="B12" s="41">
        <v>1</v>
      </c>
      <c r="C12" s="31">
        <f t="shared" si="0"/>
        <v>135</v>
      </c>
      <c r="D12" s="31">
        <v>131</v>
      </c>
      <c r="E12" s="31">
        <f t="shared" si="1"/>
        <v>50</v>
      </c>
      <c r="F12" s="31">
        <v>50</v>
      </c>
      <c r="G12" s="31">
        <f t="shared" si="2"/>
        <v>6</v>
      </c>
      <c r="H12" s="31">
        <v>13</v>
      </c>
      <c r="I12" s="31">
        <v>6</v>
      </c>
      <c r="J12" s="31">
        <f t="shared" si="3"/>
        <v>4</v>
      </c>
      <c r="K12" s="31">
        <v>4</v>
      </c>
      <c r="L12" s="31">
        <f t="shared" si="4"/>
        <v>10</v>
      </c>
      <c r="M12" s="31">
        <v>10</v>
      </c>
      <c r="N12" s="31">
        <f t="shared" si="5"/>
        <v>5</v>
      </c>
      <c r="O12" s="31">
        <v>5</v>
      </c>
      <c r="P12" s="31">
        <v>0</v>
      </c>
      <c r="Q12" s="31">
        <f t="shared" si="6"/>
        <v>1</v>
      </c>
      <c r="R12" s="31">
        <v>1</v>
      </c>
      <c r="S12" s="31">
        <v>2</v>
      </c>
      <c r="T12" s="31">
        <v>1</v>
      </c>
      <c r="U12" s="31">
        <v>0</v>
      </c>
      <c r="V12" s="31">
        <f t="shared" si="7"/>
        <v>1</v>
      </c>
      <c r="W12" s="31">
        <v>1</v>
      </c>
      <c r="X12" s="31">
        <f t="shared" si="8"/>
        <v>4</v>
      </c>
      <c r="Y12" s="31">
        <v>4</v>
      </c>
      <c r="Z12" s="31">
        <v>3</v>
      </c>
      <c r="AA12" s="31">
        <v>2</v>
      </c>
      <c r="AB12" s="31">
        <f t="shared" si="9"/>
        <v>4</v>
      </c>
      <c r="AC12" s="31">
        <v>4</v>
      </c>
      <c r="AD12" s="31">
        <v>0</v>
      </c>
      <c r="AE12" s="31">
        <v>2</v>
      </c>
      <c r="AF12" s="30"/>
      <c r="AG12" s="31">
        <f t="shared" si="10"/>
        <v>0</v>
      </c>
      <c r="AH12" s="30"/>
      <c r="AI12" s="30"/>
      <c r="AJ12" s="31">
        <v>2</v>
      </c>
      <c r="AK12" s="31">
        <v>1</v>
      </c>
      <c r="AL12" s="47">
        <f t="shared" si="11"/>
        <v>23344.384999999998</v>
      </c>
      <c r="AM12" s="47">
        <f t="shared" si="12"/>
        <v>249</v>
      </c>
      <c r="AN12" s="31">
        <v>93</v>
      </c>
      <c r="AO12" s="31">
        <v>116</v>
      </c>
      <c r="AP12" s="31">
        <v>11</v>
      </c>
      <c r="AQ12" s="31">
        <v>9</v>
      </c>
      <c r="AR12" s="31">
        <v>10</v>
      </c>
      <c r="AS12" s="30"/>
      <c r="AT12" s="31">
        <v>54</v>
      </c>
      <c r="AU12" s="30"/>
      <c r="AV12" s="31">
        <v>3</v>
      </c>
      <c r="AW12" s="31">
        <v>14</v>
      </c>
      <c r="AX12" s="30"/>
      <c r="AY12" s="31">
        <v>1</v>
      </c>
      <c r="AZ12" s="31">
        <v>1</v>
      </c>
      <c r="BA12" s="31">
        <v>1</v>
      </c>
      <c r="BB12" s="30"/>
      <c r="BC12" s="31">
        <v>2</v>
      </c>
      <c r="BD12" s="30"/>
      <c r="BE12" s="31">
        <v>1</v>
      </c>
      <c r="BF12" s="31">
        <v>2</v>
      </c>
      <c r="BG12" s="30"/>
      <c r="BH12" s="31">
        <v>2</v>
      </c>
      <c r="BI12" s="30"/>
      <c r="BJ12" s="30"/>
      <c r="BK12" s="30"/>
      <c r="BL12" s="30"/>
      <c r="BM12" s="31">
        <v>4</v>
      </c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1">
        <v>4</v>
      </c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</row>
    <row r="13" spans="1:88" ht="14.5" customHeight="1" x14ac:dyDescent="0.2">
      <c r="A13" s="33">
        <v>42413</v>
      </c>
      <c r="B13" s="41">
        <v>2</v>
      </c>
      <c r="C13" s="31">
        <f t="shared" si="0"/>
        <v>66</v>
      </c>
      <c r="D13" s="31">
        <v>61</v>
      </c>
      <c r="E13" s="31">
        <f t="shared" si="1"/>
        <v>30</v>
      </c>
      <c r="F13" s="31">
        <v>29</v>
      </c>
      <c r="G13" s="31">
        <f t="shared" si="2"/>
        <v>0</v>
      </c>
      <c r="H13" s="31">
        <v>2</v>
      </c>
      <c r="I13" s="30"/>
      <c r="J13" s="31">
        <f t="shared" si="3"/>
        <v>6</v>
      </c>
      <c r="K13" s="31">
        <v>6</v>
      </c>
      <c r="L13" s="31">
        <f t="shared" si="4"/>
        <v>6</v>
      </c>
      <c r="M13" s="31">
        <v>6</v>
      </c>
      <c r="N13" s="31">
        <f t="shared" si="5"/>
        <v>3</v>
      </c>
      <c r="O13" s="31">
        <v>3</v>
      </c>
      <c r="P13" s="31">
        <v>0</v>
      </c>
      <c r="Q13" s="31">
        <f t="shared" si="6"/>
        <v>1</v>
      </c>
      <c r="R13" s="31">
        <v>1</v>
      </c>
      <c r="S13" s="31">
        <v>0</v>
      </c>
      <c r="T13" s="31">
        <v>0</v>
      </c>
      <c r="U13" s="31">
        <v>0</v>
      </c>
      <c r="V13" s="31">
        <f t="shared" si="7"/>
        <v>0</v>
      </c>
      <c r="W13" s="30"/>
      <c r="X13" s="31">
        <f t="shared" si="8"/>
        <v>3</v>
      </c>
      <c r="Y13" s="31">
        <v>3</v>
      </c>
      <c r="Z13" s="31">
        <v>0</v>
      </c>
      <c r="AA13" s="31">
        <v>0</v>
      </c>
      <c r="AB13" s="31">
        <f t="shared" si="9"/>
        <v>11</v>
      </c>
      <c r="AC13" s="31">
        <v>11</v>
      </c>
      <c r="AD13" s="31">
        <v>0</v>
      </c>
      <c r="AE13" s="31">
        <v>0</v>
      </c>
      <c r="AF13" s="31">
        <v>0</v>
      </c>
      <c r="AG13" s="31">
        <f t="shared" si="10"/>
        <v>0</v>
      </c>
      <c r="AH13" s="30"/>
      <c r="AI13" s="30"/>
      <c r="AJ13" s="30"/>
      <c r="AK13" s="31">
        <v>1</v>
      </c>
      <c r="AL13" s="47">
        <f t="shared" si="11"/>
        <v>12221.67</v>
      </c>
      <c r="AM13" s="47">
        <f>SUM(AN13:AS13)-0.5*AU13+AV13+0.5*AW13</f>
        <v>129</v>
      </c>
      <c r="AN13" s="31">
        <v>50</v>
      </c>
      <c r="AO13" s="31">
        <v>63</v>
      </c>
      <c r="AP13" s="31">
        <v>2</v>
      </c>
      <c r="AQ13" s="31">
        <v>6</v>
      </c>
      <c r="AR13" s="31">
        <v>2</v>
      </c>
      <c r="AS13" s="31">
        <v>1</v>
      </c>
      <c r="AT13" s="31">
        <v>33</v>
      </c>
      <c r="AU13" s="30"/>
      <c r="AV13" s="31">
        <v>1</v>
      </c>
      <c r="AW13" s="31">
        <v>8</v>
      </c>
      <c r="AX13" s="30"/>
      <c r="AY13" s="30"/>
      <c r="AZ13" s="31">
        <v>1</v>
      </c>
      <c r="BA13" s="30"/>
      <c r="BB13" s="31">
        <v>1</v>
      </c>
      <c r="BC13" s="31">
        <v>1</v>
      </c>
      <c r="BD13" s="30"/>
      <c r="BE13" s="30"/>
      <c r="BF13" s="31">
        <v>2</v>
      </c>
      <c r="BG13" s="30"/>
      <c r="BH13" s="31">
        <v>1</v>
      </c>
      <c r="BI13" s="30"/>
      <c r="BJ13" s="30"/>
      <c r="BK13" s="30"/>
      <c r="BL13" s="30"/>
      <c r="BM13" s="30"/>
      <c r="BN13" s="31">
        <v>1</v>
      </c>
      <c r="BO13" s="31">
        <v>1</v>
      </c>
      <c r="BP13" s="30"/>
      <c r="BQ13" s="30"/>
      <c r="BR13" s="30"/>
      <c r="BS13" s="30"/>
      <c r="BT13" s="30"/>
      <c r="BU13" s="30"/>
      <c r="BV13" s="30"/>
      <c r="BW13" s="30"/>
      <c r="BX13" s="31">
        <v>1</v>
      </c>
      <c r="BY13" s="31">
        <v>5</v>
      </c>
      <c r="BZ13" s="31">
        <v>1</v>
      </c>
      <c r="CA13" s="30"/>
      <c r="CB13" s="30"/>
      <c r="CC13" s="30"/>
      <c r="CD13" s="30"/>
      <c r="CE13" s="30"/>
      <c r="CF13" s="30"/>
      <c r="CG13" s="30"/>
      <c r="CH13" s="30"/>
      <c r="CI13" s="30"/>
      <c r="CJ13" s="30"/>
    </row>
    <row r="14" spans="1:88" ht="14.5" customHeight="1" x14ac:dyDescent="0.2">
      <c r="A14" s="33">
        <v>42414</v>
      </c>
      <c r="B14" s="41">
        <v>2</v>
      </c>
      <c r="C14" s="31">
        <f t="shared" si="0"/>
        <v>58</v>
      </c>
      <c r="D14" s="31">
        <v>57</v>
      </c>
      <c r="E14" s="31">
        <f t="shared" si="1"/>
        <v>44</v>
      </c>
      <c r="F14" s="31">
        <v>44</v>
      </c>
      <c r="G14" s="31">
        <f t="shared" si="2"/>
        <v>3</v>
      </c>
      <c r="H14" s="31">
        <v>8</v>
      </c>
      <c r="I14" s="31">
        <v>2</v>
      </c>
      <c r="J14" s="31">
        <f t="shared" si="3"/>
        <v>2</v>
      </c>
      <c r="K14" s="31">
        <v>2</v>
      </c>
      <c r="L14" s="31">
        <f t="shared" si="4"/>
        <v>8</v>
      </c>
      <c r="M14" s="31">
        <v>8</v>
      </c>
      <c r="N14" s="31">
        <f t="shared" si="5"/>
        <v>4</v>
      </c>
      <c r="O14" s="31">
        <v>4</v>
      </c>
      <c r="P14" s="31">
        <v>0</v>
      </c>
      <c r="Q14" s="31">
        <f t="shared" si="6"/>
        <v>0</v>
      </c>
      <c r="R14" s="30"/>
      <c r="S14" s="31">
        <v>0</v>
      </c>
      <c r="T14" s="31">
        <v>0</v>
      </c>
      <c r="U14" s="31">
        <v>1</v>
      </c>
      <c r="V14" s="31">
        <f t="shared" si="7"/>
        <v>1</v>
      </c>
      <c r="W14" s="31">
        <v>1</v>
      </c>
      <c r="X14" s="31">
        <f t="shared" si="8"/>
        <v>1</v>
      </c>
      <c r="Y14" s="31">
        <v>1</v>
      </c>
      <c r="Z14" s="31">
        <v>0</v>
      </c>
      <c r="AA14" s="31">
        <v>0</v>
      </c>
      <c r="AB14" s="31">
        <f t="shared" si="9"/>
        <v>8</v>
      </c>
      <c r="AC14" s="31">
        <v>8</v>
      </c>
      <c r="AD14" s="31">
        <v>0</v>
      </c>
      <c r="AE14" s="31">
        <v>0</v>
      </c>
      <c r="AF14" s="31">
        <v>0</v>
      </c>
      <c r="AG14" s="31">
        <f t="shared" si="10"/>
        <v>0</v>
      </c>
      <c r="AH14" s="30"/>
      <c r="AI14" s="31">
        <v>1</v>
      </c>
      <c r="AJ14" s="31">
        <v>2</v>
      </c>
      <c r="AK14" s="30"/>
      <c r="AL14" s="47">
        <f t="shared" si="11"/>
        <v>13455</v>
      </c>
      <c r="AM14" s="47">
        <f>SUM(AN14:AS14)-0.5*AU14+AV14+0.5*AW14</f>
        <v>142</v>
      </c>
      <c r="AN14" s="31">
        <v>54</v>
      </c>
      <c r="AO14" s="31">
        <v>67</v>
      </c>
      <c r="AP14" s="31">
        <v>6</v>
      </c>
      <c r="AQ14" s="31">
        <v>4</v>
      </c>
      <c r="AR14" s="31">
        <v>3</v>
      </c>
      <c r="AS14" s="31">
        <v>4</v>
      </c>
      <c r="AT14" s="31">
        <v>36</v>
      </c>
      <c r="AU14" s="30"/>
      <c r="AV14" s="30"/>
      <c r="AW14" s="31">
        <v>8</v>
      </c>
      <c r="AX14" s="30"/>
      <c r="AY14" s="30"/>
      <c r="AZ14" s="30"/>
      <c r="BA14" s="30"/>
      <c r="BB14" s="30"/>
      <c r="BC14" s="31">
        <v>2</v>
      </c>
      <c r="BD14" s="30"/>
      <c r="BE14" s="31">
        <v>1</v>
      </c>
      <c r="BF14" s="30"/>
      <c r="BG14" s="30"/>
      <c r="BH14" s="31">
        <v>1</v>
      </c>
      <c r="BI14" s="30"/>
      <c r="BJ14" s="30"/>
      <c r="BK14" s="30"/>
      <c r="BL14" s="30"/>
      <c r="BM14" s="31">
        <v>2</v>
      </c>
      <c r="BN14" s="31">
        <v>2</v>
      </c>
      <c r="BO14" s="30"/>
      <c r="BP14" s="30"/>
      <c r="BQ14" s="30"/>
      <c r="BR14" s="30"/>
      <c r="BS14" s="30"/>
      <c r="BT14" s="30"/>
      <c r="BU14" s="30"/>
      <c r="BV14" s="30"/>
      <c r="BW14" s="30"/>
      <c r="BX14" s="31">
        <v>4</v>
      </c>
      <c r="BY14" s="31">
        <v>1</v>
      </c>
      <c r="BZ14" s="30"/>
      <c r="CA14" s="31">
        <v>1</v>
      </c>
      <c r="CB14" s="30"/>
      <c r="CC14" s="30"/>
      <c r="CD14" s="30"/>
      <c r="CE14" s="30"/>
      <c r="CF14" s="30"/>
      <c r="CG14" s="30"/>
      <c r="CH14" s="30"/>
      <c r="CI14" s="30"/>
      <c r="CJ14" s="30"/>
    </row>
    <row r="15" spans="1:88" ht="14.5" customHeight="1" x14ac:dyDescent="0.2">
      <c r="A15" s="33">
        <v>42415</v>
      </c>
      <c r="B15" s="41">
        <v>1</v>
      </c>
      <c r="C15" s="31">
        <f t="shared" si="0"/>
        <v>100</v>
      </c>
      <c r="D15" s="31">
        <v>95</v>
      </c>
      <c r="E15" s="31">
        <f t="shared" si="1"/>
        <v>47</v>
      </c>
      <c r="F15" s="31">
        <v>47</v>
      </c>
      <c r="G15" s="31">
        <f t="shared" si="2"/>
        <v>8</v>
      </c>
      <c r="H15" s="31">
        <v>7</v>
      </c>
      <c r="I15" s="31">
        <v>8</v>
      </c>
      <c r="J15" s="31">
        <f t="shared" si="3"/>
        <v>2</v>
      </c>
      <c r="K15" s="31">
        <v>1</v>
      </c>
      <c r="L15" s="31">
        <f t="shared" si="4"/>
        <v>12</v>
      </c>
      <c r="M15" s="31">
        <v>12</v>
      </c>
      <c r="N15" s="31">
        <f t="shared" si="5"/>
        <v>2</v>
      </c>
      <c r="O15" s="31">
        <v>2</v>
      </c>
      <c r="P15" s="31">
        <v>0</v>
      </c>
      <c r="Q15" s="31">
        <f t="shared" si="6"/>
        <v>3</v>
      </c>
      <c r="R15" s="31">
        <v>3</v>
      </c>
      <c r="S15" s="31">
        <v>3</v>
      </c>
      <c r="T15" s="31">
        <v>1</v>
      </c>
      <c r="U15" s="31">
        <v>1</v>
      </c>
      <c r="V15" s="31">
        <f t="shared" si="7"/>
        <v>3</v>
      </c>
      <c r="W15" s="31">
        <v>3</v>
      </c>
      <c r="X15" s="31">
        <f t="shared" si="8"/>
        <v>2</v>
      </c>
      <c r="Y15" s="31">
        <v>2</v>
      </c>
      <c r="Z15" s="31">
        <v>0</v>
      </c>
      <c r="AA15" s="31">
        <v>0</v>
      </c>
      <c r="AB15" s="31">
        <f t="shared" si="9"/>
        <v>12</v>
      </c>
      <c r="AC15" s="31">
        <v>11</v>
      </c>
      <c r="AD15" s="31">
        <v>2</v>
      </c>
      <c r="AE15" s="31">
        <v>5</v>
      </c>
      <c r="AF15" s="31">
        <v>0</v>
      </c>
      <c r="AG15" s="31">
        <f t="shared" si="10"/>
        <v>6</v>
      </c>
      <c r="AH15" s="31">
        <v>6</v>
      </c>
      <c r="AI15" s="30"/>
      <c r="AJ15" s="31">
        <v>3</v>
      </c>
      <c r="AK15" s="30"/>
      <c r="AL15" s="47">
        <f t="shared" si="11"/>
        <v>21610.224999999999</v>
      </c>
      <c r="AM15" s="47">
        <f t="shared" si="12"/>
        <v>231</v>
      </c>
      <c r="AN15" s="31">
        <v>93</v>
      </c>
      <c r="AO15" s="31">
        <v>96</v>
      </c>
      <c r="AP15" s="31">
        <v>11</v>
      </c>
      <c r="AQ15" s="31">
        <v>6</v>
      </c>
      <c r="AR15" s="31">
        <v>11</v>
      </c>
      <c r="AS15" s="31">
        <v>2</v>
      </c>
      <c r="AT15" s="31">
        <v>39</v>
      </c>
      <c r="AU15" s="30"/>
      <c r="AV15" s="31">
        <v>5</v>
      </c>
      <c r="AW15" s="31">
        <v>14</v>
      </c>
      <c r="AX15" s="30"/>
      <c r="AY15" s="30"/>
      <c r="AZ15" s="30"/>
      <c r="BA15" s="30"/>
      <c r="BB15" s="30"/>
      <c r="BC15" s="31">
        <v>1</v>
      </c>
      <c r="BD15" s="30"/>
      <c r="BE15" s="31">
        <v>1</v>
      </c>
      <c r="BF15" s="31">
        <v>4</v>
      </c>
      <c r="BG15" s="30"/>
      <c r="BH15" s="31">
        <v>4</v>
      </c>
      <c r="BI15" s="30"/>
      <c r="BJ15" s="30"/>
      <c r="BK15" s="30"/>
      <c r="BL15" s="30"/>
      <c r="BM15" s="31">
        <v>1</v>
      </c>
      <c r="BN15" s="31">
        <v>2</v>
      </c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1">
        <v>5</v>
      </c>
      <c r="BZ15" s="30"/>
      <c r="CA15" s="30"/>
      <c r="CB15" s="30"/>
      <c r="CC15" s="31">
        <v>1</v>
      </c>
      <c r="CD15" s="30"/>
      <c r="CE15" s="30"/>
      <c r="CF15" s="30"/>
      <c r="CG15" s="30"/>
      <c r="CH15" s="31">
        <v>1</v>
      </c>
      <c r="CI15" s="30"/>
      <c r="CJ15" s="30"/>
    </row>
    <row r="16" spans="1:88" ht="14.5" customHeight="1" x14ac:dyDescent="0.2">
      <c r="A16" s="33">
        <v>42416</v>
      </c>
      <c r="B16" s="41">
        <v>1</v>
      </c>
      <c r="C16" s="31">
        <f t="shared" si="0"/>
        <v>89</v>
      </c>
      <c r="D16" s="31">
        <v>89</v>
      </c>
      <c r="E16" s="31">
        <f t="shared" si="1"/>
        <v>54</v>
      </c>
      <c r="F16" s="31">
        <v>52</v>
      </c>
      <c r="G16" s="31">
        <f t="shared" si="2"/>
        <v>3</v>
      </c>
      <c r="H16" s="31">
        <v>7</v>
      </c>
      <c r="I16" s="31">
        <v>3</v>
      </c>
      <c r="J16" s="31">
        <f t="shared" si="3"/>
        <v>10</v>
      </c>
      <c r="K16" s="31">
        <v>10</v>
      </c>
      <c r="L16" s="31">
        <f t="shared" si="4"/>
        <v>6</v>
      </c>
      <c r="M16" s="31">
        <v>6</v>
      </c>
      <c r="N16" s="31">
        <f t="shared" si="5"/>
        <v>9</v>
      </c>
      <c r="O16" s="31">
        <v>9</v>
      </c>
      <c r="P16" s="31">
        <v>1</v>
      </c>
      <c r="Q16" s="31">
        <f t="shared" si="6"/>
        <v>1</v>
      </c>
      <c r="R16" s="31">
        <v>1</v>
      </c>
      <c r="S16" s="31">
        <v>0</v>
      </c>
      <c r="T16" s="31">
        <v>1</v>
      </c>
      <c r="U16" s="31">
        <v>0</v>
      </c>
      <c r="V16" s="31">
        <f t="shared" si="7"/>
        <v>1</v>
      </c>
      <c r="W16" s="31">
        <v>1</v>
      </c>
      <c r="X16" s="31">
        <f t="shared" si="8"/>
        <v>3</v>
      </c>
      <c r="Y16" s="31">
        <v>3</v>
      </c>
      <c r="Z16" s="31">
        <v>1</v>
      </c>
      <c r="AA16" s="31">
        <v>0</v>
      </c>
      <c r="AB16" s="31">
        <f t="shared" si="9"/>
        <v>11</v>
      </c>
      <c r="AC16" s="31">
        <v>11</v>
      </c>
      <c r="AD16" s="31">
        <v>3</v>
      </c>
      <c r="AE16" s="31">
        <v>0</v>
      </c>
      <c r="AF16" s="31">
        <v>0</v>
      </c>
      <c r="AG16" s="31">
        <f t="shared" si="10"/>
        <v>2</v>
      </c>
      <c r="AH16" s="31">
        <v>2</v>
      </c>
      <c r="AI16" s="31">
        <v>1</v>
      </c>
      <c r="AJ16" s="31">
        <v>2</v>
      </c>
      <c r="AK16" s="30"/>
      <c r="AL16" s="47">
        <f t="shared" si="11"/>
        <v>19255.1175</v>
      </c>
      <c r="AM16" s="47">
        <f t="shared" si="12"/>
        <v>207.5</v>
      </c>
      <c r="AN16" s="31">
        <v>67</v>
      </c>
      <c r="AO16" s="31">
        <v>97</v>
      </c>
      <c r="AP16" s="31">
        <v>12</v>
      </c>
      <c r="AQ16" s="31">
        <v>13</v>
      </c>
      <c r="AR16" s="31">
        <v>6</v>
      </c>
      <c r="AS16" s="31">
        <v>5</v>
      </c>
      <c r="AT16" s="31">
        <v>49</v>
      </c>
      <c r="AU16" s="30"/>
      <c r="AV16" s="31">
        <v>4</v>
      </c>
      <c r="AW16" s="31">
        <v>7</v>
      </c>
      <c r="AX16" s="30"/>
      <c r="AY16" s="30"/>
      <c r="AZ16" s="31">
        <v>10</v>
      </c>
      <c r="BA16" s="30"/>
      <c r="BB16" s="31">
        <v>1</v>
      </c>
      <c r="BC16" s="30"/>
      <c r="BD16" s="31">
        <v>2</v>
      </c>
      <c r="BE16" s="31">
        <v>4</v>
      </c>
      <c r="BF16" s="31">
        <v>6</v>
      </c>
      <c r="BG16" s="30"/>
      <c r="BH16" s="31">
        <v>1</v>
      </c>
      <c r="BI16" s="30"/>
      <c r="BJ16" s="30"/>
      <c r="BK16" s="30"/>
      <c r="BL16" s="30"/>
      <c r="BM16" s="31">
        <v>2</v>
      </c>
      <c r="BN16" s="30"/>
      <c r="BO16" s="30"/>
      <c r="BP16" s="30"/>
      <c r="BQ16" s="30"/>
      <c r="BR16" s="30"/>
      <c r="BS16" s="30"/>
      <c r="BT16" s="31">
        <v>3</v>
      </c>
      <c r="BU16" s="30"/>
      <c r="BV16" s="30"/>
      <c r="BW16" s="30"/>
      <c r="BX16" s="31">
        <v>5</v>
      </c>
      <c r="BY16" s="30"/>
      <c r="BZ16" s="31">
        <v>2</v>
      </c>
      <c r="CA16" s="30"/>
      <c r="CB16" s="30"/>
      <c r="CC16" s="30"/>
      <c r="CD16" s="30"/>
      <c r="CE16" s="30"/>
      <c r="CF16" s="30"/>
      <c r="CG16" s="30"/>
      <c r="CH16" s="30"/>
      <c r="CI16" s="30"/>
      <c r="CJ16" s="30"/>
    </row>
    <row r="17" spans="1:88" ht="14.5" customHeight="1" x14ac:dyDescent="0.2">
      <c r="A17" s="33">
        <v>42417</v>
      </c>
      <c r="B17" s="41">
        <v>1</v>
      </c>
      <c r="C17" s="31">
        <f t="shared" si="0"/>
        <v>88</v>
      </c>
      <c r="D17" s="31">
        <v>84</v>
      </c>
      <c r="E17" s="31">
        <f t="shared" si="1"/>
        <v>52</v>
      </c>
      <c r="F17" s="31">
        <v>52</v>
      </c>
      <c r="G17" s="31">
        <f t="shared" si="2"/>
        <v>1</v>
      </c>
      <c r="H17" s="31">
        <v>4</v>
      </c>
      <c r="I17" s="31">
        <v>1</v>
      </c>
      <c r="J17" s="31">
        <f t="shared" si="3"/>
        <v>4</v>
      </c>
      <c r="K17" s="31">
        <v>4</v>
      </c>
      <c r="L17" s="31">
        <f t="shared" si="4"/>
        <v>8</v>
      </c>
      <c r="M17" s="31">
        <v>8</v>
      </c>
      <c r="N17" s="31">
        <f t="shared" si="5"/>
        <v>2</v>
      </c>
      <c r="O17" s="31">
        <v>2</v>
      </c>
      <c r="P17" s="31">
        <v>1</v>
      </c>
      <c r="Q17" s="31">
        <f t="shared" si="6"/>
        <v>3</v>
      </c>
      <c r="R17" s="31">
        <v>2</v>
      </c>
      <c r="S17" s="31">
        <v>2</v>
      </c>
      <c r="T17" s="31">
        <v>0</v>
      </c>
      <c r="U17" s="31">
        <v>1</v>
      </c>
      <c r="V17" s="31">
        <f t="shared" si="7"/>
        <v>1</v>
      </c>
      <c r="W17" s="31">
        <v>1</v>
      </c>
      <c r="X17" s="31">
        <f t="shared" si="8"/>
        <v>1</v>
      </c>
      <c r="Y17" s="31">
        <v>1</v>
      </c>
      <c r="Z17" s="31">
        <v>0</v>
      </c>
      <c r="AA17" s="31">
        <v>0</v>
      </c>
      <c r="AB17" s="31">
        <f t="shared" si="9"/>
        <v>25</v>
      </c>
      <c r="AC17" s="31">
        <v>25</v>
      </c>
      <c r="AD17" s="31">
        <v>3</v>
      </c>
      <c r="AE17" s="31">
        <v>1</v>
      </c>
      <c r="AF17" s="31">
        <v>2</v>
      </c>
      <c r="AG17" s="31">
        <f t="shared" si="10"/>
        <v>2</v>
      </c>
      <c r="AH17" s="31">
        <v>2</v>
      </c>
      <c r="AI17" s="31">
        <v>1</v>
      </c>
      <c r="AJ17" s="31">
        <v>2</v>
      </c>
      <c r="AK17" s="30"/>
      <c r="AL17" s="47">
        <f t="shared" si="11"/>
        <v>18634.912499999999</v>
      </c>
      <c r="AM17" s="47">
        <f t="shared" si="12"/>
        <v>201.5</v>
      </c>
      <c r="AN17" s="31">
        <v>61</v>
      </c>
      <c r="AO17" s="31">
        <v>99</v>
      </c>
      <c r="AP17" s="31">
        <v>10</v>
      </c>
      <c r="AQ17" s="31">
        <v>13</v>
      </c>
      <c r="AR17" s="31">
        <v>8</v>
      </c>
      <c r="AS17" s="31">
        <v>1</v>
      </c>
      <c r="AT17" s="31">
        <v>52</v>
      </c>
      <c r="AU17" s="31">
        <v>2</v>
      </c>
      <c r="AV17" s="31">
        <v>5</v>
      </c>
      <c r="AW17" s="31">
        <v>11</v>
      </c>
      <c r="AX17" s="30"/>
      <c r="AY17" s="30"/>
      <c r="AZ17" s="31">
        <v>4</v>
      </c>
      <c r="BA17" s="30"/>
      <c r="BB17" s="31">
        <v>3</v>
      </c>
      <c r="BC17" s="31">
        <v>1</v>
      </c>
      <c r="BD17" s="31">
        <v>1</v>
      </c>
      <c r="BE17" s="31">
        <v>2</v>
      </c>
      <c r="BF17" s="31">
        <v>2</v>
      </c>
      <c r="BG17" s="30"/>
      <c r="BH17" s="31">
        <v>1</v>
      </c>
      <c r="BI17" s="30"/>
      <c r="BJ17" s="30"/>
      <c r="BK17" s="31">
        <v>1</v>
      </c>
      <c r="BL17" s="30"/>
      <c r="BM17" s="31">
        <v>3</v>
      </c>
      <c r="BN17" s="31">
        <v>1</v>
      </c>
      <c r="BO17" s="30"/>
      <c r="BP17" s="30"/>
      <c r="BQ17" s="30"/>
      <c r="BR17" s="31">
        <v>1</v>
      </c>
      <c r="BS17" s="30"/>
      <c r="BT17" s="31">
        <v>2</v>
      </c>
      <c r="BU17" s="30"/>
      <c r="BV17" s="30"/>
      <c r="BW17" s="30"/>
      <c r="BX17" s="31">
        <v>4</v>
      </c>
      <c r="BY17" s="31">
        <v>4</v>
      </c>
      <c r="BZ17" s="30"/>
      <c r="CA17" s="30"/>
      <c r="CB17" s="30"/>
      <c r="CC17" s="30"/>
      <c r="CD17" s="30"/>
      <c r="CE17" s="31">
        <v>1</v>
      </c>
      <c r="CF17" s="30"/>
      <c r="CG17" s="30"/>
      <c r="CH17" s="30"/>
      <c r="CI17" s="30"/>
      <c r="CJ17" s="30"/>
    </row>
    <row r="18" spans="1:88" ht="14.5" customHeight="1" x14ac:dyDescent="0.2">
      <c r="A18" s="33">
        <v>42418</v>
      </c>
      <c r="B18" s="41">
        <v>1</v>
      </c>
      <c r="C18" s="31">
        <f t="shared" si="0"/>
        <v>75</v>
      </c>
      <c r="D18" s="31">
        <v>71</v>
      </c>
      <c r="E18" s="31">
        <f t="shared" si="1"/>
        <v>35</v>
      </c>
      <c r="F18" s="31">
        <v>35</v>
      </c>
      <c r="G18" s="31">
        <f t="shared" si="2"/>
        <v>0</v>
      </c>
      <c r="H18" s="31">
        <v>3</v>
      </c>
      <c r="I18" s="30"/>
      <c r="J18" s="31">
        <f t="shared" si="3"/>
        <v>8</v>
      </c>
      <c r="K18" s="31">
        <v>8</v>
      </c>
      <c r="L18" s="31">
        <f t="shared" si="4"/>
        <v>13</v>
      </c>
      <c r="M18" s="31">
        <v>13</v>
      </c>
      <c r="N18" s="31">
        <f t="shared" si="5"/>
        <v>4</v>
      </c>
      <c r="O18" s="31">
        <v>4</v>
      </c>
      <c r="P18" s="31">
        <v>1</v>
      </c>
      <c r="Q18" s="31">
        <f t="shared" si="6"/>
        <v>4</v>
      </c>
      <c r="R18" s="31">
        <v>4</v>
      </c>
      <c r="S18" s="31">
        <v>0</v>
      </c>
      <c r="T18" s="31">
        <v>0</v>
      </c>
      <c r="U18" s="31">
        <v>0</v>
      </c>
      <c r="V18" s="31">
        <f t="shared" si="7"/>
        <v>5</v>
      </c>
      <c r="W18" s="31">
        <v>4</v>
      </c>
      <c r="X18" s="31">
        <f t="shared" si="8"/>
        <v>2</v>
      </c>
      <c r="Y18" s="31">
        <v>2</v>
      </c>
      <c r="Z18" s="31">
        <v>1</v>
      </c>
      <c r="AA18" s="31">
        <v>0</v>
      </c>
      <c r="AB18" s="31">
        <f t="shared" si="9"/>
        <v>8</v>
      </c>
      <c r="AC18" s="31">
        <v>7</v>
      </c>
      <c r="AD18" s="31">
        <v>0</v>
      </c>
      <c r="AE18" s="31">
        <v>1</v>
      </c>
      <c r="AF18" s="31">
        <v>1</v>
      </c>
      <c r="AG18" s="31">
        <f t="shared" si="10"/>
        <v>4</v>
      </c>
      <c r="AH18" s="31">
        <v>4</v>
      </c>
      <c r="AI18" s="31">
        <v>2</v>
      </c>
      <c r="AJ18" s="31">
        <v>1</v>
      </c>
      <c r="AK18" s="30"/>
      <c r="AL18" s="47">
        <f t="shared" si="11"/>
        <v>15724.59</v>
      </c>
      <c r="AM18" s="47">
        <f t="shared" si="12"/>
        <v>170</v>
      </c>
      <c r="AN18" s="31">
        <v>68</v>
      </c>
      <c r="AO18" s="31">
        <v>59</v>
      </c>
      <c r="AP18" s="31">
        <v>23</v>
      </c>
      <c r="AQ18" s="31">
        <v>6</v>
      </c>
      <c r="AR18" s="31">
        <v>6</v>
      </c>
      <c r="AS18" s="31">
        <v>4</v>
      </c>
      <c r="AT18" s="31">
        <v>39</v>
      </c>
      <c r="AU18" s="30"/>
      <c r="AV18" s="31">
        <v>2</v>
      </c>
      <c r="AW18" s="31">
        <v>4</v>
      </c>
      <c r="AX18" s="30"/>
      <c r="AY18" s="31">
        <v>1</v>
      </c>
      <c r="AZ18" s="30"/>
      <c r="BA18" s="30"/>
      <c r="BB18" s="31">
        <v>2</v>
      </c>
      <c r="BC18" s="31">
        <v>2</v>
      </c>
      <c r="BD18" s="31">
        <v>3</v>
      </c>
      <c r="BE18" s="31">
        <v>6</v>
      </c>
      <c r="BF18" s="31">
        <v>5</v>
      </c>
      <c r="BG18" s="30"/>
      <c r="BH18" s="31">
        <v>1</v>
      </c>
      <c r="BI18" s="31">
        <v>1</v>
      </c>
      <c r="BJ18" s="30"/>
      <c r="BK18" s="30"/>
      <c r="BL18" s="30"/>
      <c r="BM18" s="31">
        <v>1</v>
      </c>
      <c r="BN18" s="31">
        <v>1</v>
      </c>
      <c r="BO18" s="30"/>
      <c r="BP18" s="31">
        <v>1</v>
      </c>
      <c r="BQ18" s="30"/>
      <c r="BR18" s="31">
        <v>1</v>
      </c>
      <c r="BS18" s="30"/>
      <c r="BT18" s="31">
        <v>2</v>
      </c>
      <c r="BU18" s="30"/>
      <c r="BV18" s="30"/>
      <c r="BW18" s="30"/>
      <c r="BX18" s="31">
        <v>3</v>
      </c>
      <c r="BY18" s="31">
        <v>4</v>
      </c>
      <c r="BZ18" s="30"/>
      <c r="CA18" s="30"/>
      <c r="CB18" s="30"/>
      <c r="CC18" s="30"/>
      <c r="CD18" s="30"/>
      <c r="CE18" s="30"/>
      <c r="CF18" s="31">
        <v>1</v>
      </c>
      <c r="CG18" s="30"/>
      <c r="CH18" s="31">
        <v>1</v>
      </c>
      <c r="CI18" s="30"/>
      <c r="CJ18" s="30"/>
    </row>
    <row r="19" spans="1:88" ht="14.5" customHeight="1" x14ac:dyDescent="0.2">
      <c r="A19" s="33">
        <v>42419</v>
      </c>
      <c r="B19" s="41">
        <v>1</v>
      </c>
      <c r="C19" s="31">
        <f t="shared" si="0"/>
        <v>76</v>
      </c>
      <c r="D19" s="31">
        <v>76</v>
      </c>
      <c r="E19" s="31">
        <f t="shared" si="1"/>
        <v>62</v>
      </c>
      <c r="F19" s="31">
        <v>62</v>
      </c>
      <c r="G19" s="31">
        <f t="shared" si="2"/>
        <v>0</v>
      </c>
      <c r="H19" s="31">
        <v>8</v>
      </c>
      <c r="I19" s="30"/>
      <c r="J19" s="31">
        <f t="shared" si="3"/>
        <v>5</v>
      </c>
      <c r="K19" s="31">
        <v>5</v>
      </c>
      <c r="L19" s="31">
        <f t="shared" si="4"/>
        <v>14</v>
      </c>
      <c r="M19" s="31">
        <v>14</v>
      </c>
      <c r="N19" s="31">
        <f t="shared" si="5"/>
        <v>3</v>
      </c>
      <c r="O19" s="31">
        <v>3</v>
      </c>
      <c r="P19" s="31">
        <v>2</v>
      </c>
      <c r="Q19" s="31">
        <f t="shared" si="6"/>
        <v>3</v>
      </c>
      <c r="R19" s="31">
        <v>3</v>
      </c>
      <c r="S19" s="31">
        <v>1</v>
      </c>
      <c r="T19" s="31">
        <v>0</v>
      </c>
      <c r="U19" s="31">
        <v>0</v>
      </c>
      <c r="V19" s="31">
        <f t="shared" si="7"/>
        <v>4</v>
      </c>
      <c r="W19" s="31">
        <v>4</v>
      </c>
      <c r="X19" s="31">
        <f t="shared" si="8"/>
        <v>1</v>
      </c>
      <c r="Y19" s="31">
        <v>1</v>
      </c>
      <c r="Z19" s="31">
        <v>1</v>
      </c>
      <c r="AA19" s="31">
        <v>0</v>
      </c>
      <c r="AB19" s="31">
        <f t="shared" si="9"/>
        <v>20</v>
      </c>
      <c r="AC19" s="31">
        <v>19</v>
      </c>
      <c r="AD19" s="31">
        <v>2</v>
      </c>
      <c r="AE19" s="31">
        <v>1</v>
      </c>
      <c r="AF19" s="30"/>
      <c r="AG19" s="31">
        <f t="shared" si="10"/>
        <v>3</v>
      </c>
      <c r="AH19" s="31">
        <v>3</v>
      </c>
      <c r="AI19" s="30"/>
      <c r="AJ19" s="31">
        <v>2</v>
      </c>
      <c r="AK19" s="30"/>
      <c r="AL19" s="47">
        <f t="shared" si="11"/>
        <v>19718.857499999998</v>
      </c>
      <c r="AM19" s="47">
        <f t="shared" si="12"/>
        <v>212.5</v>
      </c>
      <c r="AN19" s="31">
        <v>78</v>
      </c>
      <c r="AO19" s="31">
        <v>89</v>
      </c>
      <c r="AP19" s="31">
        <v>15</v>
      </c>
      <c r="AQ19" s="31">
        <v>6</v>
      </c>
      <c r="AR19" s="31">
        <v>13</v>
      </c>
      <c r="AS19" s="31">
        <v>5</v>
      </c>
      <c r="AT19" s="31">
        <v>66</v>
      </c>
      <c r="AU19" s="30"/>
      <c r="AV19" s="31">
        <v>1</v>
      </c>
      <c r="AW19" s="31">
        <v>11</v>
      </c>
      <c r="AX19" s="30"/>
      <c r="AY19" s="30"/>
      <c r="AZ19" s="31">
        <v>1</v>
      </c>
      <c r="BA19" s="30"/>
      <c r="BB19" s="31">
        <v>1</v>
      </c>
      <c r="BC19" s="30"/>
      <c r="BD19" s="31">
        <v>2</v>
      </c>
      <c r="BE19" s="31">
        <v>2</v>
      </c>
      <c r="BF19" s="31">
        <v>3</v>
      </c>
      <c r="BG19" s="30"/>
      <c r="BH19" s="30"/>
      <c r="BI19" s="30"/>
      <c r="BJ19" s="30"/>
      <c r="BK19" s="31">
        <v>1</v>
      </c>
      <c r="BL19" s="30"/>
      <c r="BM19" s="30"/>
      <c r="BN19" s="31">
        <v>3</v>
      </c>
      <c r="BO19" s="30"/>
      <c r="BP19" s="30"/>
      <c r="BQ19" s="30"/>
      <c r="BR19" s="30"/>
      <c r="BS19" s="30"/>
      <c r="BT19" s="31">
        <v>1</v>
      </c>
      <c r="BU19" s="31">
        <v>1</v>
      </c>
      <c r="BV19" s="30"/>
      <c r="BW19" s="30"/>
      <c r="BX19" s="31">
        <v>1</v>
      </c>
      <c r="BY19" s="30"/>
      <c r="BZ19" s="30"/>
      <c r="CA19" s="30"/>
      <c r="CB19" s="30"/>
      <c r="CC19" s="30"/>
      <c r="CD19" s="30"/>
      <c r="CE19" s="30"/>
      <c r="CF19" s="30"/>
      <c r="CG19" s="30"/>
      <c r="CH19" s="31">
        <v>1</v>
      </c>
      <c r="CI19" s="30"/>
      <c r="CJ19" s="30"/>
    </row>
    <row r="20" spans="1:88" ht="14.5" customHeight="1" x14ac:dyDescent="0.2">
      <c r="A20" s="33">
        <v>42420</v>
      </c>
      <c r="B20" s="41">
        <v>2</v>
      </c>
      <c r="C20" s="31">
        <f t="shared" si="0"/>
        <v>71</v>
      </c>
      <c r="D20" s="31">
        <v>69</v>
      </c>
      <c r="E20" s="31">
        <f t="shared" si="1"/>
        <v>28</v>
      </c>
      <c r="F20" s="31">
        <v>28</v>
      </c>
      <c r="G20" s="31">
        <f t="shared" si="2"/>
        <v>1</v>
      </c>
      <c r="H20" s="31">
        <v>5</v>
      </c>
      <c r="I20" s="31">
        <v>1</v>
      </c>
      <c r="J20" s="31">
        <f t="shared" si="3"/>
        <v>11</v>
      </c>
      <c r="K20" s="31">
        <v>10</v>
      </c>
      <c r="L20" s="31">
        <f t="shared" si="4"/>
        <v>4</v>
      </c>
      <c r="M20" s="31">
        <v>4</v>
      </c>
      <c r="N20" s="31">
        <f t="shared" si="5"/>
        <v>1</v>
      </c>
      <c r="O20" s="31">
        <v>1</v>
      </c>
      <c r="P20" s="31">
        <v>3</v>
      </c>
      <c r="Q20" s="31">
        <f t="shared" si="6"/>
        <v>1</v>
      </c>
      <c r="R20" s="31">
        <v>1</v>
      </c>
      <c r="S20" s="31">
        <v>0</v>
      </c>
      <c r="T20" s="31">
        <v>0</v>
      </c>
      <c r="U20" s="31">
        <v>0</v>
      </c>
      <c r="V20" s="31">
        <f t="shared" si="7"/>
        <v>2</v>
      </c>
      <c r="W20" s="31">
        <v>2</v>
      </c>
      <c r="X20" s="31">
        <f t="shared" si="8"/>
        <v>3</v>
      </c>
      <c r="Y20" s="31">
        <v>2</v>
      </c>
      <c r="Z20" s="31">
        <v>0</v>
      </c>
      <c r="AA20" s="31">
        <v>0</v>
      </c>
      <c r="AB20" s="31">
        <f t="shared" si="9"/>
        <v>6</v>
      </c>
      <c r="AC20" s="31">
        <v>6</v>
      </c>
      <c r="AD20" s="31">
        <v>1</v>
      </c>
      <c r="AE20" s="31">
        <v>2</v>
      </c>
      <c r="AF20" s="30"/>
      <c r="AG20" s="31">
        <f t="shared" si="10"/>
        <v>5</v>
      </c>
      <c r="AH20" s="31">
        <v>4</v>
      </c>
      <c r="AI20" s="31">
        <v>1</v>
      </c>
      <c r="AJ20" s="31">
        <v>5</v>
      </c>
      <c r="AK20" s="30"/>
      <c r="AL20" s="47">
        <f t="shared" si="11"/>
        <v>14192.6175</v>
      </c>
      <c r="AM20" s="47">
        <f t="shared" si="12"/>
        <v>151.5</v>
      </c>
      <c r="AN20" s="31">
        <v>59</v>
      </c>
      <c r="AO20" s="31">
        <v>59</v>
      </c>
      <c r="AP20" s="31">
        <v>17</v>
      </c>
      <c r="AQ20" s="31">
        <v>1</v>
      </c>
      <c r="AR20" s="31">
        <v>5</v>
      </c>
      <c r="AS20" s="31">
        <v>3</v>
      </c>
      <c r="AT20" s="31">
        <v>41</v>
      </c>
      <c r="AU20" s="30"/>
      <c r="AV20" s="31">
        <v>4</v>
      </c>
      <c r="AW20" s="31">
        <v>7</v>
      </c>
      <c r="AX20" s="30"/>
      <c r="AY20" s="30"/>
      <c r="AZ20" s="31">
        <v>1</v>
      </c>
      <c r="BA20" s="30"/>
      <c r="BB20" s="31">
        <v>2</v>
      </c>
      <c r="BC20" s="30"/>
      <c r="BD20" s="30"/>
      <c r="BE20" s="31">
        <v>1</v>
      </c>
      <c r="BF20" s="31">
        <v>1</v>
      </c>
      <c r="BG20" s="30"/>
      <c r="BH20" s="30"/>
      <c r="BI20" s="31">
        <v>1</v>
      </c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1">
        <v>1</v>
      </c>
      <c r="BU20" s="31">
        <v>1</v>
      </c>
      <c r="BV20" s="30"/>
      <c r="BW20" s="30"/>
      <c r="BX20" s="30"/>
      <c r="BY20" s="31">
        <v>2</v>
      </c>
      <c r="BZ20" s="30"/>
      <c r="CA20" s="30"/>
      <c r="CB20" s="30"/>
      <c r="CC20" s="31">
        <v>1</v>
      </c>
      <c r="CD20" s="30"/>
      <c r="CE20" s="30"/>
      <c r="CF20" s="30"/>
      <c r="CG20" s="31">
        <v>1</v>
      </c>
      <c r="CH20" s="30"/>
      <c r="CI20" s="31">
        <v>1</v>
      </c>
      <c r="CJ20" s="30"/>
    </row>
    <row r="21" spans="1:88" ht="14.5" customHeight="1" x14ac:dyDescent="0.2">
      <c r="A21" s="33">
        <v>42421</v>
      </c>
      <c r="B21" s="41">
        <v>2</v>
      </c>
      <c r="C21" s="31">
        <f t="shared" si="0"/>
        <v>62</v>
      </c>
      <c r="D21" s="31">
        <v>59</v>
      </c>
      <c r="E21" s="31">
        <f t="shared" si="1"/>
        <v>51</v>
      </c>
      <c r="F21" s="31">
        <v>51</v>
      </c>
      <c r="G21" s="31">
        <f t="shared" si="2"/>
        <v>1</v>
      </c>
      <c r="H21" s="31">
        <v>6</v>
      </c>
      <c r="I21" s="31">
        <v>1</v>
      </c>
      <c r="J21" s="31">
        <f t="shared" si="3"/>
        <v>2</v>
      </c>
      <c r="K21" s="31">
        <v>2</v>
      </c>
      <c r="L21" s="31">
        <f t="shared" si="4"/>
        <v>10</v>
      </c>
      <c r="M21" s="31">
        <v>9</v>
      </c>
      <c r="N21" s="31">
        <f t="shared" si="5"/>
        <v>2</v>
      </c>
      <c r="O21" s="31">
        <v>1</v>
      </c>
      <c r="P21" s="31">
        <v>0</v>
      </c>
      <c r="Q21" s="31">
        <f t="shared" si="6"/>
        <v>0</v>
      </c>
      <c r="R21" s="30"/>
      <c r="S21" s="31">
        <v>1</v>
      </c>
      <c r="T21" s="31">
        <v>0</v>
      </c>
      <c r="U21" s="31">
        <v>0</v>
      </c>
      <c r="V21" s="31">
        <f t="shared" si="7"/>
        <v>5</v>
      </c>
      <c r="W21" s="31">
        <v>4</v>
      </c>
      <c r="X21" s="31">
        <f t="shared" si="8"/>
        <v>0</v>
      </c>
      <c r="Y21" s="30"/>
      <c r="Z21" s="31">
        <v>0</v>
      </c>
      <c r="AA21" s="31">
        <v>0</v>
      </c>
      <c r="AB21" s="31">
        <f t="shared" si="9"/>
        <v>10</v>
      </c>
      <c r="AC21" s="31">
        <v>9</v>
      </c>
      <c r="AD21" s="31">
        <v>0</v>
      </c>
      <c r="AE21" s="31">
        <v>2</v>
      </c>
      <c r="AF21" s="30"/>
      <c r="AG21" s="31">
        <f t="shared" si="10"/>
        <v>2</v>
      </c>
      <c r="AH21" s="31">
        <v>2</v>
      </c>
      <c r="AI21" s="30"/>
      <c r="AJ21" s="31">
        <v>1</v>
      </c>
      <c r="AK21" s="30"/>
      <c r="AL21" s="47">
        <f t="shared" si="11"/>
        <v>14849.395</v>
      </c>
      <c r="AM21" s="47">
        <f t="shared" si="12"/>
        <v>160</v>
      </c>
      <c r="AN21" s="31">
        <v>48</v>
      </c>
      <c r="AO21" s="31">
        <v>75</v>
      </c>
      <c r="AP21" s="31">
        <v>11</v>
      </c>
      <c r="AQ21" s="31">
        <v>4</v>
      </c>
      <c r="AR21" s="31">
        <v>8</v>
      </c>
      <c r="AS21" s="31">
        <v>5</v>
      </c>
      <c r="AT21" s="31">
        <v>38</v>
      </c>
      <c r="AU21" s="30"/>
      <c r="AV21" s="31">
        <v>6</v>
      </c>
      <c r="AW21" s="31">
        <v>6</v>
      </c>
      <c r="AX21" s="30"/>
      <c r="AY21" s="31">
        <v>1</v>
      </c>
      <c r="AZ21" s="30"/>
      <c r="BA21" s="30"/>
      <c r="BB21" s="30"/>
      <c r="BC21" s="31">
        <v>1</v>
      </c>
      <c r="BD21" s="31">
        <v>1</v>
      </c>
      <c r="BE21" s="31">
        <v>10</v>
      </c>
      <c r="BF21" s="31">
        <v>1</v>
      </c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1">
        <v>1</v>
      </c>
      <c r="BY21" s="31">
        <v>3</v>
      </c>
      <c r="BZ21" s="30"/>
      <c r="CA21" s="30"/>
      <c r="CB21" s="31">
        <v>1</v>
      </c>
      <c r="CC21" s="30"/>
      <c r="CD21" s="31">
        <v>1</v>
      </c>
      <c r="CE21" s="30"/>
      <c r="CF21" s="31">
        <v>1</v>
      </c>
      <c r="CG21" s="30"/>
      <c r="CH21" s="31">
        <v>1</v>
      </c>
      <c r="CI21" s="30"/>
      <c r="CJ21" s="30"/>
    </row>
    <row r="22" spans="1:88" ht="15" customHeight="1" x14ac:dyDescent="0.2">
      <c r="A22" s="33">
        <v>42422</v>
      </c>
      <c r="B22" s="41">
        <v>1</v>
      </c>
      <c r="C22" s="31">
        <f t="shared" si="0"/>
        <v>75</v>
      </c>
      <c r="D22" s="31">
        <v>72</v>
      </c>
      <c r="E22" s="31">
        <f t="shared" si="1"/>
        <v>52</v>
      </c>
      <c r="F22" s="31">
        <v>51</v>
      </c>
      <c r="G22" s="31">
        <f t="shared" si="2"/>
        <v>1</v>
      </c>
      <c r="H22" s="31">
        <v>6</v>
      </c>
      <c r="I22" s="31">
        <v>1</v>
      </c>
      <c r="J22" s="31">
        <f t="shared" si="3"/>
        <v>5</v>
      </c>
      <c r="K22" s="31">
        <v>5</v>
      </c>
      <c r="L22" s="31">
        <f t="shared" si="4"/>
        <v>15</v>
      </c>
      <c r="M22" s="31">
        <v>15</v>
      </c>
      <c r="N22" s="31">
        <f t="shared" si="5"/>
        <v>2</v>
      </c>
      <c r="O22" s="31">
        <v>2</v>
      </c>
      <c r="P22" s="31">
        <v>0</v>
      </c>
      <c r="Q22" s="31">
        <f t="shared" si="6"/>
        <v>1</v>
      </c>
      <c r="R22" s="31">
        <v>1</v>
      </c>
      <c r="S22" s="31">
        <v>3</v>
      </c>
      <c r="T22" s="31">
        <v>0</v>
      </c>
      <c r="U22" s="31">
        <v>0</v>
      </c>
      <c r="V22" s="31">
        <f t="shared" si="7"/>
        <v>1</v>
      </c>
      <c r="W22" s="31">
        <v>1</v>
      </c>
      <c r="X22" s="31">
        <f t="shared" si="8"/>
        <v>5</v>
      </c>
      <c r="Y22" s="31">
        <v>5</v>
      </c>
      <c r="Z22" s="31">
        <v>0</v>
      </c>
      <c r="AA22" s="31">
        <v>0</v>
      </c>
      <c r="AB22" s="31">
        <f t="shared" si="9"/>
        <v>12</v>
      </c>
      <c r="AC22" s="31">
        <v>12</v>
      </c>
      <c r="AD22" s="31">
        <v>3</v>
      </c>
      <c r="AE22" s="31">
        <v>5</v>
      </c>
      <c r="AF22" s="30"/>
      <c r="AG22" s="31">
        <f t="shared" si="10"/>
        <v>2</v>
      </c>
      <c r="AH22" s="31">
        <v>2</v>
      </c>
      <c r="AI22" s="30"/>
      <c r="AJ22" s="31">
        <v>1</v>
      </c>
      <c r="AK22" s="30"/>
      <c r="AL22" s="47">
        <f t="shared" si="11"/>
        <v>17645.625</v>
      </c>
      <c r="AM22" s="47">
        <f t="shared" si="12"/>
        <v>190</v>
      </c>
      <c r="AN22" s="31">
        <v>63</v>
      </c>
      <c r="AO22" s="31">
        <v>85</v>
      </c>
      <c r="AP22" s="31">
        <v>13</v>
      </c>
      <c r="AQ22" s="31">
        <v>11</v>
      </c>
      <c r="AR22" s="31">
        <v>6</v>
      </c>
      <c r="AS22" s="31">
        <v>7</v>
      </c>
      <c r="AT22" s="31">
        <v>44</v>
      </c>
      <c r="AU22" s="30"/>
      <c r="AV22" s="30"/>
      <c r="AW22" s="31">
        <v>10</v>
      </c>
      <c r="AX22" s="31">
        <v>1</v>
      </c>
      <c r="AY22" s="30"/>
      <c r="AZ22" s="31">
        <v>4</v>
      </c>
      <c r="BA22" s="30"/>
      <c r="BB22" s="31">
        <v>1</v>
      </c>
      <c r="BC22" s="30"/>
      <c r="BD22" s="31">
        <v>2</v>
      </c>
      <c r="BE22" s="31">
        <v>3</v>
      </c>
      <c r="BF22" s="31">
        <v>2</v>
      </c>
      <c r="BG22" s="30"/>
      <c r="BH22" s="31">
        <v>3</v>
      </c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1">
        <v>1</v>
      </c>
      <c r="BT22" s="31">
        <v>2</v>
      </c>
      <c r="BU22" s="30"/>
      <c r="BV22" s="30"/>
      <c r="BW22" s="30"/>
      <c r="BX22" s="31">
        <v>1</v>
      </c>
      <c r="BY22" s="31">
        <v>3</v>
      </c>
      <c r="BZ22" s="31">
        <v>1</v>
      </c>
      <c r="CA22" s="30"/>
      <c r="CB22" s="30"/>
      <c r="CC22" s="30"/>
      <c r="CD22" s="30"/>
      <c r="CE22" s="30"/>
      <c r="CF22" s="30"/>
      <c r="CG22" s="30"/>
      <c r="CH22" s="30"/>
      <c r="CI22" s="30"/>
      <c r="CJ22" s="30"/>
    </row>
    <row r="23" spans="1:88" ht="15" customHeight="1" x14ac:dyDescent="0.2">
      <c r="A23" s="33">
        <v>42423</v>
      </c>
      <c r="B23" s="41">
        <v>1</v>
      </c>
      <c r="C23" s="31">
        <f t="shared" si="0"/>
        <v>109</v>
      </c>
      <c r="D23" s="31">
        <v>107</v>
      </c>
      <c r="E23" s="31">
        <f t="shared" si="1"/>
        <v>52</v>
      </c>
      <c r="F23" s="31">
        <v>52</v>
      </c>
      <c r="G23" s="31">
        <f t="shared" si="2"/>
        <v>4</v>
      </c>
      <c r="H23" s="31">
        <v>5</v>
      </c>
      <c r="I23" s="31">
        <v>4</v>
      </c>
      <c r="J23" s="31">
        <f t="shared" si="3"/>
        <v>5</v>
      </c>
      <c r="K23" s="31">
        <v>5</v>
      </c>
      <c r="L23" s="31">
        <f t="shared" si="4"/>
        <v>16</v>
      </c>
      <c r="M23" s="31">
        <v>16</v>
      </c>
      <c r="N23" s="31">
        <f t="shared" si="5"/>
        <v>4</v>
      </c>
      <c r="O23" s="31">
        <v>4</v>
      </c>
      <c r="P23" s="31">
        <v>1</v>
      </c>
      <c r="Q23" s="31">
        <f t="shared" si="6"/>
        <v>2</v>
      </c>
      <c r="R23" s="31">
        <v>2</v>
      </c>
      <c r="S23" s="31">
        <v>1</v>
      </c>
      <c r="T23" s="31">
        <v>1</v>
      </c>
      <c r="U23" s="31">
        <v>0</v>
      </c>
      <c r="V23" s="31">
        <f t="shared" si="7"/>
        <v>0</v>
      </c>
      <c r="W23" s="30"/>
      <c r="X23" s="31">
        <f t="shared" si="8"/>
        <v>1</v>
      </c>
      <c r="Y23" s="31">
        <v>1</v>
      </c>
      <c r="Z23" s="31">
        <v>0</v>
      </c>
      <c r="AA23" s="31">
        <v>0</v>
      </c>
      <c r="AB23" s="31">
        <f t="shared" si="9"/>
        <v>8</v>
      </c>
      <c r="AC23" s="31">
        <v>8</v>
      </c>
      <c r="AD23" s="31">
        <v>1</v>
      </c>
      <c r="AE23" s="30"/>
      <c r="AF23" s="30"/>
      <c r="AG23" s="31">
        <f t="shared" si="10"/>
        <v>3</v>
      </c>
      <c r="AH23" s="31">
        <v>3</v>
      </c>
      <c r="AI23" s="31">
        <v>1</v>
      </c>
      <c r="AJ23" s="31">
        <v>2</v>
      </c>
      <c r="AK23" s="30"/>
      <c r="AL23" s="47">
        <f t="shared" si="11"/>
        <v>20888.349999999999</v>
      </c>
      <c r="AM23" s="47">
        <f t="shared" si="12"/>
        <v>225</v>
      </c>
      <c r="AN23" s="31">
        <v>86</v>
      </c>
      <c r="AO23" s="31">
        <v>82</v>
      </c>
      <c r="AP23" s="31">
        <v>29</v>
      </c>
      <c r="AQ23" s="31">
        <v>6</v>
      </c>
      <c r="AR23" s="31">
        <v>7</v>
      </c>
      <c r="AS23" s="31">
        <v>6</v>
      </c>
      <c r="AT23" s="31">
        <v>42</v>
      </c>
      <c r="AU23" s="30"/>
      <c r="AV23" s="31">
        <v>5</v>
      </c>
      <c r="AW23" s="31">
        <v>8</v>
      </c>
      <c r="AX23" s="30"/>
      <c r="AY23" s="31">
        <v>1</v>
      </c>
      <c r="AZ23" s="31">
        <v>5</v>
      </c>
      <c r="BA23" s="30"/>
      <c r="BB23" s="31">
        <v>1</v>
      </c>
      <c r="BC23" s="31">
        <v>1</v>
      </c>
      <c r="BD23" s="30"/>
      <c r="BE23" s="31">
        <v>3</v>
      </c>
      <c r="BF23" s="31">
        <v>2</v>
      </c>
      <c r="BG23" s="30"/>
      <c r="BH23" s="30"/>
      <c r="BI23" s="30"/>
      <c r="BJ23" s="30"/>
      <c r="BK23" s="30"/>
      <c r="BL23" s="30"/>
      <c r="BM23" s="31">
        <v>2</v>
      </c>
      <c r="BN23" s="30"/>
      <c r="BO23" s="30"/>
      <c r="BP23" s="30"/>
      <c r="BQ23" s="30"/>
      <c r="BR23" s="30"/>
      <c r="BS23" s="30"/>
      <c r="BT23" s="31">
        <v>2</v>
      </c>
      <c r="BU23" s="30"/>
      <c r="BV23" s="30"/>
      <c r="BW23" s="31">
        <v>1</v>
      </c>
      <c r="BX23" s="31">
        <v>3</v>
      </c>
      <c r="BY23" s="31">
        <v>2</v>
      </c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</row>
    <row r="24" spans="1:88" ht="14.5" customHeight="1" x14ac:dyDescent="0.2">
      <c r="A24" s="33">
        <v>42424</v>
      </c>
      <c r="B24" s="41">
        <v>1</v>
      </c>
      <c r="C24" s="31">
        <f t="shared" si="0"/>
        <v>99</v>
      </c>
      <c r="D24" s="31">
        <v>98</v>
      </c>
      <c r="E24" s="31">
        <f t="shared" si="1"/>
        <v>54</v>
      </c>
      <c r="F24" s="31">
        <v>54</v>
      </c>
      <c r="G24" s="31">
        <f t="shared" si="2"/>
        <v>7</v>
      </c>
      <c r="H24" s="31">
        <v>7</v>
      </c>
      <c r="I24" s="31">
        <v>6</v>
      </c>
      <c r="J24" s="31">
        <f t="shared" si="3"/>
        <v>9</v>
      </c>
      <c r="K24" s="31">
        <v>9</v>
      </c>
      <c r="L24" s="31">
        <f t="shared" si="4"/>
        <v>12</v>
      </c>
      <c r="M24" s="31">
        <v>12</v>
      </c>
      <c r="N24" s="31">
        <f t="shared" si="5"/>
        <v>4</v>
      </c>
      <c r="O24" s="31">
        <v>4</v>
      </c>
      <c r="P24" s="31">
        <v>0</v>
      </c>
      <c r="Q24" s="31">
        <f t="shared" si="6"/>
        <v>4</v>
      </c>
      <c r="R24" s="31">
        <v>4</v>
      </c>
      <c r="S24" s="31">
        <v>3</v>
      </c>
      <c r="T24" s="31">
        <v>3</v>
      </c>
      <c r="U24" s="31">
        <v>1</v>
      </c>
      <c r="V24" s="31">
        <f t="shared" si="7"/>
        <v>2</v>
      </c>
      <c r="W24" s="31">
        <v>2</v>
      </c>
      <c r="X24" s="31">
        <f t="shared" si="8"/>
        <v>8</v>
      </c>
      <c r="Y24" s="31">
        <v>8</v>
      </c>
      <c r="Z24" s="31">
        <v>0</v>
      </c>
      <c r="AA24" s="31">
        <v>0</v>
      </c>
      <c r="AB24" s="31">
        <f t="shared" si="9"/>
        <v>14</v>
      </c>
      <c r="AC24" s="31">
        <v>12</v>
      </c>
      <c r="AD24" s="31">
        <v>1</v>
      </c>
      <c r="AE24" s="30"/>
      <c r="AF24" s="31">
        <v>1</v>
      </c>
      <c r="AG24" s="31">
        <f t="shared" si="10"/>
        <v>3</v>
      </c>
      <c r="AH24" s="31">
        <v>3</v>
      </c>
      <c r="AI24" s="30"/>
      <c r="AJ24" s="31">
        <v>4</v>
      </c>
      <c r="AK24" s="30"/>
      <c r="AL24" s="47">
        <f t="shared" si="11"/>
        <v>22583.447499999998</v>
      </c>
      <c r="AM24" s="47">
        <f t="shared" si="12"/>
        <v>242.5</v>
      </c>
      <c r="AN24" s="31">
        <v>98</v>
      </c>
      <c r="AO24" s="31">
        <v>93</v>
      </c>
      <c r="AP24" s="31">
        <v>11</v>
      </c>
      <c r="AQ24" s="31">
        <v>4</v>
      </c>
      <c r="AR24" s="31">
        <v>16</v>
      </c>
      <c r="AS24" s="31">
        <v>10</v>
      </c>
      <c r="AT24" s="31">
        <v>57</v>
      </c>
      <c r="AU24" s="31">
        <v>1</v>
      </c>
      <c r="AV24" s="31">
        <v>3</v>
      </c>
      <c r="AW24" s="31">
        <v>16</v>
      </c>
      <c r="AX24" s="30"/>
      <c r="AY24" s="30"/>
      <c r="AZ24" s="31">
        <v>1</v>
      </c>
      <c r="BA24" s="30"/>
      <c r="BB24" s="31">
        <v>1</v>
      </c>
      <c r="BC24" s="30"/>
      <c r="BD24" s="31">
        <v>2</v>
      </c>
      <c r="BE24" s="31">
        <v>8</v>
      </c>
      <c r="BF24" s="31">
        <v>5</v>
      </c>
      <c r="BG24" s="30"/>
      <c r="BH24" s="30"/>
      <c r="BI24" s="31">
        <v>2</v>
      </c>
      <c r="BJ24" s="30"/>
      <c r="BK24" s="30"/>
      <c r="BL24" s="30"/>
      <c r="BM24" s="31">
        <v>1</v>
      </c>
      <c r="BN24" s="31">
        <v>1</v>
      </c>
      <c r="BO24" s="30"/>
      <c r="BP24" s="30"/>
      <c r="BQ24" s="30"/>
      <c r="BR24" s="30"/>
      <c r="BS24" s="30"/>
      <c r="BT24" s="30"/>
      <c r="BU24" s="30"/>
      <c r="BV24" s="30"/>
      <c r="BW24" s="30"/>
      <c r="BX24" s="31">
        <v>3</v>
      </c>
      <c r="BY24" s="31">
        <v>1</v>
      </c>
      <c r="BZ24" s="30"/>
      <c r="CA24" s="31">
        <v>1</v>
      </c>
      <c r="CB24" s="30"/>
      <c r="CC24" s="30"/>
      <c r="CD24" s="30"/>
      <c r="CE24" s="30"/>
      <c r="CF24" s="30"/>
      <c r="CG24" s="30"/>
      <c r="CH24" s="31">
        <v>2</v>
      </c>
      <c r="CI24" s="30"/>
      <c r="CJ24" s="30"/>
    </row>
    <row r="25" spans="1:88" ht="15" customHeight="1" x14ac:dyDescent="0.2">
      <c r="A25" s="33">
        <v>42425</v>
      </c>
      <c r="B25" s="41">
        <v>1</v>
      </c>
      <c r="C25" s="31">
        <f t="shared" si="0"/>
        <v>81</v>
      </c>
      <c r="D25" s="31">
        <v>79</v>
      </c>
      <c r="E25" s="31">
        <f t="shared" si="1"/>
        <v>43</v>
      </c>
      <c r="F25" s="31">
        <v>43</v>
      </c>
      <c r="G25" s="31">
        <f t="shared" si="2"/>
        <v>4</v>
      </c>
      <c r="H25" s="31">
        <v>9</v>
      </c>
      <c r="I25" s="31">
        <v>4</v>
      </c>
      <c r="J25" s="31">
        <f t="shared" si="3"/>
        <v>6</v>
      </c>
      <c r="K25" s="31">
        <v>6</v>
      </c>
      <c r="L25" s="31">
        <f t="shared" si="4"/>
        <v>19</v>
      </c>
      <c r="M25" s="31">
        <v>18</v>
      </c>
      <c r="N25" s="31">
        <f t="shared" si="5"/>
        <v>1</v>
      </c>
      <c r="O25" s="31">
        <v>1</v>
      </c>
      <c r="P25" s="31">
        <v>0</v>
      </c>
      <c r="Q25" s="31">
        <f t="shared" si="6"/>
        <v>1</v>
      </c>
      <c r="R25" s="31">
        <v>1</v>
      </c>
      <c r="S25" s="31">
        <v>1</v>
      </c>
      <c r="T25" s="31">
        <v>1</v>
      </c>
      <c r="U25" s="31">
        <v>0</v>
      </c>
      <c r="V25" s="31">
        <f t="shared" si="7"/>
        <v>1</v>
      </c>
      <c r="W25" s="31">
        <v>1</v>
      </c>
      <c r="X25" s="31">
        <f t="shared" si="8"/>
        <v>5</v>
      </c>
      <c r="Y25" s="31">
        <v>5</v>
      </c>
      <c r="Z25" s="31">
        <v>1</v>
      </c>
      <c r="AA25" s="31">
        <v>0</v>
      </c>
      <c r="AB25" s="31">
        <f t="shared" si="9"/>
        <v>12</v>
      </c>
      <c r="AC25" s="31">
        <v>10</v>
      </c>
      <c r="AD25" s="30"/>
      <c r="AE25" s="30"/>
      <c r="AF25" s="30"/>
      <c r="AG25" s="31">
        <f t="shared" si="10"/>
        <v>5</v>
      </c>
      <c r="AH25" s="31">
        <v>3</v>
      </c>
      <c r="AI25" s="31">
        <v>1</v>
      </c>
      <c r="AJ25" s="31">
        <v>1</v>
      </c>
      <c r="AK25" s="30"/>
      <c r="AL25" s="47">
        <f t="shared" si="11"/>
        <v>17618.759999999998</v>
      </c>
      <c r="AM25" s="47">
        <f t="shared" si="12"/>
        <v>191</v>
      </c>
      <c r="AN25" s="31">
        <v>65</v>
      </c>
      <c r="AO25" s="31">
        <v>82</v>
      </c>
      <c r="AP25" s="31">
        <v>16</v>
      </c>
      <c r="AQ25" s="31">
        <v>9</v>
      </c>
      <c r="AR25" s="31">
        <v>10</v>
      </c>
      <c r="AS25" s="30"/>
      <c r="AT25" s="31">
        <v>52</v>
      </c>
      <c r="AU25" s="30"/>
      <c r="AV25" s="31">
        <v>3</v>
      </c>
      <c r="AW25" s="31">
        <v>12</v>
      </c>
      <c r="AX25" s="30"/>
      <c r="AY25" s="30"/>
      <c r="AZ25" s="30"/>
      <c r="BA25" s="30"/>
      <c r="BB25" s="31">
        <v>2</v>
      </c>
      <c r="BC25" s="31">
        <v>1</v>
      </c>
      <c r="BD25" s="31">
        <v>3</v>
      </c>
      <c r="BE25" s="31">
        <v>5</v>
      </c>
      <c r="BF25" s="31">
        <v>3</v>
      </c>
      <c r="BG25" s="31">
        <v>1</v>
      </c>
      <c r="BH25" s="30"/>
      <c r="BI25" s="30"/>
      <c r="BJ25" s="30"/>
      <c r="BK25" s="30"/>
      <c r="BL25" s="30"/>
      <c r="BM25" s="31">
        <v>3</v>
      </c>
      <c r="BN25" s="31">
        <v>1</v>
      </c>
      <c r="BO25" s="30"/>
      <c r="BP25" s="30"/>
      <c r="BQ25" s="30"/>
      <c r="BR25" s="30"/>
      <c r="BS25" s="30"/>
      <c r="BT25" s="31">
        <v>1</v>
      </c>
      <c r="BU25" s="30"/>
      <c r="BV25" s="30"/>
      <c r="BW25" s="30"/>
      <c r="BX25" s="31">
        <v>5</v>
      </c>
      <c r="BY25" s="31">
        <v>2</v>
      </c>
      <c r="BZ25" s="30"/>
      <c r="CA25" s="30"/>
      <c r="CB25" s="31">
        <v>1</v>
      </c>
      <c r="CC25" s="30"/>
      <c r="CD25" s="30"/>
      <c r="CE25" s="30"/>
      <c r="CF25" s="30"/>
      <c r="CG25" s="30"/>
      <c r="CH25" s="31">
        <v>2</v>
      </c>
      <c r="CI25" s="31">
        <v>2</v>
      </c>
      <c r="CJ25" s="30"/>
    </row>
    <row r="26" spans="1:88" ht="14.5" customHeight="1" x14ac:dyDescent="0.2">
      <c r="A26" s="33">
        <v>42426</v>
      </c>
      <c r="B26" s="41">
        <v>1</v>
      </c>
      <c r="C26" s="31">
        <f t="shared" si="0"/>
        <v>73</v>
      </c>
      <c r="D26" s="31">
        <v>72</v>
      </c>
      <c r="E26" s="31">
        <f t="shared" si="1"/>
        <v>64</v>
      </c>
      <c r="F26" s="31">
        <v>63</v>
      </c>
      <c r="G26" s="31">
        <f t="shared" si="2"/>
        <v>2</v>
      </c>
      <c r="H26" s="31">
        <v>4</v>
      </c>
      <c r="I26" s="31">
        <v>2</v>
      </c>
      <c r="J26" s="31">
        <f t="shared" si="3"/>
        <v>6</v>
      </c>
      <c r="K26" s="31">
        <v>6</v>
      </c>
      <c r="L26" s="31">
        <f t="shared" si="4"/>
        <v>10</v>
      </c>
      <c r="M26" s="31">
        <v>10</v>
      </c>
      <c r="N26" s="31">
        <f t="shared" si="5"/>
        <v>0</v>
      </c>
      <c r="O26" s="30"/>
      <c r="P26" s="31">
        <v>2</v>
      </c>
      <c r="Q26" s="31">
        <f t="shared" si="6"/>
        <v>4</v>
      </c>
      <c r="R26" s="31">
        <v>4</v>
      </c>
      <c r="S26" s="31">
        <v>3</v>
      </c>
      <c r="T26" s="31">
        <v>0</v>
      </c>
      <c r="U26" s="31">
        <v>0</v>
      </c>
      <c r="V26" s="31">
        <f t="shared" si="7"/>
        <v>0</v>
      </c>
      <c r="W26" s="30"/>
      <c r="X26" s="31">
        <f t="shared" si="8"/>
        <v>5</v>
      </c>
      <c r="Y26" s="31">
        <v>5</v>
      </c>
      <c r="Z26" s="31">
        <v>0</v>
      </c>
      <c r="AA26" s="31">
        <v>0</v>
      </c>
      <c r="AB26" s="31">
        <f t="shared" si="9"/>
        <v>13</v>
      </c>
      <c r="AC26" s="31">
        <v>13</v>
      </c>
      <c r="AD26" s="31">
        <v>2</v>
      </c>
      <c r="AE26" s="30"/>
      <c r="AF26" s="30"/>
      <c r="AG26" s="31">
        <f t="shared" si="10"/>
        <v>7</v>
      </c>
      <c r="AH26" s="31">
        <v>7</v>
      </c>
      <c r="AI26" s="31">
        <v>1</v>
      </c>
      <c r="AJ26" s="31">
        <v>2</v>
      </c>
      <c r="AK26" s="30"/>
      <c r="AL26" s="47">
        <f t="shared" si="11"/>
        <v>18151.7775</v>
      </c>
      <c r="AM26" s="47">
        <f t="shared" si="12"/>
        <v>192.5</v>
      </c>
      <c r="AN26" s="31">
        <v>62</v>
      </c>
      <c r="AO26" s="31">
        <v>93</v>
      </c>
      <c r="AP26" s="31">
        <v>21</v>
      </c>
      <c r="AQ26" s="31">
        <v>3</v>
      </c>
      <c r="AR26" s="31">
        <v>3</v>
      </c>
      <c r="AS26" s="31">
        <v>5</v>
      </c>
      <c r="AT26" s="31">
        <v>48</v>
      </c>
      <c r="AU26" s="31">
        <v>1</v>
      </c>
      <c r="AV26" s="31">
        <v>2</v>
      </c>
      <c r="AW26" s="31">
        <v>8</v>
      </c>
      <c r="AX26" s="30"/>
      <c r="AY26" s="30"/>
      <c r="AZ26" s="31">
        <v>3</v>
      </c>
      <c r="BA26" s="30"/>
      <c r="BB26" s="31">
        <v>1</v>
      </c>
      <c r="BC26" s="31">
        <v>2</v>
      </c>
      <c r="BD26" s="31">
        <v>3</v>
      </c>
      <c r="BE26" s="31">
        <v>2</v>
      </c>
      <c r="BF26" s="31">
        <v>8</v>
      </c>
      <c r="BG26" s="31">
        <v>1</v>
      </c>
      <c r="BH26" s="30"/>
      <c r="BI26" s="31">
        <v>2</v>
      </c>
      <c r="BJ26" s="30"/>
      <c r="BK26" s="30"/>
      <c r="BL26" s="30"/>
      <c r="BM26" s="31">
        <v>2</v>
      </c>
      <c r="BN26" s="31">
        <v>2</v>
      </c>
      <c r="BO26" s="31">
        <v>2</v>
      </c>
      <c r="BP26" s="30"/>
      <c r="BQ26" s="30"/>
      <c r="BR26" s="30"/>
      <c r="BS26" s="31">
        <v>1</v>
      </c>
      <c r="BT26" s="30"/>
      <c r="BU26" s="30"/>
      <c r="BV26" s="30"/>
      <c r="BW26" s="30"/>
      <c r="BX26" s="31">
        <v>7</v>
      </c>
      <c r="BY26" s="31">
        <v>1</v>
      </c>
      <c r="BZ26" s="31">
        <v>1</v>
      </c>
      <c r="CA26" s="30"/>
      <c r="CB26" s="30"/>
      <c r="CC26" s="30"/>
      <c r="CD26" s="30"/>
      <c r="CE26" s="30"/>
      <c r="CF26" s="30"/>
      <c r="CG26" s="30"/>
      <c r="CH26" s="30"/>
      <c r="CI26" s="30"/>
      <c r="CJ26" s="30"/>
    </row>
    <row r="27" spans="1:88" ht="15" customHeight="1" x14ac:dyDescent="0.2">
      <c r="A27" s="33">
        <v>42427</v>
      </c>
      <c r="B27" s="41">
        <v>2</v>
      </c>
      <c r="C27" s="31">
        <f t="shared" si="0"/>
        <v>87</v>
      </c>
      <c r="D27" s="31">
        <v>82</v>
      </c>
      <c r="E27" s="31">
        <f t="shared" si="1"/>
        <v>52</v>
      </c>
      <c r="F27" s="31">
        <v>51</v>
      </c>
      <c r="G27" s="31">
        <f t="shared" si="2"/>
        <v>0</v>
      </c>
      <c r="H27" s="31">
        <v>3</v>
      </c>
      <c r="I27" s="30"/>
      <c r="J27" s="31">
        <f t="shared" si="3"/>
        <v>6</v>
      </c>
      <c r="K27" s="31">
        <v>6</v>
      </c>
      <c r="L27" s="31">
        <f t="shared" si="4"/>
        <v>9</v>
      </c>
      <c r="M27" s="31">
        <v>9</v>
      </c>
      <c r="N27" s="31">
        <f t="shared" si="5"/>
        <v>1</v>
      </c>
      <c r="O27" s="31">
        <v>1</v>
      </c>
      <c r="P27" s="31">
        <v>1</v>
      </c>
      <c r="Q27" s="31">
        <f t="shared" si="6"/>
        <v>1</v>
      </c>
      <c r="R27" s="31">
        <v>1</v>
      </c>
      <c r="S27" s="31">
        <v>0</v>
      </c>
      <c r="T27" s="31">
        <v>1</v>
      </c>
      <c r="U27" s="31">
        <v>0</v>
      </c>
      <c r="V27" s="31">
        <f t="shared" si="7"/>
        <v>0</v>
      </c>
      <c r="W27" s="30"/>
      <c r="X27" s="31">
        <f t="shared" si="8"/>
        <v>2</v>
      </c>
      <c r="Y27" s="31">
        <v>2</v>
      </c>
      <c r="Z27" s="31">
        <v>0</v>
      </c>
      <c r="AA27" s="31">
        <v>0</v>
      </c>
      <c r="AB27" s="31">
        <f t="shared" si="9"/>
        <v>7</v>
      </c>
      <c r="AC27" s="31">
        <v>7</v>
      </c>
      <c r="AD27" s="30"/>
      <c r="AE27" s="31">
        <v>1</v>
      </c>
      <c r="AF27" s="30"/>
      <c r="AG27" s="31">
        <f t="shared" si="10"/>
        <v>1</v>
      </c>
      <c r="AH27" s="31">
        <v>1</v>
      </c>
      <c r="AI27" s="30"/>
      <c r="AJ27" s="31">
        <v>1</v>
      </c>
      <c r="AK27" s="31">
        <v>1</v>
      </c>
      <c r="AL27" s="47">
        <f t="shared" si="11"/>
        <v>16077.715</v>
      </c>
      <c r="AM27" s="47">
        <f t="shared" si="12"/>
        <v>175</v>
      </c>
      <c r="AN27" s="31">
        <v>48</v>
      </c>
      <c r="AO27" s="31">
        <v>81</v>
      </c>
      <c r="AP27" s="31">
        <v>18</v>
      </c>
      <c r="AQ27" s="31">
        <v>5</v>
      </c>
      <c r="AR27" s="31">
        <v>12</v>
      </c>
      <c r="AS27" s="31">
        <v>6</v>
      </c>
      <c r="AT27" s="31">
        <v>48</v>
      </c>
      <c r="AU27" s="31">
        <v>2</v>
      </c>
      <c r="AV27" s="31">
        <v>2</v>
      </c>
      <c r="AW27" s="31">
        <v>8</v>
      </c>
      <c r="AX27" s="30"/>
      <c r="AY27" s="30"/>
      <c r="AZ27" s="30"/>
      <c r="BA27" s="30"/>
      <c r="BB27" s="31">
        <v>3</v>
      </c>
      <c r="BC27" s="31">
        <v>3</v>
      </c>
      <c r="BD27" s="30"/>
      <c r="BE27" s="31">
        <v>1</v>
      </c>
      <c r="BF27" s="31">
        <v>6</v>
      </c>
      <c r="BG27" s="30"/>
      <c r="BH27" s="30"/>
      <c r="BI27" s="30"/>
      <c r="BJ27" s="30"/>
      <c r="BK27" s="30"/>
      <c r="BL27" s="30"/>
      <c r="BM27" s="31">
        <v>2</v>
      </c>
      <c r="BN27" s="31">
        <v>1</v>
      </c>
      <c r="BO27" s="30"/>
      <c r="BP27" s="30"/>
      <c r="BQ27" s="30"/>
      <c r="BR27" s="30"/>
      <c r="BS27" s="30"/>
      <c r="BT27" s="31">
        <v>2</v>
      </c>
      <c r="BU27" s="30"/>
      <c r="BV27" s="30"/>
      <c r="BW27" s="30"/>
      <c r="BX27" s="31">
        <v>6</v>
      </c>
      <c r="BY27" s="31">
        <v>5</v>
      </c>
      <c r="BZ27" s="31">
        <v>1</v>
      </c>
      <c r="CA27" s="30"/>
      <c r="CB27" s="30"/>
      <c r="CC27" s="30"/>
      <c r="CD27" s="30"/>
      <c r="CE27" s="30"/>
      <c r="CF27" s="30"/>
      <c r="CG27" s="30"/>
      <c r="CH27" s="30"/>
      <c r="CI27" s="30"/>
      <c r="CJ27" s="30"/>
    </row>
    <row r="28" spans="1:88" ht="14.5" customHeight="1" x14ac:dyDescent="0.2">
      <c r="A28" s="33">
        <v>42428</v>
      </c>
      <c r="B28" s="41">
        <v>2</v>
      </c>
      <c r="C28" s="31">
        <f t="shared" si="0"/>
        <v>83</v>
      </c>
      <c r="D28" s="31">
        <v>81</v>
      </c>
      <c r="E28" s="31">
        <f t="shared" si="1"/>
        <v>48</v>
      </c>
      <c r="F28" s="31">
        <v>47</v>
      </c>
      <c r="G28" s="31">
        <f t="shared" si="2"/>
        <v>2</v>
      </c>
      <c r="H28" s="31">
        <v>10</v>
      </c>
      <c r="I28" s="31">
        <v>2</v>
      </c>
      <c r="J28" s="31">
        <f t="shared" si="3"/>
        <v>7</v>
      </c>
      <c r="K28" s="31">
        <v>7</v>
      </c>
      <c r="L28" s="31">
        <f t="shared" si="4"/>
        <v>4</v>
      </c>
      <c r="M28" s="31">
        <v>4</v>
      </c>
      <c r="N28" s="31">
        <f t="shared" si="5"/>
        <v>3</v>
      </c>
      <c r="O28" s="31">
        <v>3</v>
      </c>
      <c r="P28" s="31">
        <v>2</v>
      </c>
      <c r="Q28" s="31">
        <f t="shared" si="6"/>
        <v>1</v>
      </c>
      <c r="R28" s="31">
        <v>1</v>
      </c>
      <c r="S28" s="31">
        <v>2</v>
      </c>
      <c r="T28" s="31">
        <v>0</v>
      </c>
      <c r="U28" s="31">
        <v>0</v>
      </c>
      <c r="V28" s="31">
        <f t="shared" si="7"/>
        <v>0</v>
      </c>
      <c r="W28" s="30"/>
      <c r="X28" s="31">
        <f t="shared" si="8"/>
        <v>4</v>
      </c>
      <c r="Y28" s="31">
        <v>4</v>
      </c>
      <c r="Z28" s="31">
        <v>0</v>
      </c>
      <c r="AA28" s="31">
        <v>0</v>
      </c>
      <c r="AB28" s="31">
        <f t="shared" si="9"/>
        <v>10</v>
      </c>
      <c r="AC28" s="31">
        <v>10</v>
      </c>
      <c r="AD28" s="31">
        <v>2</v>
      </c>
      <c r="AE28" s="31">
        <v>1</v>
      </c>
      <c r="AF28" s="30"/>
      <c r="AG28" s="31">
        <f t="shared" si="10"/>
        <v>1</v>
      </c>
      <c r="AH28" s="31">
        <v>1</v>
      </c>
      <c r="AI28" s="30"/>
      <c r="AJ28" s="31">
        <v>3</v>
      </c>
      <c r="AK28" s="31">
        <v>2</v>
      </c>
      <c r="AL28" s="47">
        <f t="shared" si="11"/>
        <v>18188.672500000001</v>
      </c>
      <c r="AM28" s="47">
        <f t="shared" si="12"/>
        <v>194.5</v>
      </c>
      <c r="AN28" s="31">
        <v>80</v>
      </c>
      <c r="AO28" s="31">
        <v>78</v>
      </c>
      <c r="AP28" s="31">
        <v>3</v>
      </c>
      <c r="AQ28" s="31">
        <v>7</v>
      </c>
      <c r="AR28" s="31">
        <v>8</v>
      </c>
      <c r="AS28" s="31">
        <v>4</v>
      </c>
      <c r="AT28" s="31">
        <v>58</v>
      </c>
      <c r="AU28" s="30"/>
      <c r="AV28" s="31">
        <v>8</v>
      </c>
      <c r="AW28" s="31">
        <v>13</v>
      </c>
      <c r="AX28" s="30"/>
      <c r="AY28" s="30"/>
      <c r="AZ28" s="30"/>
      <c r="BA28" s="30"/>
      <c r="BB28" s="30"/>
      <c r="BC28" s="30"/>
      <c r="BD28" s="31">
        <v>1</v>
      </c>
      <c r="BE28" s="31">
        <v>6</v>
      </c>
      <c r="BF28" s="31">
        <v>7</v>
      </c>
      <c r="BG28" s="31">
        <v>1</v>
      </c>
      <c r="BH28" s="30"/>
      <c r="BI28" s="30"/>
      <c r="BJ28" s="30"/>
      <c r="BK28" s="31">
        <v>1</v>
      </c>
      <c r="BL28" s="30"/>
      <c r="BM28" s="30"/>
      <c r="BN28" s="30"/>
      <c r="BO28" s="30"/>
      <c r="BP28" s="30"/>
      <c r="BQ28" s="30"/>
      <c r="BR28" s="30"/>
      <c r="BS28" s="31">
        <v>1</v>
      </c>
      <c r="BT28" s="30"/>
      <c r="BU28" s="30"/>
      <c r="BV28" s="30"/>
      <c r="BW28" s="30"/>
      <c r="BX28" s="31">
        <v>1</v>
      </c>
      <c r="BY28" s="31">
        <v>2</v>
      </c>
      <c r="BZ28" s="31">
        <v>1</v>
      </c>
      <c r="CA28" s="30"/>
      <c r="CB28" s="30"/>
      <c r="CC28" s="30"/>
      <c r="CD28" s="30"/>
      <c r="CE28" s="30"/>
      <c r="CF28" s="30"/>
      <c r="CG28" s="30"/>
      <c r="CH28" s="30"/>
      <c r="CI28" s="30"/>
      <c r="CJ28" s="30"/>
    </row>
    <row r="29" spans="1:88" ht="15" customHeight="1" x14ac:dyDescent="0.2">
      <c r="A29" s="33">
        <v>42429</v>
      </c>
      <c r="B29" s="41">
        <v>1</v>
      </c>
      <c r="C29" s="31">
        <f t="shared" si="0"/>
        <v>100</v>
      </c>
      <c r="D29" s="31">
        <v>95</v>
      </c>
      <c r="E29" s="31">
        <f t="shared" si="1"/>
        <v>66</v>
      </c>
      <c r="F29" s="31">
        <v>66</v>
      </c>
      <c r="G29" s="31">
        <f t="shared" si="2"/>
        <v>5</v>
      </c>
      <c r="H29" s="31">
        <v>6</v>
      </c>
      <c r="I29" s="31">
        <v>5</v>
      </c>
      <c r="J29" s="31">
        <f t="shared" si="3"/>
        <v>6</v>
      </c>
      <c r="K29" s="31">
        <v>6</v>
      </c>
      <c r="L29" s="31">
        <f t="shared" si="4"/>
        <v>12</v>
      </c>
      <c r="M29" s="31">
        <v>12</v>
      </c>
      <c r="N29" s="31">
        <f t="shared" si="5"/>
        <v>3</v>
      </c>
      <c r="O29" s="31">
        <v>3</v>
      </c>
      <c r="P29" s="31">
        <v>2</v>
      </c>
      <c r="Q29" s="31">
        <f t="shared" si="6"/>
        <v>2</v>
      </c>
      <c r="R29" s="31">
        <v>2</v>
      </c>
      <c r="S29" s="31">
        <v>2</v>
      </c>
      <c r="T29" s="31">
        <v>1</v>
      </c>
      <c r="U29" s="31">
        <v>1</v>
      </c>
      <c r="V29" s="31">
        <f t="shared" si="7"/>
        <v>1</v>
      </c>
      <c r="W29" s="31">
        <v>1</v>
      </c>
      <c r="X29" s="31">
        <f t="shared" si="8"/>
        <v>1</v>
      </c>
      <c r="Y29" s="31">
        <v>1</v>
      </c>
      <c r="Z29" s="31">
        <v>0</v>
      </c>
      <c r="AA29" s="31">
        <v>0</v>
      </c>
      <c r="AB29" s="31">
        <f t="shared" si="9"/>
        <v>25</v>
      </c>
      <c r="AC29" s="31">
        <v>25</v>
      </c>
      <c r="AD29" s="31">
        <v>3</v>
      </c>
      <c r="AE29" s="31">
        <v>1</v>
      </c>
      <c r="AF29" s="30"/>
      <c r="AG29" s="31">
        <f t="shared" si="10"/>
        <v>5</v>
      </c>
      <c r="AH29" s="31">
        <v>5</v>
      </c>
      <c r="AI29" s="31">
        <v>4</v>
      </c>
      <c r="AJ29" s="31">
        <v>2</v>
      </c>
      <c r="AK29" s="31">
        <v>1</v>
      </c>
      <c r="AL29" s="47">
        <f t="shared" si="11"/>
        <v>23484.2775</v>
      </c>
      <c r="AM29" s="47">
        <f t="shared" si="12"/>
        <v>252.5</v>
      </c>
      <c r="AN29" s="31">
        <v>88</v>
      </c>
      <c r="AO29" s="31">
        <v>105</v>
      </c>
      <c r="AP29" s="31">
        <v>28</v>
      </c>
      <c r="AQ29" s="31">
        <v>10</v>
      </c>
      <c r="AR29" s="31">
        <v>7</v>
      </c>
      <c r="AS29" s="31">
        <v>5</v>
      </c>
      <c r="AT29" s="31">
        <v>43</v>
      </c>
      <c r="AU29" s="31">
        <v>1</v>
      </c>
      <c r="AV29" s="31">
        <v>2</v>
      </c>
      <c r="AW29" s="31">
        <v>16</v>
      </c>
      <c r="AX29" s="30"/>
      <c r="AY29" s="31">
        <v>1</v>
      </c>
      <c r="AZ29" s="30"/>
      <c r="BA29" s="30"/>
      <c r="BB29" s="31">
        <v>4</v>
      </c>
      <c r="BC29" s="31">
        <v>3</v>
      </c>
      <c r="BD29" s="30"/>
      <c r="BE29" s="31">
        <v>5</v>
      </c>
      <c r="BF29" s="31">
        <v>6</v>
      </c>
      <c r="BG29" s="30"/>
      <c r="BH29" s="30"/>
      <c r="BI29" s="31">
        <v>1</v>
      </c>
      <c r="BJ29" s="30"/>
      <c r="BK29" s="31">
        <v>1</v>
      </c>
      <c r="BL29" s="30"/>
      <c r="BM29" s="31">
        <v>2</v>
      </c>
      <c r="BN29" s="31">
        <v>1</v>
      </c>
      <c r="BO29" s="30"/>
      <c r="BP29" s="30"/>
      <c r="BQ29" s="31">
        <v>1</v>
      </c>
      <c r="BR29" s="30"/>
      <c r="BS29" s="31">
        <v>1</v>
      </c>
      <c r="BT29" s="31">
        <v>4</v>
      </c>
      <c r="BU29" s="30"/>
      <c r="BV29" s="30"/>
      <c r="BW29" s="30"/>
      <c r="BX29" s="31">
        <v>7</v>
      </c>
      <c r="BY29" s="31">
        <v>5</v>
      </c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</row>
    <row r="30" spans="1:88" ht="15" customHeight="1" x14ac:dyDescent="0.2">
      <c r="A30" s="33">
        <v>42430</v>
      </c>
      <c r="B30" s="41">
        <v>1</v>
      </c>
      <c r="C30" s="31">
        <f t="shared" si="0"/>
        <v>76</v>
      </c>
      <c r="D30" s="31">
        <v>71</v>
      </c>
      <c r="E30" s="31">
        <f t="shared" si="1"/>
        <v>49</v>
      </c>
      <c r="F30" s="31">
        <v>48</v>
      </c>
      <c r="G30" s="31">
        <f t="shared" si="2"/>
        <v>3</v>
      </c>
      <c r="H30" s="31">
        <v>10</v>
      </c>
      <c r="I30" s="31">
        <v>3</v>
      </c>
      <c r="J30" s="31">
        <f t="shared" si="3"/>
        <v>6</v>
      </c>
      <c r="K30" s="31">
        <v>6</v>
      </c>
      <c r="L30" s="31">
        <f t="shared" si="4"/>
        <v>7</v>
      </c>
      <c r="M30" s="31">
        <v>7</v>
      </c>
      <c r="N30" s="31">
        <f t="shared" si="5"/>
        <v>6</v>
      </c>
      <c r="O30" s="31">
        <v>6</v>
      </c>
      <c r="P30" s="31">
        <v>1</v>
      </c>
      <c r="Q30" s="31">
        <f t="shared" si="6"/>
        <v>2</v>
      </c>
      <c r="R30" s="31">
        <v>2</v>
      </c>
      <c r="S30" s="31">
        <v>2</v>
      </c>
      <c r="T30" s="31">
        <v>0</v>
      </c>
      <c r="U30" s="31">
        <v>0</v>
      </c>
      <c r="V30" s="31">
        <f t="shared" si="7"/>
        <v>4</v>
      </c>
      <c r="W30" s="31">
        <v>4</v>
      </c>
      <c r="X30" s="31">
        <f t="shared" si="8"/>
        <v>5</v>
      </c>
      <c r="Y30" s="31">
        <v>5</v>
      </c>
      <c r="Z30" s="31">
        <v>0</v>
      </c>
      <c r="AA30" s="31">
        <v>0</v>
      </c>
      <c r="AB30" s="31">
        <f t="shared" si="9"/>
        <v>11</v>
      </c>
      <c r="AC30" s="31">
        <v>11</v>
      </c>
      <c r="AD30" s="31">
        <v>2</v>
      </c>
      <c r="AE30" s="31">
        <v>4</v>
      </c>
      <c r="AF30" s="31">
        <v>1</v>
      </c>
      <c r="AG30" s="31">
        <f t="shared" si="10"/>
        <v>4</v>
      </c>
      <c r="AH30" s="31">
        <v>4</v>
      </c>
      <c r="AI30" s="31">
        <v>1</v>
      </c>
      <c r="AJ30" s="31">
        <v>1</v>
      </c>
      <c r="AK30" s="30"/>
      <c r="AL30" s="47">
        <f t="shared" si="11"/>
        <v>18737.197499999998</v>
      </c>
      <c r="AM30" s="47">
        <f t="shared" si="12"/>
        <v>200.5</v>
      </c>
      <c r="AN30" s="31">
        <v>65</v>
      </c>
      <c r="AO30" s="31">
        <v>92</v>
      </c>
      <c r="AP30" s="31">
        <v>18</v>
      </c>
      <c r="AQ30" s="31">
        <v>7</v>
      </c>
      <c r="AR30" s="31">
        <v>5</v>
      </c>
      <c r="AS30" s="31">
        <v>5</v>
      </c>
      <c r="AT30" s="31">
        <v>41</v>
      </c>
      <c r="AU30" s="30"/>
      <c r="AV30" s="31">
        <v>3</v>
      </c>
      <c r="AW30" s="31">
        <v>11</v>
      </c>
      <c r="AX30" s="30"/>
      <c r="AY30" s="31">
        <v>1</v>
      </c>
      <c r="AZ30" s="31">
        <v>3</v>
      </c>
      <c r="BA30" s="31">
        <v>1</v>
      </c>
      <c r="BB30" s="31">
        <v>2</v>
      </c>
      <c r="BC30" s="31">
        <v>1</v>
      </c>
      <c r="BD30" s="31">
        <v>1</v>
      </c>
      <c r="BE30" s="31">
        <v>2</v>
      </c>
      <c r="BF30" s="30"/>
      <c r="BG30" s="30"/>
      <c r="BH30" s="31">
        <v>1</v>
      </c>
      <c r="BI30" s="31">
        <v>1</v>
      </c>
      <c r="BJ30" s="30"/>
      <c r="BK30" s="30"/>
      <c r="BL30" s="30"/>
      <c r="BM30" s="31">
        <v>1</v>
      </c>
      <c r="BN30" s="31">
        <v>2</v>
      </c>
      <c r="BO30" s="30"/>
      <c r="BP30" s="30"/>
      <c r="BQ30" s="30"/>
      <c r="BR30" s="30"/>
      <c r="BS30" s="30"/>
      <c r="BT30" s="30"/>
      <c r="BU30" s="30"/>
      <c r="BV30" s="30"/>
      <c r="BW30" s="30"/>
      <c r="BX30" s="31">
        <v>1</v>
      </c>
      <c r="BY30" s="31">
        <v>5</v>
      </c>
      <c r="BZ30" s="31">
        <v>1</v>
      </c>
      <c r="CA30" s="30"/>
      <c r="CB30" s="30"/>
      <c r="CC30" s="30"/>
      <c r="CD30" s="30"/>
      <c r="CE30" s="30"/>
      <c r="CF30" s="30"/>
      <c r="CG30" s="30"/>
      <c r="CH30" s="30"/>
      <c r="CI30" s="30"/>
      <c r="CJ30" s="30"/>
    </row>
    <row r="31" spans="1:88" ht="15" customHeight="1" x14ac:dyDescent="0.2">
      <c r="A31" s="33">
        <v>42431</v>
      </c>
      <c r="B31" s="41">
        <v>1</v>
      </c>
      <c r="C31" s="31">
        <f t="shared" si="0"/>
        <v>91</v>
      </c>
      <c r="D31" s="31">
        <v>87</v>
      </c>
      <c r="E31" s="31">
        <f t="shared" si="1"/>
        <v>54</v>
      </c>
      <c r="F31" s="31">
        <v>53</v>
      </c>
      <c r="G31" s="31">
        <f t="shared" si="2"/>
        <v>3</v>
      </c>
      <c r="H31" s="31">
        <v>6</v>
      </c>
      <c r="I31" s="31">
        <v>3</v>
      </c>
      <c r="J31" s="31">
        <f t="shared" si="3"/>
        <v>11</v>
      </c>
      <c r="K31" s="31">
        <v>10</v>
      </c>
      <c r="L31" s="31">
        <f t="shared" si="4"/>
        <v>8</v>
      </c>
      <c r="M31" s="31">
        <v>7</v>
      </c>
      <c r="N31" s="31">
        <f t="shared" si="5"/>
        <v>10</v>
      </c>
      <c r="O31" s="31">
        <v>10</v>
      </c>
      <c r="P31" s="31">
        <v>0</v>
      </c>
      <c r="Q31" s="31">
        <f t="shared" si="6"/>
        <v>1</v>
      </c>
      <c r="R31" s="31">
        <v>1</v>
      </c>
      <c r="S31" s="31">
        <v>1</v>
      </c>
      <c r="T31" s="31">
        <v>0</v>
      </c>
      <c r="U31" s="31">
        <v>2</v>
      </c>
      <c r="V31" s="31">
        <f t="shared" si="7"/>
        <v>1</v>
      </c>
      <c r="W31" s="31">
        <v>1</v>
      </c>
      <c r="X31" s="31">
        <f t="shared" si="8"/>
        <v>5</v>
      </c>
      <c r="Y31" s="31">
        <v>5</v>
      </c>
      <c r="Z31" s="31">
        <v>0</v>
      </c>
      <c r="AA31" s="31">
        <v>0</v>
      </c>
      <c r="AB31" s="31">
        <f t="shared" si="9"/>
        <v>9</v>
      </c>
      <c r="AC31" s="31">
        <v>9</v>
      </c>
      <c r="AD31" s="30"/>
      <c r="AE31" s="31">
        <v>1</v>
      </c>
      <c r="AF31" s="30"/>
      <c r="AG31" s="31">
        <f t="shared" si="10"/>
        <v>4</v>
      </c>
      <c r="AH31" s="31">
        <v>4</v>
      </c>
      <c r="AI31" s="30"/>
      <c r="AJ31" s="31">
        <v>2</v>
      </c>
      <c r="AK31" s="30"/>
      <c r="AL31" s="47">
        <f t="shared" si="11"/>
        <v>19146.044999999998</v>
      </c>
      <c r="AM31" s="47">
        <f t="shared" si="12"/>
        <v>203</v>
      </c>
      <c r="AN31" s="31">
        <v>71</v>
      </c>
      <c r="AO31" s="31">
        <v>94</v>
      </c>
      <c r="AP31" s="31">
        <v>19</v>
      </c>
      <c r="AQ31" s="31">
        <v>3</v>
      </c>
      <c r="AR31" s="31">
        <v>5</v>
      </c>
      <c r="AS31" s="31">
        <v>3</v>
      </c>
      <c r="AT31" s="31">
        <v>47</v>
      </c>
      <c r="AU31" s="30"/>
      <c r="AV31" s="31">
        <v>1</v>
      </c>
      <c r="AW31" s="31">
        <v>14</v>
      </c>
      <c r="AX31" s="30"/>
      <c r="AY31" s="31">
        <v>1</v>
      </c>
      <c r="AZ31" s="30"/>
      <c r="BA31" s="30"/>
      <c r="BB31" s="30"/>
      <c r="BC31" s="30"/>
      <c r="BD31" s="31">
        <v>2</v>
      </c>
      <c r="BE31" s="31">
        <v>8</v>
      </c>
      <c r="BF31" s="31">
        <v>4</v>
      </c>
      <c r="BG31" s="30"/>
      <c r="BH31" s="31">
        <v>5</v>
      </c>
      <c r="BI31" s="30"/>
      <c r="BJ31" s="30"/>
      <c r="BK31" s="30"/>
      <c r="BL31" s="30"/>
      <c r="BM31" s="31">
        <v>4</v>
      </c>
      <c r="BN31" s="30"/>
      <c r="BO31" s="30"/>
      <c r="BP31" s="30"/>
      <c r="BQ31" s="30"/>
      <c r="BR31" s="30"/>
      <c r="BS31" s="31">
        <v>1</v>
      </c>
      <c r="BT31" s="30"/>
      <c r="BU31" s="30"/>
      <c r="BV31" s="31">
        <v>1</v>
      </c>
      <c r="BW31" s="30"/>
      <c r="BX31" s="30"/>
      <c r="BY31" s="31">
        <v>4</v>
      </c>
      <c r="BZ31" s="31">
        <v>1</v>
      </c>
      <c r="CA31" s="30"/>
      <c r="CB31" s="31">
        <v>1</v>
      </c>
      <c r="CC31" s="31">
        <v>1</v>
      </c>
      <c r="CD31" s="30"/>
      <c r="CE31" s="30"/>
      <c r="CF31" s="30"/>
      <c r="CG31" s="30"/>
      <c r="CH31" s="30"/>
      <c r="CI31" s="30"/>
      <c r="CJ31" s="30"/>
    </row>
    <row r="32" spans="1:88" ht="15" customHeight="1" x14ac:dyDescent="0.2">
      <c r="A32" s="33">
        <v>42432</v>
      </c>
      <c r="B32" s="41">
        <v>1</v>
      </c>
      <c r="C32" s="31">
        <f t="shared" si="0"/>
        <v>77</v>
      </c>
      <c r="D32" s="31">
        <v>74</v>
      </c>
      <c r="E32" s="31">
        <f t="shared" si="1"/>
        <v>40</v>
      </c>
      <c r="F32" s="31">
        <v>38</v>
      </c>
      <c r="G32" s="31">
        <f t="shared" si="2"/>
        <v>6</v>
      </c>
      <c r="H32" s="31">
        <v>5</v>
      </c>
      <c r="I32" s="31">
        <v>6</v>
      </c>
      <c r="J32" s="31">
        <f t="shared" si="3"/>
        <v>4</v>
      </c>
      <c r="K32" s="31">
        <v>4</v>
      </c>
      <c r="L32" s="31">
        <f t="shared" si="4"/>
        <v>8</v>
      </c>
      <c r="M32" s="31">
        <v>8</v>
      </c>
      <c r="N32" s="31">
        <f t="shared" si="5"/>
        <v>3</v>
      </c>
      <c r="O32" s="31">
        <v>3</v>
      </c>
      <c r="P32" s="31">
        <v>0</v>
      </c>
      <c r="Q32" s="31">
        <f t="shared" si="6"/>
        <v>0</v>
      </c>
      <c r="R32" s="30"/>
      <c r="S32" s="31">
        <v>4</v>
      </c>
      <c r="T32" s="31">
        <v>0</v>
      </c>
      <c r="U32" s="31">
        <v>0</v>
      </c>
      <c r="V32" s="31">
        <f t="shared" si="7"/>
        <v>2</v>
      </c>
      <c r="W32" s="31">
        <v>2</v>
      </c>
      <c r="X32" s="31">
        <f t="shared" si="8"/>
        <v>2</v>
      </c>
      <c r="Y32" s="31">
        <v>2</v>
      </c>
      <c r="Z32" s="31">
        <v>0</v>
      </c>
      <c r="AA32" s="31">
        <v>0</v>
      </c>
      <c r="AB32" s="31">
        <f t="shared" si="9"/>
        <v>14</v>
      </c>
      <c r="AC32" s="31">
        <v>13</v>
      </c>
      <c r="AD32" s="31">
        <v>3</v>
      </c>
      <c r="AE32" s="31">
        <v>1</v>
      </c>
      <c r="AF32" s="30"/>
      <c r="AG32" s="31">
        <f t="shared" si="10"/>
        <v>6</v>
      </c>
      <c r="AH32" s="31">
        <v>6</v>
      </c>
      <c r="AI32" s="30"/>
      <c r="AJ32" s="31">
        <v>1</v>
      </c>
      <c r="AK32" s="30"/>
      <c r="AL32" s="47">
        <f t="shared" si="11"/>
        <v>16852.822499999998</v>
      </c>
      <c r="AM32" s="47">
        <f t="shared" si="12"/>
        <v>180.5</v>
      </c>
      <c r="AN32" s="31">
        <v>74</v>
      </c>
      <c r="AO32" s="31">
        <v>68</v>
      </c>
      <c r="AP32" s="31">
        <v>16</v>
      </c>
      <c r="AQ32" s="31">
        <v>4</v>
      </c>
      <c r="AR32" s="31">
        <v>7</v>
      </c>
      <c r="AS32" s="31">
        <v>6</v>
      </c>
      <c r="AT32" s="31">
        <v>42</v>
      </c>
      <c r="AU32" s="30"/>
      <c r="AV32" s="31">
        <v>3</v>
      </c>
      <c r="AW32" s="31">
        <v>5</v>
      </c>
      <c r="AX32" s="30"/>
      <c r="AY32" s="31">
        <v>2</v>
      </c>
      <c r="AZ32" s="31">
        <v>1</v>
      </c>
      <c r="BA32" s="30"/>
      <c r="BB32" s="30"/>
      <c r="BC32" s="30"/>
      <c r="BD32" s="30"/>
      <c r="BE32" s="31">
        <v>4</v>
      </c>
      <c r="BF32" s="31">
        <v>8</v>
      </c>
      <c r="BG32" s="30"/>
      <c r="BH32" s="31">
        <v>4</v>
      </c>
      <c r="BI32" s="31">
        <v>1</v>
      </c>
      <c r="BJ32" s="30"/>
      <c r="BK32" s="30"/>
      <c r="BL32" s="30"/>
      <c r="BM32" s="31">
        <v>1</v>
      </c>
      <c r="BN32" s="31">
        <v>1</v>
      </c>
      <c r="BO32" s="30"/>
      <c r="BP32" s="30"/>
      <c r="BQ32" s="30"/>
      <c r="BR32" s="30"/>
      <c r="BS32" s="30"/>
      <c r="BT32" s="30"/>
      <c r="BU32" s="30"/>
      <c r="BV32" s="30"/>
      <c r="BW32" s="30"/>
      <c r="BX32" s="31">
        <v>1</v>
      </c>
      <c r="BY32" s="31">
        <v>3</v>
      </c>
      <c r="BZ32" s="31">
        <v>2</v>
      </c>
      <c r="CA32" s="30"/>
      <c r="CB32" s="30"/>
      <c r="CC32" s="30"/>
      <c r="CD32" s="30"/>
      <c r="CE32" s="30"/>
      <c r="CF32" s="30"/>
      <c r="CG32" s="30"/>
      <c r="CH32" s="31">
        <v>1</v>
      </c>
      <c r="CI32" s="30"/>
      <c r="CJ32" s="30"/>
    </row>
    <row r="33" spans="1:88" ht="15" customHeight="1" x14ac:dyDescent="0.2">
      <c r="A33" s="33">
        <v>42433</v>
      </c>
      <c r="B33" s="41">
        <v>1</v>
      </c>
      <c r="C33" s="31">
        <f t="shared" si="0"/>
        <v>99</v>
      </c>
      <c r="D33" s="31">
        <v>95</v>
      </c>
      <c r="E33" s="31">
        <f t="shared" si="1"/>
        <v>54</v>
      </c>
      <c r="F33" s="31">
        <v>53</v>
      </c>
      <c r="G33" s="31">
        <f t="shared" si="2"/>
        <v>4</v>
      </c>
      <c r="H33" s="31">
        <v>6</v>
      </c>
      <c r="I33" s="31">
        <v>4</v>
      </c>
      <c r="J33" s="31">
        <f t="shared" si="3"/>
        <v>2</v>
      </c>
      <c r="K33" s="31">
        <v>2</v>
      </c>
      <c r="L33" s="31">
        <f t="shared" si="4"/>
        <v>12</v>
      </c>
      <c r="M33" s="31">
        <v>12</v>
      </c>
      <c r="N33" s="31">
        <f t="shared" si="5"/>
        <v>2</v>
      </c>
      <c r="O33" s="31">
        <v>2</v>
      </c>
      <c r="P33" s="31">
        <v>0</v>
      </c>
      <c r="Q33" s="31">
        <f t="shared" si="6"/>
        <v>5</v>
      </c>
      <c r="R33" s="31">
        <v>5</v>
      </c>
      <c r="S33" s="31">
        <v>2</v>
      </c>
      <c r="T33" s="31">
        <v>0</v>
      </c>
      <c r="U33" s="31">
        <v>0</v>
      </c>
      <c r="V33" s="31">
        <f t="shared" si="7"/>
        <v>1</v>
      </c>
      <c r="W33" s="31">
        <v>1</v>
      </c>
      <c r="X33" s="31">
        <f t="shared" si="8"/>
        <v>3</v>
      </c>
      <c r="Y33" s="31">
        <v>3</v>
      </c>
      <c r="Z33" s="31">
        <v>0</v>
      </c>
      <c r="AA33" s="31">
        <v>0</v>
      </c>
      <c r="AB33" s="31">
        <f t="shared" si="9"/>
        <v>12</v>
      </c>
      <c r="AC33" s="31">
        <v>12</v>
      </c>
      <c r="AD33" s="30"/>
      <c r="AE33" s="31">
        <v>6</v>
      </c>
      <c r="AF33" s="31">
        <v>1</v>
      </c>
      <c r="AG33" s="31">
        <f t="shared" si="10"/>
        <v>1</v>
      </c>
      <c r="AH33" s="31">
        <v>1</v>
      </c>
      <c r="AI33" s="30"/>
      <c r="AJ33" s="31">
        <v>3</v>
      </c>
      <c r="AK33" s="30"/>
      <c r="AL33" s="47">
        <f t="shared" si="11"/>
        <v>20769.384999999998</v>
      </c>
      <c r="AM33" s="47">
        <f t="shared" si="12"/>
        <v>222</v>
      </c>
      <c r="AN33" s="31">
        <v>86</v>
      </c>
      <c r="AO33" s="31">
        <v>85</v>
      </c>
      <c r="AP33" s="31">
        <v>23</v>
      </c>
      <c r="AQ33" s="31">
        <v>5</v>
      </c>
      <c r="AR33" s="31">
        <v>6</v>
      </c>
      <c r="AS33" s="31">
        <v>7</v>
      </c>
      <c r="AT33" s="31">
        <v>53</v>
      </c>
      <c r="AU33" s="30"/>
      <c r="AV33" s="31">
        <v>3</v>
      </c>
      <c r="AW33" s="31">
        <v>14</v>
      </c>
      <c r="AX33" s="30"/>
      <c r="AY33" s="30"/>
      <c r="AZ33" s="30"/>
      <c r="BA33" s="30"/>
      <c r="BB33" s="31">
        <v>1</v>
      </c>
      <c r="BC33" s="31">
        <v>2</v>
      </c>
      <c r="BD33" s="31">
        <v>2</v>
      </c>
      <c r="BE33" s="31">
        <v>6</v>
      </c>
      <c r="BF33" s="31">
        <v>4</v>
      </c>
      <c r="BG33" s="30"/>
      <c r="BH33" s="31">
        <v>3</v>
      </c>
      <c r="BI33" s="30"/>
      <c r="BJ33" s="30"/>
      <c r="BK33" s="30"/>
      <c r="BL33" s="30"/>
      <c r="BM33" s="31">
        <v>2</v>
      </c>
      <c r="BN33" s="30"/>
      <c r="BO33" s="30"/>
      <c r="BP33" s="30"/>
      <c r="BQ33" s="30"/>
      <c r="BR33" s="30"/>
      <c r="BS33" s="30"/>
      <c r="BT33" s="31">
        <v>1</v>
      </c>
      <c r="BU33" s="30"/>
      <c r="BV33" s="30"/>
      <c r="BW33" s="30"/>
      <c r="BX33" s="30"/>
      <c r="BY33" s="31">
        <v>4</v>
      </c>
      <c r="BZ33" s="31">
        <v>1</v>
      </c>
      <c r="CA33" s="30"/>
      <c r="CB33" s="30"/>
      <c r="CC33" s="30"/>
      <c r="CD33" s="30"/>
      <c r="CE33" s="30"/>
      <c r="CF33" s="30"/>
      <c r="CG33" s="30"/>
      <c r="CH33" s="30"/>
      <c r="CI33" s="30"/>
      <c r="CJ33" s="30"/>
    </row>
    <row r="34" spans="1:88" ht="15" customHeight="1" x14ac:dyDescent="0.2">
      <c r="A34" s="33">
        <v>42434</v>
      </c>
      <c r="B34" s="41">
        <v>2</v>
      </c>
      <c r="C34" s="31">
        <f t="shared" si="0"/>
        <v>74</v>
      </c>
      <c r="D34" s="31">
        <v>72</v>
      </c>
      <c r="E34" s="31">
        <f t="shared" si="1"/>
        <v>56</v>
      </c>
      <c r="F34" s="31">
        <v>55</v>
      </c>
      <c r="G34" s="31">
        <f t="shared" si="2"/>
        <v>5</v>
      </c>
      <c r="H34" s="31">
        <v>3</v>
      </c>
      <c r="I34" s="31">
        <v>5</v>
      </c>
      <c r="J34" s="31">
        <f t="shared" si="3"/>
        <v>2</v>
      </c>
      <c r="K34" s="31">
        <v>2</v>
      </c>
      <c r="L34" s="31">
        <f t="shared" si="4"/>
        <v>9</v>
      </c>
      <c r="M34" s="31">
        <v>9</v>
      </c>
      <c r="N34" s="31">
        <f t="shared" si="5"/>
        <v>2</v>
      </c>
      <c r="O34" s="31">
        <v>2</v>
      </c>
      <c r="P34" s="31">
        <v>2</v>
      </c>
      <c r="Q34" s="31">
        <f t="shared" si="6"/>
        <v>0</v>
      </c>
      <c r="R34" s="30"/>
      <c r="S34" s="31">
        <v>2</v>
      </c>
      <c r="T34" s="31">
        <v>1</v>
      </c>
      <c r="U34" s="31">
        <v>1</v>
      </c>
      <c r="V34" s="31">
        <f t="shared" si="7"/>
        <v>1</v>
      </c>
      <c r="W34" s="31">
        <v>1</v>
      </c>
      <c r="X34" s="31">
        <f t="shared" si="8"/>
        <v>1</v>
      </c>
      <c r="Y34" s="31">
        <v>1</v>
      </c>
      <c r="Z34" s="31">
        <v>0</v>
      </c>
      <c r="AA34" s="31">
        <v>0</v>
      </c>
      <c r="AB34" s="31">
        <f t="shared" si="9"/>
        <v>12</v>
      </c>
      <c r="AC34" s="31">
        <v>12</v>
      </c>
      <c r="AD34" s="31">
        <v>1</v>
      </c>
      <c r="AE34" s="30"/>
      <c r="AF34" s="30"/>
      <c r="AG34" s="31">
        <f t="shared" si="10"/>
        <v>3</v>
      </c>
      <c r="AH34" s="31">
        <v>3</v>
      </c>
      <c r="AI34" s="31">
        <v>1</v>
      </c>
      <c r="AJ34" s="31">
        <v>2</v>
      </c>
      <c r="AK34" s="30"/>
      <c r="AL34" s="47">
        <f t="shared" si="11"/>
        <v>17616.1525</v>
      </c>
      <c r="AM34" s="47">
        <f t="shared" si="12"/>
        <v>186.5</v>
      </c>
      <c r="AN34" s="31">
        <v>79</v>
      </c>
      <c r="AO34" s="31">
        <v>76</v>
      </c>
      <c r="AP34" s="31">
        <v>11</v>
      </c>
      <c r="AQ34" s="31">
        <v>7</v>
      </c>
      <c r="AR34" s="31">
        <v>2</v>
      </c>
      <c r="AS34" s="31">
        <v>3</v>
      </c>
      <c r="AT34" s="31">
        <v>60</v>
      </c>
      <c r="AU34" s="30"/>
      <c r="AV34" s="31">
        <v>2</v>
      </c>
      <c r="AW34" s="31">
        <v>13</v>
      </c>
      <c r="AX34" s="30"/>
      <c r="AY34" s="30"/>
      <c r="AZ34" s="31">
        <v>8</v>
      </c>
      <c r="BA34" s="30"/>
      <c r="BB34" s="31">
        <v>1</v>
      </c>
      <c r="BC34" s="31">
        <v>2</v>
      </c>
      <c r="BD34" s="31">
        <v>1</v>
      </c>
      <c r="BE34" s="31">
        <v>1</v>
      </c>
      <c r="BF34" s="31">
        <v>6</v>
      </c>
      <c r="BG34" s="30"/>
      <c r="BH34" s="31">
        <v>3</v>
      </c>
      <c r="BI34" s="30"/>
      <c r="BJ34" s="30"/>
      <c r="BK34" s="30"/>
      <c r="BL34" s="30"/>
      <c r="BM34" s="31">
        <v>3</v>
      </c>
      <c r="BN34" s="30"/>
      <c r="BO34" s="30"/>
      <c r="BP34" s="30"/>
      <c r="BQ34" s="30"/>
      <c r="BR34" s="30"/>
      <c r="BS34" s="30"/>
      <c r="BT34" s="31">
        <v>3</v>
      </c>
      <c r="BU34" s="30"/>
      <c r="BV34" s="30"/>
      <c r="BW34" s="30"/>
      <c r="BX34" s="31">
        <v>2</v>
      </c>
      <c r="BY34" s="31">
        <v>2</v>
      </c>
      <c r="BZ34" s="31">
        <v>1</v>
      </c>
      <c r="CA34" s="30"/>
      <c r="CB34" s="30"/>
      <c r="CC34" s="30"/>
      <c r="CD34" s="30"/>
      <c r="CE34" s="30"/>
      <c r="CF34" s="30"/>
      <c r="CG34" s="30"/>
      <c r="CH34" s="30"/>
      <c r="CI34" s="30"/>
      <c r="CJ34" s="30"/>
    </row>
    <row r="35" spans="1:88" ht="15" customHeight="1" x14ac:dyDescent="0.2">
      <c r="A35" s="30"/>
      <c r="B35" s="30"/>
      <c r="C35" s="30"/>
      <c r="D35" s="30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</row>
    <row r="36" spans="1:88" ht="15" customHeight="1" x14ac:dyDescent="0.2">
      <c r="A36" s="48" t="s">
        <v>148</v>
      </c>
      <c r="B36" s="46"/>
      <c r="C36" s="46"/>
      <c r="D36" s="60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1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</row>
    <row r="37" spans="1:88" ht="15" customHeight="1" x14ac:dyDescent="0.2">
      <c r="A37" s="49">
        <v>42401</v>
      </c>
      <c r="B37" s="46">
        <f>C4+E4+G4+H4+J4+L4+N4+P4+Q4+S4+T4+U4+V4+X4+Z4+AA4+AB4+AD4+AE4+AF4+AG4+AI4+AJ4+AK4</f>
        <v>185</v>
      </c>
      <c r="C37" s="46">
        <f t="shared" ref="C37:C43" si="13">B37*45-22.5*BG4+22.5*BF4</f>
        <v>8370</v>
      </c>
      <c r="D37" s="60"/>
      <c r="E37" s="66"/>
      <c r="F37" s="66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6"/>
      <c r="AB37" s="61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</row>
    <row r="38" spans="1:88" ht="15" customHeight="1" x14ac:dyDescent="0.2">
      <c r="A38" s="49">
        <v>42402</v>
      </c>
      <c r="B38" s="46">
        <f t="shared" ref="B38:B66" si="14">C5+E5+G5+H5+J5+L5+N5+P5+Q5+S5+T5+U5+V5+X5+Z5+AA5+AB5+AD5+AE5+AF5+AG5+AI5+AJ5+AK5</f>
        <v>180</v>
      </c>
      <c r="C38" s="46">
        <f t="shared" si="13"/>
        <v>8190</v>
      </c>
      <c r="D38" s="60"/>
      <c r="E38" s="66"/>
      <c r="F38" s="66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6"/>
      <c r="AB38" s="61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</row>
    <row r="39" spans="1:88" ht="15" customHeight="1" x14ac:dyDescent="0.2">
      <c r="A39" s="49">
        <v>42403</v>
      </c>
      <c r="B39" s="46">
        <f t="shared" si="14"/>
        <v>207</v>
      </c>
      <c r="C39" s="46">
        <f t="shared" si="13"/>
        <v>9337.5</v>
      </c>
      <c r="D39" s="60"/>
      <c r="E39" s="66"/>
      <c r="F39" s="66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6"/>
      <c r="AB39" s="61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</row>
    <row r="40" spans="1:88" ht="15" customHeight="1" x14ac:dyDescent="0.2">
      <c r="A40" s="49">
        <v>42404</v>
      </c>
      <c r="B40" s="46">
        <f t="shared" si="14"/>
        <v>220</v>
      </c>
      <c r="C40" s="46">
        <f t="shared" si="13"/>
        <v>9945</v>
      </c>
      <c r="D40" s="60"/>
      <c r="E40" s="66"/>
      <c r="F40" s="66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6"/>
      <c r="AB40" s="61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</row>
    <row r="41" spans="1:88" ht="15" customHeight="1" x14ac:dyDescent="0.2">
      <c r="A41" s="49">
        <v>42405</v>
      </c>
      <c r="B41" s="46">
        <f t="shared" si="14"/>
        <v>222</v>
      </c>
      <c r="C41" s="46">
        <f t="shared" si="13"/>
        <v>10035</v>
      </c>
      <c r="D41" s="60"/>
      <c r="E41" s="66"/>
      <c r="F41" s="66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6"/>
      <c r="AB41" s="61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</row>
    <row r="42" spans="1:88" ht="15" customHeight="1" x14ac:dyDescent="0.2">
      <c r="A42" s="49">
        <v>42406</v>
      </c>
      <c r="B42" s="46">
        <f t="shared" si="14"/>
        <v>157</v>
      </c>
      <c r="C42" s="46">
        <f t="shared" si="13"/>
        <v>7065</v>
      </c>
      <c r="D42" s="60"/>
      <c r="E42" s="66"/>
      <c r="F42" s="66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6"/>
      <c r="AB42" s="61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</row>
    <row r="43" spans="1:88" ht="15" customHeight="1" x14ac:dyDescent="0.2">
      <c r="A43" s="49">
        <v>42407</v>
      </c>
      <c r="B43" s="46">
        <f t="shared" si="14"/>
        <v>87</v>
      </c>
      <c r="C43" s="46">
        <f t="shared" si="13"/>
        <v>3960</v>
      </c>
      <c r="D43" s="60"/>
      <c r="E43" s="66"/>
      <c r="F43" s="66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6"/>
      <c r="AB43" s="61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</row>
    <row r="44" spans="1:88" ht="15" customHeight="1" x14ac:dyDescent="0.2">
      <c r="A44" s="49">
        <v>42411</v>
      </c>
      <c r="B44" s="46">
        <f t="shared" si="14"/>
        <v>248</v>
      </c>
      <c r="C44" s="46">
        <f t="shared" ref="C44:C67" si="15">B44*45-22.5*BG11+22.5*BF11</f>
        <v>11250</v>
      </c>
      <c r="D44" s="60"/>
      <c r="E44" s="66"/>
      <c r="F44" s="66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6"/>
      <c r="AB44" s="61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</row>
    <row r="45" spans="1:88" ht="15" customHeight="1" x14ac:dyDescent="0.2">
      <c r="A45" s="49">
        <v>42412</v>
      </c>
      <c r="B45" s="46">
        <f t="shared" si="14"/>
        <v>246</v>
      </c>
      <c r="C45" s="46">
        <f t="shared" si="15"/>
        <v>11115</v>
      </c>
      <c r="D45" s="60"/>
      <c r="E45" s="66"/>
      <c r="F45" s="66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6"/>
      <c r="AB45" s="61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</row>
    <row r="46" spans="1:88" ht="15" customHeight="1" x14ac:dyDescent="0.2">
      <c r="A46" s="49">
        <v>42413</v>
      </c>
      <c r="B46" s="46">
        <f t="shared" si="14"/>
        <v>129</v>
      </c>
      <c r="C46" s="46">
        <f t="shared" si="15"/>
        <v>5850</v>
      </c>
      <c r="D46" s="60"/>
      <c r="E46" s="66"/>
      <c r="F46" s="66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6"/>
      <c r="AB46" s="61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</row>
    <row r="47" spans="1:88" ht="15" customHeight="1" x14ac:dyDescent="0.2">
      <c r="A47" s="49">
        <v>42414</v>
      </c>
      <c r="B47" s="46">
        <f t="shared" si="14"/>
        <v>141</v>
      </c>
      <c r="C47" s="46">
        <f t="shared" si="15"/>
        <v>6345</v>
      </c>
      <c r="D47" s="60"/>
      <c r="E47" s="66"/>
      <c r="F47" s="66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6"/>
      <c r="AB47" s="61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</row>
    <row r="48" spans="1:88" ht="15" customHeight="1" x14ac:dyDescent="0.2">
      <c r="A48" s="49">
        <v>42415</v>
      </c>
      <c r="B48" s="46">
        <f t="shared" si="14"/>
        <v>219</v>
      </c>
      <c r="C48" s="46">
        <f t="shared" si="15"/>
        <v>9945</v>
      </c>
      <c r="D48" s="60"/>
      <c r="E48" s="66"/>
      <c r="F48" s="66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6"/>
      <c r="AB48" s="61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</row>
    <row r="49" spans="1:88" ht="15" customHeight="1" x14ac:dyDescent="0.2">
      <c r="A49" s="49">
        <v>42416</v>
      </c>
      <c r="B49" s="46">
        <f t="shared" si="14"/>
        <v>205</v>
      </c>
      <c r="C49" s="46">
        <f t="shared" si="15"/>
        <v>9360</v>
      </c>
      <c r="D49" s="60"/>
      <c r="E49" s="66"/>
      <c r="F49" s="66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6"/>
      <c r="AB49" s="61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</row>
    <row r="50" spans="1:88" ht="15" customHeight="1" x14ac:dyDescent="0.2">
      <c r="A50" s="49">
        <v>42417</v>
      </c>
      <c r="B50" s="46">
        <f t="shared" si="14"/>
        <v>204</v>
      </c>
      <c r="C50" s="46">
        <f t="shared" si="15"/>
        <v>9225</v>
      </c>
      <c r="D50" s="60"/>
      <c r="E50" s="66"/>
      <c r="F50" s="66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6"/>
      <c r="AB50" s="61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</row>
    <row r="51" spans="1:88" ht="15" customHeight="1" x14ac:dyDescent="0.2">
      <c r="A51" s="49">
        <v>42418</v>
      </c>
      <c r="B51" s="46">
        <f t="shared" si="14"/>
        <v>168</v>
      </c>
      <c r="C51" s="46">
        <f t="shared" si="15"/>
        <v>7672.5</v>
      </c>
      <c r="D51" s="60"/>
      <c r="E51" s="66"/>
      <c r="F51" s="66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6"/>
      <c r="AB51" s="61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</row>
    <row r="52" spans="1:88" ht="15" customHeight="1" x14ac:dyDescent="0.2">
      <c r="A52" s="49">
        <v>42419</v>
      </c>
      <c r="B52" s="46">
        <f t="shared" si="14"/>
        <v>208</v>
      </c>
      <c r="C52" s="46">
        <f t="shared" si="15"/>
        <v>9427.5</v>
      </c>
      <c r="D52" s="60"/>
      <c r="E52" s="66"/>
      <c r="F52" s="66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6"/>
      <c r="AB52" s="61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</row>
    <row r="53" spans="1:88" ht="15" customHeight="1" x14ac:dyDescent="0.2">
      <c r="A53" s="49">
        <v>42420</v>
      </c>
      <c r="B53" s="46">
        <f t="shared" si="14"/>
        <v>150</v>
      </c>
      <c r="C53" s="46">
        <f t="shared" si="15"/>
        <v>6772.5</v>
      </c>
      <c r="D53" s="60"/>
      <c r="E53" s="66"/>
      <c r="F53" s="66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6"/>
      <c r="AB53" s="61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</row>
    <row r="54" spans="1:88" ht="15" customHeight="1" x14ac:dyDescent="0.2">
      <c r="A54" s="49">
        <v>42421</v>
      </c>
      <c r="B54" s="46">
        <f t="shared" si="14"/>
        <v>155</v>
      </c>
      <c r="C54" s="46">
        <f t="shared" si="15"/>
        <v>6997.5</v>
      </c>
      <c r="D54" s="60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1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</row>
    <row r="55" spans="1:88" ht="15" customHeight="1" x14ac:dyDescent="0.2">
      <c r="A55" s="49">
        <v>42422</v>
      </c>
      <c r="B55" s="46">
        <f t="shared" si="14"/>
        <v>189</v>
      </c>
      <c r="C55" s="46">
        <f t="shared" si="15"/>
        <v>8550</v>
      </c>
      <c r="D55" s="60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1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</row>
    <row r="56" spans="1:88" ht="15" customHeight="1" x14ac:dyDescent="0.2">
      <c r="A56" s="49">
        <v>42423</v>
      </c>
      <c r="B56" s="46">
        <f t="shared" si="14"/>
        <v>216</v>
      </c>
      <c r="C56" s="46">
        <f t="shared" si="15"/>
        <v>9765</v>
      </c>
      <c r="D56" s="60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1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</row>
    <row r="57" spans="1:88" ht="15" customHeight="1" x14ac:dyDescent="0.2">
      <c r="A57" s="49">
        <v>42424</v>
      </c>
      <c r="B57" s="46">
        <f t="shared" si="14"/>
        <v>236</v>
      </c>
      <c r="C57" s="46">
        <f t="shared" si="15"/>
        <v>10732.5</v>
      </c>
      <c r="D57" s="64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5"/>
    </row>
    <row r="58" spans="1:88" ht="15" customHeight="1" x14ac:dyDescent="0.2">
      <c r="A58" s="49">
        <v>42425</v>
      </c>
      <c r="B58" s="46">
        <f t="shared" si="14"/>
        <v>192</v>
      </c>
      <c r="C58" s="46">
        <f t="shared" si="15"/>
        <v>8685</v>
      </c>
      <c r="D58" s="64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5"/>
    </row>
    <row r="59" spans="1:88" ht="15" customHeight="1" x14ac:dyDescent="0.2">
      <c r="A59" s="49">
        <v>42426</v>
      </c>
      <c r="B59" s="46">
        <f t="shared" si="14"/>
        <v>198</v>
      </c>
      <c r="C59" s="46">
        <f t="shared" si="15"/>
        <v>9067.5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spans="1:88" ht="15" customHeight="1" x14ac:dyDescent="0.2">
      <c r="A60" s="49">
        <v>42427</v>
      </c>
      <c r="B60" s="46">
        <f t="shared" si="14"/>
        <v>174</v>
      </c>
      <c r="C60" s="46">
        <f t="shared" si="15"/>
        <v>7965</v>
      </c>
    </row>
    <row r="61" spans="1:88" ht="15" customHeight="1" x14ac:dyDescent="0.2">
      <c r="A61" s="49">
        <v>42428</v>
      </c>
      <c r="B61" s="46">
        <f t="shared" si="14"/>
        <v>185</v>
      </c>
      <c r="C61" s="46">
        <f t="shared" si="15"/>
        <v>8460</v>
      </c>
    </row>
    <row r="62" spans="1:88" ht="15" customHeight="1" x14ac:dyDescent="0.2">
      <c r="A62" s="49">
        <v>42429</v>
      </c>
      <c r="B62" s="46">
        <f t="shared" si="14"/>
        <v>249</v>
      </c>
      <c r="C62" s="46">
        <f t="shared" si="15"/>
        <v>11340</v>
      </c>
    </row>
    <row r="63" spans="1:88" ht="15" customHeight="1" x14ac:dyDescent="0.2">
      <c r="A63" s="49">
        <v>42430</v>
      </c>
      <c r="B63" s="46">
        <f t="shared" si="14"/>
        <v>195</v>
      </c>
      <c r="C63" s="46">
        <f t="shared" si="15"/>
        <v>8775</v>
      </c>
    </row>
    <row r="64" spans="1:88" ht="15" customHeight="1" x14ac:dyDescent="0.2">
      <c r="A64" s="49">
        <v>42431</v>
      </c>
      <c r="B64" s="46">
        <f t="shared" si="14"/>
        <v>209</v>
      </c>
      <c r="C64" s="46">
        <f t="shared" si="15"/>
        <v>9495</v>
      </c>
    </row>
    <row r="65" spans="1:3" ht="15" customHeight="1" x14ac:dyDescent="0.2">
      <c r="A65" s="49">
        <v>42432</v>
      </c>
      <c r="B65" s="46">
        <f t="shared" si="14"/>
        <v>176</v>
      </c>
      <c r="C65" s="46">
        <f t="shared" si="15"/>
        <v>8100</v>
      </c>
    </row>
    <row r="66" spans="1:3" ht="15" customHeight="1" x14ac:dyDescent="0.2">
      <c r="A66" s="49">
        <v>42433</v>
      </c>
      <c r="B66" s="46">
        <f t="shared" si="14"/>
        <v>213</v>
      </c>
      <c r="C66" s="46">
        <f t="shared" si="15"/>
        <v>9675</v>
      </c>
    </row>
    <row r="67" spans="1:3" ht="15" customHeight="1" x14ac:dyDescent="0.2">
      <c r="A67" s="49">
        <v>42434</v>
      </c>
      <c r="B67" s="46">
        <f>C34+E34+G34+H34+J34+L34+N34+P34+Q34+S34+T34+U34+V34+X34+Z34+AA34+AB34+AD34+AE34+AF34+AG34+AI34+AJ34+AK34</f>
        <v>178</v>
      </c>
      <c r="C67" s="46">
        <f t="shared" si="15"/>
        <v>8145</v>
      </c>
    </row>
    <row r="71" spans="1:3" ht="15" customHeight="1" x14ac:dyDescent="0.2">
      <c r="B71" s="30"/>
    </row>
  </sheetData>
  <mergeCells count="55">
    <mergeCell ref="AH1:AH2"/>
    <mergeCell ref="AF1:AF2"/>
    <mergeCell ref="AE1:AE2"/>
    <mergeCell ref="T1:T2"/>
    <mergeCell ref="S1:S2"/>
    <mergeCell ref="AC1:AC2"/>
    <mergeCell ref="AA1:AA2"/>
    <mergeCell ref="Z1:Z2"/>
    <mergeCell ref="Y1:Y2"/>
    <mergeCell ref="V1:V2"/>
    <mergeCell ref="J1:J2"/>
    <mergeCell ref="L1:L2"/>
    <mergeCell ref="N1:N2"/>
    <mergeCell ref="R1:R2"/>
    <mergeCell ref="P1:P2"/>
    <mergeCell ref="O1:O2"/>
    <mergeCell ref="M1:M2"/>
    <mergeCell ref="K1:K2"/>
    <mergeCell ref="CE1:CE2"/>
    <mergeCell ref="CA1:CA2"/>
    <mergeCell ref="AS1:AS2"/>
    <mergeCell ref="AR1:AR2"/>
    <mergeCell ref="AQ1:AQ2"/>
    <mergeCell ref="CI1:CI2"/>
    <mergeCell ref="AT1:AT2"/>
    <mergeCell ref="W1:W2"/>
    <mergeCell ref="CG1:CG2"/>
    <mergeCell ref="AL1:AL2"/>
    <mergeCell ref="X1:X2"/>
    <mergeCell ref="CB1:CB2"/>
    <mergeCell ref="AG1:AG2"/>
    <mergeCell ref="CF1:CF2"/>
    <mergeCell ref="AK1:AK2"/>
    <mergeCell ref="AM1:AM2"/>
    <mergeCell ref="CH1:CH2"/>
    <mergeCell ref="CC1:CC2"/>
    <mergeCell ref="BZ1:BZ2"/>
    <mergeCell ref="AD1:AD2"/>
    <mergeCell ref="BY1:BY2"/>
    <mergeCell ref="C1:C2"/>
    <mergeCell ref="G1:G2"/>
    <mergeCell ref="AI1:AI2"/>
    <mergeCell ref="CD1:CD2"/>
    <mergeCell ref="AB1:AB2"/>
    <mergeCell ref="E1:E2"/>
    <mergeCell ref="AJ1:AJ2"/>
    <mergeCell ref="AP1:AP2"/>
    <mergeCell ref="AO1:AO2"/>
    <mergeCell ref="AN1:AN2"/>
    <mergeCell ref="I1:I2"/>
    <mergeCell ref="H1:H2"/>
    <mergeCell ref="F1:F2"/>
    <mergeCell ref="D1:D2"/>
    <mergeCell ref="U1:U2"/>
    <mergeCell ref="Q1:Q2"/>
  </mergeCells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zoomScale="150" workbookViewId="0">
      <selection activeCell="M9" sqref="M9"/>
    </sheetView>
  </sheetViews>
  <sheetFormatPr baseColWidth="10" defaultColWidth="10.83203125" defaultRowHeight="15" customHeight="1" x14ac:dyDescent="0.2"/>
  <cols>
    <col min="1" max="3" width="10.83203125" style="32" customWidth="1"/>
    <col min="4" max="4" width="13.5" style="32" customWidth="1"/>
    <col min="5" max="5" width="10.83203125" style="32" customWidth="1"/>
    <col min="6" max="6" width="12.1640625" style="32" customWidth="1"/>
    <col min="7" max="7" width="18.1640625" style="32" customWidth="1"/>
    <col min="8" max="8" width="21.83203125" style="32" customWidth="1"/>
    <col min="9" max="9" width="11.83203125" style="32" customWidth="1"/>
    <col min="10" max="10" width="12.83203125" style="32" bestFit="1" customWidth="1"/>
    <col min="11" max="11" width="9.1640625" style="32" customWidth="1"/>
    <col min="12" max="256" width="10.83203125" style="32" customWidth="1"/>
    <col min="257" max="16384" width="10.83203125" style="30"/>
  </cols>
  <sheetData>
    <row r="1" spans="1:14" ht="16" customHeight="1" x14ac:dyDescent="0.2">
      <c r="A1" s="29" t="s">
        <v>68</v>
      </c>
      <c r="B1" s="29" t="s">
        <v>69</v>
      </c>
      <c r="C1" s="29" t="s">
        <v>71</v>
      </c>
      <c r="D1" s="29" t="s">
        <v>72</v>
      </c>
      <c r="E1" s="30"/>
      <c r="F1" s="29"/>
      <c r="G1" s="31"/>
      <c r="H1" s="31"/>
      <c r="I1" s="31"/>
      <c r="J1" s="30"/>
      <c r="K1" s="30"/>
      <c r="L1" s="32" t="s">
        <v>154</v>
      </c>
      <c r="M1" s="32" t="s">
        <v>155</v>
      </c>
      <c r="N1" s="32" t="s">
        <v>156</v>
      </c>
    </row>
    <row r="2" spans="1:14" ht="16" customHeight="1" x14ac:dyDescent="0.2">
      <c r="A2" s="33">
        <v>42401</v>
      </c>
      <c r="B2" s="31">
        <v>1</v>
      </c>
      <c r="C2" s="31">
        <v>16794.6875</v>
      </c>
      <c r="D2" s="31">
        <v>179.5</v>
      </c>
      <c r="E2" s="31"/>
      <c r="F2" s="34" t="s">
        <v>142</v>
      </c>
      <c r="G2" s="30" t="s">
        <v>158</v>
      </c>
      <c r="H2" s="30" t="s">
        <v>159</v>
      </c>
      <c r="J2" s="35" t="s">
        <v>144</v>
      </c>
      <c r="K2" s="35">
        <v>19563</v>
      </c>
      <c r="L2" s="32">
        <f>K2*2</f>
        <v>39126</v>
      </c>
      <c r="M2" s="32">
        <f>K2+K3</f>
        <v>33712</v>
      </c>
      <c r="N2" s="32">
        <f>2*K3</f>
        <v>28298</v>
      </c>
    </row>
    <row r="3" spans="1:14" ht="16" customHeight="1" x14ac:dyDescent="0.2">
      <c r="A3" s="33">
        <v>42402</v>
      </c>
      <c r="B3" s="31">
        <v>1</v>
      </c>
      <c r="C3" s="31">
        <v>16857.724999999999</v>
      </c>
      <c r="D3" s="31">
        <v>181</v>
      </c>
      <c r="E3" s="30"/>
      <c r="F3" s="36">
        <v>1</v>
      </c>
      <c r="G3" s="32">
        <v>19563.100340909095</v>
      </c>
      <c r="H3" s="32">
        <v>210.61363636363637</v>
      </c>
      <c r="I3" s="30"/>
      <c r="J3" s="35" t="s">
        <v>145</v>
      </c>
      <c r="K3" s="35">
        <v>14149</v>
      </c>
    </row>
    <row r="4" spans="1:14" ht="16" customHeight="1" x14ac:dyDescent="0.2">
      <c r="A4" s="33">
        <v>42403</v>
      </c>
      <c r="B4" s="31">
        <v>1</v>
      </c>
      <c r="C4" s="31">
        <v>19564.482499999998</v>
      </c>
      <c r="D4" s="31">
        <v>208.5</v>
      </c>
      <c r="E4" s="30"/>
      <c r="F4" s="36">
        <v>2</v>
      </c>
      <c r="G4" s="32">
        <v>14148.736111111111</v>
      </c>
      <c r="H4" s="32">
        <v>153.66666666666666</v>
      </c>
      <c r="I4" s="30"/>
      <c r="J4" s="35" t="s">
        <v>146</v>
      </c>
      <c r="K4" s="35">
        <v>2197</v>
      </c>
      <c r="L4" s="32">
        <f>SQRT(2*K4^2)</f>
        <v>3107.0271965336897</v>
      </c>
      <c r="M4" s="32">
        <f>SQRT(K4^2+K5^2)</f>
        <v>4153.6049402898198</v>
      </c>
      <c r="N4" s="32">
        <f>SQRT(2*K5^2)</f>
        <v>4985.1028073651596</v>
      </c>
    </row>
    <row r="5" spans="1:14" ht="16" customHeight="1" x14ac:dyDescent="0.2">
      <c r="A5" s="33">
        <v>42404</v>
      </c>
      <c r="B5" s="31">
        <v>1</v>
      </c>
      <c r="C5" s="31">
        <v>20534.2775</v>
      </c>
      <c r="D5" s="31">
        <v>220.5</v>
      </c>
      <c r="E5" s="30"/>
      <c r="F5" s="36" t="s">
        <v>143</v>
      </c>
      <c r="G5" s="32">
        <v>17991.18814516129</v>
      </c>
      <c r="H5" s="32">
        <v>194.08064516129033</v>
      </c>
      <c r="I5" s="30"/>
      <c r="J5" s="35" t="s">
        <v>147</v>
      </c>
      <c r="K5" s="35">
        <v>3525</v>
      </c>
    </row>
    <row r="6" spans="1:14" ht="16" customHeight="1" x14ac:dyDescent="0.2">
      <c r="A6" s="33">
        <v>42405</v>
      </c>
      <c r="B6" s="31">
        <v>1</v>
      </c>
      <c r="C6" s="31">
        <v>20887.09</v>
      </c>
      <c r="D6" s="31">
        <v>227</v>
      </c>
      <c r="E6" s="30"/>
      <c r="F6" s="30"/>
      <c r="G6" s="30"/>
      <c r="H6" s="30"/>
      <c r="I6" s="30"/>
      <c r="J6" s="30"/>
      <c r="K6" s="30"/>
    </row>
    <row r="7" spans="1:14" ht="16" customHeight="1" x14ac:dyDescent="0.2">
      <c r="A7" s="33">
        <v>42406</v>
      </c>
      <c r="B7" s="31">
        <v>2</v>
      </c>
      <c r="C7" s="31">
        <v>14494.795</v>
      </c>
      <c r="D7" s="31">
        <v>157</v>
      </c>
      <c r="E7" s="30"/>
      <c r="F7" s="37" t="s">
        <v>73</v>
      </c>
      <c r="G7" s="30"/>
      <c r="H7" s="30"/>
      <c r="I7" s="30"/>
      <c r="J7" s="30"/>
      <c r="K7" s="38" t="s">
        <v>74</v>
      </c>
    </row>
    <row r="8" spans="1:14" ht="16" customHeight="1" x14ac:dyDescent="0.2">
      <c r="A8" s="33">
        <v>42407</v>
      </c>
      <c r="B8" s="31">
        <v>2</v>
      </c>
      <c r="C8" s="31">
        <v>6242.6075000000001</v>
      </c>
      <c r="D8" s="31">
        <v>87.5</v>
      </c>
      <c r="E8" s="30"/>
      <c r="F8" s="33">
        <v>42401</v>
      </c>
      <c r="G8" s="31">
        <v>1</v>
      </c>
      <c r="H8" s="31">
        <v>16794.6875</v>
      </c>
      <c r="I8" s="31">
        <v>179.5</v>
      </c>
      <c r="J8" s="30"/>
      <c r="K8" s="31">
        <v>15000</v>
      </c>
    </row>
    <row r="9" spans="1:14" ht="16" customHeight="1" x14ac:dyDescent="0.2">
      <c r="A9" s="33">
        <v>42411</v>
      </c>
      <c r="B9" s="31">
        <v>1</v>
      </c>
      <c r="C9" s="31">
        <v>21584.17</v>
      </c>
      <c r="D9" s="31">
        <v>246</v>
      </c>
      <c r="E9" s="30"/>
      <c r="F9" s="33">
        <v>42402</v>
      </c>
      <c r="G9" s="31">
        <v>1</v>
      </c>
      <c r="H9" s="31">
        <v>16857.724999999999</v>
      </c>
      <c r="I9" s="31">
        <v>181</v>
      </c>
      <c r="J9" s="30"/>
      <c r="K9" s="31">
        <f t="shared" ref="K9:K26" si="0">K8+500</f>
        <v>15500</v>
      </c>
    </row>
    <row r="10" spans="1:14" ht="16" customHeight="1" x14ac:dyDescent="0.2">
      <c r="A10" s="33">
        <v>42412</v>
      </c>
      <c r="B10" s="31">
        <v>1</v>
      </c>
      <c r="C10" s="31">
        <v>23344.384999999998</v>
      </c>
      <c r="D10" s="31">
        <v>249</v>
      </c>
      <c r="E10" s="30"/>
      <c r="F10" s="33">
        <v>42403</v>
      </c>
      <c r="G10" s="31">
        <v>1</v>
      </c>
      <c r="H10" s="31">
        <v>19564.482499999998</v>
      </c>
      <c r="I10" s="31">
        <v>208.5</v>
      </c>
      <c r="J10" s="30"/>
      <c r="K10" s="31">
        <f t="shared" si="0"/>
        <v>16000</v>
      </c>
    </row>
    <row r="11" spans="1:14" ht="16" customHeight="1" x14ac:dyDescent="0.2">
      <c r="A11" s="33">
        <v>42413</v>
      </c>
      <c r="B11" s="31">
        <v>2</v>
      </c>
      <c r="C11" s="31">
        <v>12221.67</v>
      </c>
      <c r="D11" s="31">
        <v>129</v>
      </c>
      <c r="E11" s="30"/>
      <c r="F11" s="33">
        <v>42404</v>
      </c>
      <c r="G11" s="31">
        <v>1</v>
      </c>
      <c r="H11" s="31">
        <v>20534.2775</v>
      </c>
      <c r="I11" s="31">
        <v>220.5</v>
      </c>
      <c r="J11" s="30"/>
      <c r="K11" s="31">
        <f t="shared" si="0"/>
        <v>16500</v>
      </c>
    </row>
    <row r="12" spans="1:14" ht="16" customHeight="1" x14ac:dyDescent="0.2">
      <c r="A12" s="33">
        <v>42414</v>
      </c>
      <c r="B12" s="31">
        <v>2</v>
      </c>
      <c r="C12" s="31">
        <v>13455</v>
      </c>
      <c r="D12" s="31">
        <v>142</v>
      </c>
      <c r="E12" s="30"/>
      <c r="F12" s="33">
        <v>42405</v>
      </c>
      <c r="G12" s="31">
        <v>1</v>
      </c>
      <c r="H12" s="31">
        <v>20887.09</v>
      </c>
      <c r="I12" s="31">
        <v>227</v>
      </c>
      <c r="J12" s="30"/>
      <c r="K12" s="31">
        <f t="shared" si="0"/>
        <v>17000</v>
      </c>
    </row>
    <row r="13" spans="1:14" ht="16" customHeight="1" x14ac:dyDescent="0.2">
      <c r="A13" s="33">
        <v>42415</v>
      </c>
      <c r="B13" s="31">
        <v>1</v>
      </c>
      <c r="C13" s="31">
        <v>21610.224999999999</v>
      </c>
      <c r="D13" s="31">
        <v>231</v>
      </c>
      <c r="E13" s="30"/>
      <c r="F13" s="33">
        <v>42411</v>
      </c>
      <c r="G13" s="31">
        <v>1</v>
      </c>
      <c r="H13" s="31">
        <v>21584.17</v>
      </c>
      <c r="I13" s="31">
        <v>246</v>
      </c>
      <c r="J13" s="30"/>
      <c r="K13" s="31">
        <f t="shared" si="0"/>
        <v>17500</v>
      </c>
    </row>
    <row r="14" spans="1:14" ht="16" customHeight="1" x14ac:dyDescent="0.2">
      <c r="A14" s="33">
        <v>42416</v>
      </c>
      <c r="B14" s="31">
        <v>1</v>
      </c>
      <c r="C14" s="31">
        <v>19255.1175</v>
      </c>
      <c r="D14" s="31">
        <v>207.5</v>
      </c>
      <c r="E14" s="30"/>
      <c r="F14" s="33">
        <v>42412</v>
      </c>
      <c r="G14" s="31">
        <v>1</v>
      </c>
      <c r="H14" s="31">
        <v>23344.384999999998</v>
      </c>
      <c r="I14" s="31">
        <v>249</v>
      </c>
      <c r="J14" s="30"/>
      <c r="K14" s="31">
        <f t="shared" si="0"/>
        <v>18000</v>
      </c>
    </row>
    <row r="15" spans="1:14" ht="16" customHeight="1" x14ac:dyDescent="0.2">
      <c r="A15" s="33">
        <v>42417</v>
      </c>
      <c r="B15" s="31">
        <v>1</v>
      </c>
      <c r="C15" s="31">
        <v>18634.912499999999</v>
      </c>
      <c r="D15" s="31">
        <v>201.5</v>
      </c>
      <c r="E15" s="30"/>
      <c r="F15" s="33">
        <v>42415</v>
      </c>
      <c r="G15" s="31">
        <v>1</v>
      </c>
      <c r="H15" s="31">
        <v>21610.224999999999</v>
      </c>
      <c r="I15" s="31">
        <v>231</v>
      </c>
      <c r="J15" s="30"/>
      <c r="K15" s="31">
        <f t="shared" si="0"/>
        <v>18500</v>
      </c>
    </row>
    <row r="16" spans="1:14" ht="16" customHeight="1" x14ac:dyDescent="0.2">
      <c r="A16" s="33">
        <v>42418</v>
      </c>
      <c r="B16" s="31">
        <v>1</v>
      </c>
      <c r="C16" s="31">
        <v>15724.59</v>
      </c>
      <c r="D16" s="31">
        <v>170</v>
      </c>
      <c r="E16" s="30"/>
      <c r="F16" s="33">
        <v>42416</v>
      </c>
      <c r="G16" s="31">
        <v>1</v>
      </c>
      <c r="H16" s="31">
        <v>19255.1175</v>
      </c>
      <c r="I16" s="31">
        <v>207.5</v>
      </c>
      <c r="J16" s="30"/>
      <c r="K16" s="31">
        <f t="shared" si="0"/>
        <v>19000</v>
      </c>
    </row>
    <row r="17" spans="1:11" ht="16" customHeight="1" x14ac:dyDescent="0.2">
      <c r="A17" s="33">
        <v>42419</v>
      </c>
      <c r="B17" s="31">
        <v>1</v>
      </c>
      <c r="C17" s="31">
        <v>19718.857499999998</v>
      </c>
      <c r="D17" s="31">
        <v>212.5</v>
      </c>
      <c r="E17" s="30"/>
      <c r="F17" s="33">
        <v>42417</v>
      </c>
      <c r="G17" s="31">
        <v>1</v>
      </c>
      <c r="H17" s="31">
        <v>18634.912499999999</v>
      </c>
      <c r="I17" s="31">
        <v>201.5</v>
      </c>
      <c r="J17" s="30"/>
      <c r="K17" s="31">
        <f t="shared" si="0"/>
        <v>19500</v>
      </c>
    </row>
    <row r="18" spans="1:11" ht="16" customHeight="1" x14ac:dyDescent="0.2">
      <c r="A18" s="33">
        <v>42420</v>
      </c>
      <c r="B18" s="31">
        <v>2</v>
      </c>
      <c r="C18" s="31">
        <v>14192.6175</v>
      </c>
      <c r="D18" s="31">
        <v>151.5</v>
      </c>
      <c r="E18" s="30"/>
      <c r="F18" s="33">
        <v>42418</v>
      </c>
      <c r="G18" s="31">
        <v>1</v>
      </c>
      <c r="H18" s="31">
        <v>15724.59</v>
      </c>
      <c r="I18" s="31">
        <v>170</v>
      </c>
      <c r="J18" s="30"/>
      <c r="K18" s="31">
        <f t="shared" si="0"/>
        <v>20000</v>
      </c>
    </row>
    <row r="19" spans="1:11" ht="16" customHeight="1" x14ac:dyDescent="0.2">
      <c r="A19" s="33">
        <v>42421</v>
      </c>
      <c r="B19" s="31">
        <v>2</v>
      </c>
      <c r="C19" s="31">
        <v>14849.395</v>
      </c>
      <c r="D19" s="31">
        <v>160</v>
      </c>
      <c r="E19" s="30"/>
      <c r="F19" s="33">
        <v>42419</v>
      </c>
      <c r="G19" s="31">
        <v>1</v>
      </c>
      <c r="H19" s="31">
        <v>19718.857499999998</v>
      </c>
      <c r="I19" s="31">
        <v>212.5</v>
      </c>
      <c r="J19" s="30"/>
      <c r="K19" s="31">
        <f t="shared" si="0"/>
        <v>20500</v>
      </c>
    </row>
    <row r="20" spans="1:11" ht="16" customHeight="1" x14ac:dyDescent="0.2">
      <c r="A20" s="33">
        <v>42422</v>
      </c>
      <c r="B20" s="31">
        <v>1</v>
      </c>
      <c r="C20" s="31">
        <v>17645.625</v>
      </c>
      <c r="D20" s="31">
        <v>190</v>
      </c>
      <c r="E20" s="30"/>
      <c r="F20" s="33">
        <v>42422</v>
      </c>
      <c r="G20" s="31">
        <v>1</v>
      </c>
      <c r="H20" s="31">
        <v>17645.625</v>
      </c>
      <c r="I20" s="31">
        <v>190</v>
      </c>
      <c r="J20" s="30"/>
      <c r="K20" s="31">
        <f t="shared" si="0"/>
        <v>21000</v>
      </c>
    </row>
    <row r="21" spans="1:11" ht="16" customHeight="1" x14ac:dyDescent="0.2">
      <c r="A21" s="33">
        <v>42423</v>
      </c>
      <c r="B21" s="31">
        <v>1</v>
      </c>
      <c r="C21" s="31">
        <v>20888.349999999999</v>
      </c>
      <c r="D21" s="31">
        <v>225</v>
      </c>
      <c r="E21" s="30"/>
      <c r="F21" s="33">
        <v>42423</v>
      </c>
      <c r="G21" s="31">
        <v>1</v>
      </c>
      <c r="H21" s="31">
        <v>20888.349999999999</v>
      </c>
      <c r="I21" s="31">
        <v>225</v>
      </c>
      <c r="J21" s="30"/>
      <c r="K21" s="31">
        <f t="shared" si="0"/>
        <v>21500</v>
      </c>
    </row>
    <row r="22" spans="1:11" ht="16" customHeight="1" x14ac:dyDescent="0.2">
      <c r="A22" s="33">
        <v>42424</v>
      </c>
      <c r="B22" s="31">
        <v>1</v>
      </c>
      <c r="C22" s="31">
        <v>22583.447499999998</v>
      </c>
      <c r="D22" s="31">
        <v>242.5</v>
      </c>
      <c r="E22" s="30"/>
      <c r="F22" s="33">
        <v>42424</v>
      </c>
      <c r="G22" s="31">
        <v>1</v>
      </c>
      <c r="H22" s="31">
        <v>22583.447499999998</v>
      </c>
      <c r="I22" s="31">
        <v>242.5</v>
      </c>
      <c r="J22" s="30"/>
      <c r="K22" s="31">
        <f t="shared" si="0"/>
        <v>22000</v>
      </c>
    </row>
    <row r="23" spans="1:11" ht="16" customHeight="1" x14ac:dyDescent="0.2">
      <c r="A23" s="33">
        <v>42425</v>
      </c>
      <c r="B23" s="31">
        <v>1</v>
      </c>
      <c r="C23" s="31">
        <v>17618.759999999998</v>
      </c>
      <c r="D23" s="31">
        <v>191</v>
      </c>
      <c r="E23" s="30"/>
      <c r="F23" s="33">
        <v>42425</v>
      </c>
      <c r="G23" s="31">
        <v>1</v>
      </c>
      <c r="H23" s="31">
        <v>17618.759999999998</v>
      </c>
      <c r="I23" s="31">
        <v>191</v>
      </c>
      <c r="J23" s="30"/>
      <c r="K23" s="31">
        <f t="shared" si="0"/>
        <v>22500</v>
      </c>
    </row>
    <row r="24" spans="1:11" ht="16" customHeight="1" x14ac:dyDescent="0.2">
      <c r="A24" s="33">
        <v>42426</v>
      </c>
      <c r="B24" s="31">
        <v>1</v>
      </c>
      <c r="C24" s="31">
        <v>18151.7775</v>
      </c>
      <c r="D24" s="31">
        <v>192.5</v>
      </c>
      <c r="E24" s="30"/>
      <c r="F24" s="33">
        <v>42426</v>
      </c>
      <c r="G24" s="31">
        <v>1</v>
      </c>
      <c r="H24" s="31">
        <v>18151.7775</v>
      </c>
      <c r="I24" s="31">
        <v>192.5</v>
      </c>
      <c r="J24" s="30"/>
      <c r="K24" s="31">
        <f t="shared" si="0"/>
        <v>23000</v>
      </c>
    </row>
    <row r="25" spans="1:11" ht="16" customHeight="1" x14ac:dyDescent="0.2">
      <c r="A25" s="33">
        <v>42427</v>
      </c>
      <c r="B25" s="31">
        <v>2</v>
      </c>
      <c r="C25" s="31">
        <v>16077.715</v>
      </c>
      <c r="D25" s="31">
        <v>175</v>
      </c>
      <c r="E25" s="30"/>
      <c r="F25" s="33">
        <v>42429</v>
      </c>
      <c r="G25" s="31">
        <v>1</v>
      </c>
      <c r="H25" s="31">
        <v>23484.2775</v>
      </c>
      <c r="I25" s="31">
        <v>252.5</v>
      </c>
      <c r="J25" s="30"/>
      <c r="K25" s="31">
        <f t="shared" si="0"/>
        <v>23500</v>
      </c>
    </row>
    <row r="26" spans="1:11" ht="16" customHeight="1" x14ac:dyDescent="0.2">
      <c r="A26" s="33">
        <v>42428</v>
      </c>
      <c r="B26" s="31">
        <v>2</v>
      </c>
      <c r="C26" s="31">
        <v>18188.672500000001</v>
      </c>
      <c r="D26" s="31">
        <v>194.5</v>
      </c>
      <c r="E26" s="30"/>
      <c r="F26" s="33">
        <v>42430</v>
      </c>
      <c r="G26" s="31">
        <v>1</v>
      </c>
      <c r="H26" s="31">
        <v>18737.197499999998</v>
      </c>
      <c r="I26" s="31">
        <v>200.5</v>
      </c>
      <c r="J26" s="30"/>
      <c r="K26" s="31">
        <f t="shared" si="0"/>
        <v>24000</v>
      </c>
    </row>
    <row r="27" spans="1:11" ht="16" customHeight="1" x14ac:dyDescent="0.2">
      <c r="A27" s="33">
        <v>42429</v>
      </c>
      <c r="B27" s="31">
        <v>1</v>
      </c>
      <c r="C27" s="31">
        <v>23484.2775</v>
      </c>
      <c r="D27" s="31">
        <v>252.5</v>
      </c>
      <c r="E27" s="30"/>
      <c r="F27" s="33">
        <v>42431</v>
      </c>
      <c r="G27" s="31">
        <v>1</v>
      </c>
      <c r="H27" s="31">
        <v>19146.044999999998</v>
      </c>
      <c r="I27" s="31">
        <v>203</v>
      </c>
      <c r="J27" s="30"/>
      <c r="K27" s="30"/>
    </row>
    <row r="28" spans="1:11" ht="16" customHeight="1" x14ac:dyDescent="0.2">
      <c r="A28" s="33">
        <v>42430</v>
      </c>
      <c r="B28" s="31">
        <v>1</v>
      </c>
      <c r="C28" s="31">
        <v>18737.197499999998</v>
      </c>
      <c r="D28" s="31">
        <v>200.5</v>
      </c>
      <c r="E28" s="30"/>
      <c r="F28" s="33">
        <v>42432</v>
      </c>
      <c r="G28" s="31">
        <v>1</v>
      </c>
      <c r="H28" s="31">
        <v>16852.822499999998</v>
      </c>
      <c r="I28" s="31">
        <v>180.5</v>
      </c>
      <c r="J28" s="30"/>
      <c r="K28" s="30"/>
    </row>
    <row r="29" spans="1:11" ht="16" customHeight="1" x14ac:dyDescent="0.2">
      <c r="A29" s="33">
        <v>42431</v>
      </c>
      <c r="B29" s="31">
        <v>1</v>
      </c>
      <c r="C29" s="31">
        <v>19146.044999999998</v>
      </c>
      <c r="D29" s="31">
        <v>203</v>
      </c>
      <c r="E29" s="30"/>
      <c r="F29" s="33">
        <v>42433</v>
      </c>
      <c r="G29" s="31">
        <v>1</v>
      </c>
      <c r="H29" s="31">
        <v>20769.384999999998</v>
      </c>
      <c r="I29" s="31">
        <v>222</v>
      </c>
      <c r="J29" s="30"/>
      <c r="K29" s="30"/>
    </row>
    <row r="30" spans="1:11" ht="16" customHeight="1" x14ac:dyDescent="0.2">
      <c r="A30" s="33">
        <v>42432</v>
      </c>
      <c r="B30" s="31">
        <v>1</v>
      </c>
      <c r="C30" s="31">
        <v>16852.822499999998</v>
      </c>
      <c r="D30" s="31">
        <v>180.5</v>
      </c>
      <c r="E30" s="30"/>
      <c r="F30" s="30"/>
      <c r="G30" s="30"/>
      <c r="H30" s="30"/>
      <c r="I30" s="30"/>
      <c r="J30" s="30"/>
      <c r="K30" s="30"/>
    </row>
    <row r="31" spans="1:11" ht="16" customHeight="1" x14ac:dyDescent="0.2">
      <c r="A31" s="33">
        <v>42433</v>
      </c>
      <c r="B31" s="31">
        <v>1</v>
      </c>
      <c r="C31" s="31">
        <v>20769.384999999998</v>
      </c>
      <c r="D31" s="31">
        <v>222</v>
      </c>
      <c r="E31" s="30"/>
      <c r="F31" s="38" t="s">
        <v>75</v>
      </c>
      <c r="G31" s="30"/>
      <c r="H31" s="30"/>
      <c r="I31" s="30"/>
      <c r="J31" s="30"/>
      <c r="K31" s="38" t="s">
        <v>74</v>
      </c>
    </row>
    <row r="32" spans="1:11" ht="16" customHeight="1" x14ac:dyDescent="0.2">
      <c r="A32" s="33">
        <v>42434</v>
      </c>
      <c r="B32" s="31">
        <v>2</v>
      </c>
      <c r="C32" s="31">
        <v>17616.1525</v>
      </c>
      <c r="D32" s="31">
        <v>186.5</v>
      </c>
      <c r="E32" s="30"/>
      <c r="F32" s="33">
        <v>42406</v>
      </c>
      <c r="G32" s="31">
        <v>2</v>
      </c>
      <c r="H32" s="31">
        <v>14494.795</v>
      </c>
      <c r="I32" s="31">
        <v>157</v>
      </c>
      <c r="J32" s="30"/>
      <c r="K32" s="31">
        <v>6000</v>
      </c>
    </row>
    <row r="33" spans="1:11" ht="16" customHeight="1" x14ac:dyDescent="0.2">
      <c r="A33" s="30"/>
      <c r="B33" s="30" t="s">
        <v>106</v>
      </c>
      <c r="C33" s="31">
        <f>AVERAGE(C2:C32)</f>
        <v>17991.18814516129</v>
      </c>
      <c r="D33" s="30">
        <f>AVERAGE(D2:D32)</f>
        <v>194.08064516129033</v>
      </c>
      <c r="E33" s="30"/>
      <c r="F33" s="33">
        <v>42407</v>
      </c>
      <c r="G33" s="31">
        <v>2</v>
      </c>
      <c r="H33" s="31">
        <v>6242.6075000000001</v>
      </c>
      <c r="I33" s="31">
        <v>87.5</v>
      </c>
      <c r="J33" s="30"/>
      <c r="K33" s="31">
        <f t="shared" ref="K33:K39" si="1">K32+2000</f>
        <v>8000</v>
      </c>
    </row>
    <row r="34" spans="1:11" ht="16" customHeight="1" x14ac:dyDescent="0.2">
      <c r="B34" s="30" t="s">
        <v>160</v>
      </c>
      <c r="C34" s="32">
        <f>_xlfn.STDEV.S(C2:C32)</f>
        <v>3596.0493374616922</v>
      </c>
      <c r="D34" s="30">
        <f>_xlfn.STDEV.S(D2:D32)</f>
        <v>37.196571700044586</v>
      </c>
      <c r="E34" s="30"/>
      <c r="F34" s="33">
        <v>42413</v>
      </c>
      <c r="G34" s="31">
        <v>2</v>
      </c>
      <c r="H34" s="31">
        <v>12221.67</v>
      </c>
      <c r="I34" s="31">
        <v>129</v>
      </c>
      <c r="J34" s="30"/>
      <c r="K34" s="31">
        <f t="shared" si="1"/>
        <v>10000</v>
      </c>
    </row>
    <row r="35" spans="1:11" ht="16" customHeight="1" x14ac:dyDescent="0.2">
      <c r="A35" s="39" t="s">
        <v>76</v>
      </c>
      <c r="B35" s="30"/>
      <c r="C35" s="30"/>
      <c r="D35" s="30"/>
      <c r="E35" s="30"/>
      <c r="F35" s="33">
        <v>42414</v>
      </c>
      <c r="G35" s="31">
        <v>2</v>
      </c>
      <c r="H35" s="31">
        <v>13455</v>
      </c>
      <c r="I35" s="31">
        <v>142</v>
      </c>
      <c r="J35" s="30"/>
      <c r="K35" s="31">
        <f t="shared" si="1"/>
        <v>12000</v>
      </c>
    </row>
    <row r="36" spans="1:11" ht="16" customHeight="1" x14ac:dyDescent="0.2">
      <c r="A36" s="30"/>
      <c r="B36" s="30"/>
      <c r="C36" s="30"/>
      <c r="D36" s="30"/>
      <c r="E36" s="30"/>
      <c r="F36" s="33">
        <v>42420</v>
      </c>
      <c r="G36" s="31">
        <v>2</v>
      </c>
      <c r="H36" s="31">
        <v>14192.6175</v>
      </c>
      <c r="I36" s="31">
        <v>151.5</v>
      </c>
      <c r="J36" s="30"/>
      <c r="K36" s="31">
        <f t="shared" si="1"/>
        <v>14000</v>
      </c>
    </row>
    <row r="37" spans="1:11" ht="16" customHeight="1" x14ac:dyDescent="0.2">
      <c r="A37" s="30"/>
      <c r="B37" s="30"/>
      <c r="C37" s="30"/>
      <c r="D37" s="30"/>
      <c r="E37" s="30"/>
      <c r="F37" s="33">
        <v>42421</v>
      </c>
      <c r="G37" s="31">
        <v>2</v>
      </c>
      <c r="H37" s="31">
        <v>14849.395</v>
      </c>
      <c r="I37" s="31">
        <v>160</v>
      </c>
      <c r="J37" s="30"/>
      <c r="K37" s="31">
        <f t="shared" si="1"/>
        <v>16000</v>
      </c>
    </row>
    <row r="38" spans="1:11" ht="16" customHeight="1" x14ac:dyDescent="0.2">
      <c r="A38" s="30"/>
      <c r="B38" s="30"/>
      <c r="C38" s="30"/>
      <c r="D38" s="30"/>
      <c r="E38" s="30"/>
      <c r="F38" s="33">
        <v>42427</v>
      </c>
      <c r="G38" s="31">
        <v>2</v>
      </c>
      <c r="H38" s="31">
        <v>16077.715</v>
      </c>
      <c r="I38" s="31">
        <v>175</v>
      </c>
      <c r="J38" s="30"/>
      <c r="K38" s="31">
        <f t="shared" si="1"/>
        <v>18000</v>
      </c>
    </row>
    <row r="39" spans="1:11" ht="16" customHeight="1" x14ac:dyDescent="0.2">
      <c r="A39" s="30"/>
      <c r="B39" s="30"/>
      <c r="C39" s="30"/>
      <c r="D39" s="30"/>
      <c r="E39" s="30"/>
      <c r="F39" s="33">
        <v>42428</v>
      </c>
      <c r="G39" s="31">
        <v>2</v>
      </c>
      <c r="H39" s="31">
        <v>18188.672500000001</v>
      </c>
      <c r="I39" s="31">
        <v>194.5</v>
      </c>
      <c r="J39" s="30"/>
      <c r="K39" s="31">
        <f t="shared" si="1"/>
        <v>20000</v>
      </c>
    </row>
    <row r="40" spans="1:11" ht="16" customHeight="1" x14ac:dyDescent="0.2">
      <c r="A40" s="30"/>
      <c r="B40" s="30"/>
      <c r="C40" s="30"/>
      <c r="D40" s="30"/>
      <c r="E40" s="30"/>
      <c r="F40" s="33">
        <v>42434</v>
      </c>
      <c r="G40" s="31">
        <v>2</v>
      </c>
      <c r="H40" s="31">
        <v>17616.1525</v>
      </c>
      <c r="I40" s="31">
        <v>186.5</v>
      </c>
      <c r="J40" s="30"/>
      <c r="K40" s="30"/>
    </row>
    <row r="41" spans="1:11" ht="16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ht="16" customHeight="1" x14ac:dyDescent="0.2">
      <c r="A42" s="38" t="s">
        <v>77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ht="16" customHeight="1" x14ac:dyDescent="0.2">
      <c r="A43" s="30"/>
      <c r="B43" s="29" t="s">
        <v>78</v>
      </c>
      <c r="C43" s="29" t="s">
        <v>79</v>
      </c>
      <c r="D43" s="29" t="s">
        <v>80</v>
      </c>
      <c r="E43" s="29" t="s">
        <v>81</v>
      </c>
      <c r="F43" s="29" t="s">
        <v>82</v>
      </c>
      <c r="G43" s="29" t="s">
        <v>83</v>
      </c>
      <c r="H43" s="29" t="s">
        <v>84</v>
      </c>
      <c r="I43" s="30"/>
      <c r="J43" s="30"/>
      <c r="K43" s="30"/>
    </row>
    <row r="44" spans="1:11" ht="16" customHeight="1" x14ac:dyDescent="0.2">
      <c r="A44" s="29" t="s">
        <v>85</v>
      </c>
      <c r="B44" s="31">
        <v>16794.68</v>
      </c>
      <c r="C44" s="31">
        <v>16857.71</v>
      </c>
      <c r="D44" s="31">
        <v>19564.47</v>
      </c>
      <c r="E44" s="31">
        <v>20534.259999999998</v>
      </c>
      <c r="F44" s="31">
        <v>20887.080000000002</v>
      </c>
      <c r="G44" s="31">
        <v>14494.77</v>
      </c>
      <c r="H44" s="31">
        <v>6242.61</v>
      </c>
      <c r="I44" s="30"/>
      <c r="J44" s="30"/>
      <c r="K44" s="30"/>
    </row>
    <row r="45" spans="1:11" ht="16" customHeight="1" x14ac:dyDescent="0.2">
      <c r="A45" s="29" t="s">
        <v>86</v>
      </c>
      <c r="B45" s="31">
        <v>21610.19</v>
      </c>
      <c r="C45" s="31">
        <v>19255.099999999999</v>
      </c>
      <c r="D45" s="31">
        <v>18634.89</v>
      </c>
      <c r="E45" s="31">
        <v>21584.15</v>
      </c>
      <c r="F45" s="31">
        <v>23344.35</v>
      </c>
      <c r="G45" s="31">
        <v>12221.65</v>
      </c>
      <c r="H45" s="31">
        <v>13454.98</v>
      </c>
      <c r="I45" s="30"/>
      <c r="J45" s="30"/>
      <c r="K45" s="30"/>
    </row>
    <row r="46" spans="1:11" ht="16" customHeight="1" x14ac:dyDescent="0.2">
      <c r="A46" s="29" t="s">
        <v>87</v>
      </c>
      <c r="B46" s="31">
        <v>17645.599999999999</v>
      </c>
      <c r="C46" s="31">
        <v>20888.330000000002</v>
      </c>
      <c r="D46" s="31">
        <v>22583.41</v>
      </c>
      <c r="E46" s="31">
        <v>15724.58</v>
      </c>
      <c r="F46" s="31">
        <v>19718.830000000002</v>
      </c>
      <c r="G46" s="31">
        <v>14192.6</v>
      </c>
      <c r="H46" s="31">
        <v>14849.38</v>
      </c>
      <c r="I46" s="30"/>
      <c r="J46" s="30"/>
      <c r="K46" s="30"/>
    </row>
    <row r="47" spans="1:11" ht="16" customHeight="1" x14ac:dyDescent="0.2">
      <c r="A47" s="29" t="s">
        <v>88</v>
      </c>
      <c r="B47" s="31">
        <v>23484.240000000002</v>
      </c>
      <c r="C47" s="31">
        <v>18737.169999999998</v>
      </c>
      <c r="D47" s="31">
        <v>19146.009999999998</v>
      </c>
      <c r="E47" s="31">
        <v>17618.73</v>
      </c>
      <c r="F47" s="31">
        <v>18151.759999999998</v>
      </c>
      <c r="G47" s="31">
        <v>16077.7</v>
      </c>
      <c r="H47" s="31">
        <v>18188.64</v>
      </c>
      <c r="I47" s="30"/>
      <c r="J47" s="30"/>
      <c r="K47" s="30"/>
    </row>
    <row r="48" spans="1:11" ht="16" customHeight="1" x14ac:dyDescent="0.2">
      <c r="A48" s="30"/>
      <c r="B48" s="30"/>
      <c r="C48" s="30"/>
      <c r="D48" s="30"/>
      <c r="E48" s="31">
        <v>16852.810000000001</v>
      </c>
      <c r="F48" s="31">
        <v>20769.349999999999</v>
      </c>
      <c r="G48" s="31">
        <v>17616.12</v>
      </c>
      <c r="H48" s="30"/>
      <c r="I48" s="30"/>
      <c r="J48" s="30"/>
      <c r="K48" s="30"/>
    </row>
  </sheetData>
  <autoFilter ref="B1:B48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C1" zoomScale="176" workbookViewId="0">
      <selection activeCell="J13" sqref="J13"/>
    </sheetView>
  </sheetViews>
  <sheetFormatPr baseColWidth="10" defaultRowHeight="15" x14ac:dyDescent="0.2"/>
  <cols>
    <col min="7" max="7" width="3.1640625" style="68" customWidth="1"/>
  </cols>
  <sheetData>
    <row r="1" spans="1:13" x14ac:dyDescent="0.2">
      <c r="A1" s="73" t="s">
        <v>27</v>
      </c>
      <c r="B1" s="73" t="s">
        <v>28</v>
      </c>
      <c r="C1" s="73" t="s">
        <v>29</v>
      </c>
      <c r="D1" s="73" t="s">
        <v>30</v>
      </c>
      <c r="E1" s="73" t="s">
        <v>31</v>
      </c>
      <c r="F1" s="73" t="s">
        <v>32</v>
      </c>
      <c r="H1" s="73" t="s">
        <v>27</v>
      </c>
      <c r="I1" s="73" t="s">
        <v>28</v>
      </c>
      <c r="J1" s="73" t="s">
        <v>29</v>
      </c>
      <c r="K1" s="73" t="s">
        <v>30</v>
      </c>
      <c r="L1" s="73" t="s">
        <v>31</v>
      </c>
      <c r="M1" s="73" t="s">
        <v>32</v>
      </c>
    </row>
    <row r="2" spans="1:13" x14ac:dyDescent="0.2">
      <c r="A2" s="71"/>
      <c r="B2" s="71"/>
      <c r="C2" s="71"/>
      <c r="D2" s="71"/>
      <c r="E2" s="71"/>
      <c r="F2" s="71"/>
      <c r="H2" s="71"/>
      <c r="I2" s="71"/>
      <c r="J2" s="71"/>
      <c r="K2" s="71"/>
      <c r="L2" s="71"/>
      <c r="M2" s="71"/>
    </row>
    <row r="3" spans="1:13" x14ac:dyDescent="0.2">
      <c r="A3" s="31">
        <v>32</v>
      </c>
      <c r="B3" s="31">
        <v>33</v>
      </c>
      <c r="C3" s="31">
        <v>34</v>
      </c>
      <c r="D3" s="31">
        <v>35</v>
      </c>
      <c r="E3" s="31">
        <v>36</v>
      </c>
      <c r="F3" s="31">
        <v>37</v>
      </c>
      <c r="H3">
        <f>97.5*A3</f>
        <v>3120</v>
      </c>
      <c r="I3">
        <f>97.5*B3</f>
        <v>3217.5</v>
      </c>
      <c r="J3">
        <f>82.5*C3</f>
        <v>2805</v>
      </c>
      <c r="K3">
        <f>62.5*D3</f>
        <v>2187.5</v>
      </c>
      <c r="L3">
        <f>60*E3</f>
        <v>2160</v>
      </c>
      <c r="M3">
        <f>90*F3</f>
        <v>3330</v>
      </c>
    </row>
    <row r="4" spans="1:13" x14ac:dyDescent="0.2">
      <c r="A4" s="31">
        <v>53</v>
      </c>
      <c r="B4" s="31">
        <v>89</v>
      </c>
      <c r="C4" s="31">
        <v>22</v>
      </c>
      <c r="D4" s="31">
        <v>2</v>
      </c>
      <c r="E4" s="31">
        <v>7</v>
      </c>
      <c r="F4" s="31">
        <v>5</v>
      </c>
      <c r="H4">
        <f t="shared" ref="H4:H34" si="0">97.5*A4</f>
        <v>5167.5</v>
      </c>
      <c r="I4">
        <f t="shared" ref="I4:I34" si="1">97.5*B4</f>
        <v>8677.5</v>
      </c>
      <c r="J4">
        <f t="shared" ref="J4:J34" si="2">82.5*C4</f>
        <v>1815</v>
      </c>
      <c r="K4">
        <f t="shared" ref="K4:K34" si="3">62.5*D4</f>
        <v>125</v>
      </c>
      <c r="L4">
        <f t="shared" ref="L4:L34" si="4">60*E4</f>
        <v>420</v>
      </c>
      <c r="M4">
        <f t="shared" ref="M4:M34" si="5">90*F4</f>
        <v>450</v>
      </c>
    </row>
    <row r="5" spans="1:13" x14ac:dyDescent="0.2">
      <c r="A5" s="31">
        <v>68</v>
      </c>
      <c r="B5" s="31">
        <v>79</v>
      </c>
      <c r="C5" s="31">
        <v>9</v>
      </c>
      <c r="D5" s="31">
        <v>6</v>
      </c>
      <c r="E5" s="31">
        <v>9</v>
      </c>
      <c r="F5" s="31">
        <v>2</v>
      </c>
      <c r="H5">
        <f t="shared" si="0"/>
        <v>6630</v>
      </c>
      <c r="I5">
        <f t="shared" si="1"/>
        <v>7702.5</v>
      </c>
      <c r="J5">
        <f t="shared" si="2"/>
        <v>742.5</v>
      </c>
      <c r="K5">
        <f t="shared" si="3"/>
        <v>375</v>
      </c>
      <c r="L5">
        <f t="shared" si="4"/>
        <v>540</v>
      </c>
      <c r="M5">
        <f t="shared" si="5"/>
        <v>180</v>
      </c>
    </row>
    <row r="6" spans="1:13" x14ac:dyDescent="0.2">
      <c r="A6" s="31">
        <v>67</v>
      </c>
      <c r="B6" s="31">
        <v>108</v>
      </c>
      <c r="C6" s="31">
        <v>7</v>
      </c>
      <c r="D6" s="31">
        <v>8</v>
      </c>
      <c r="E6" s="31">
        <v>8</v>
      </c>
      <c r="F6" s="31">
        <v>7</v>
      </c>
      <c r="H6">
        <f t="shared" si="0"/>
        <v>6532.5</v>
      </c>
      <c r="I6">
        <f t="shared" si="1"/>
        <v>10530</v>
      </c>
      <c r="J6">
        <f t="shared" si="2"/>
        <v>577.5</v>
      </c>
      <c r="K6">
        <f t="shared" si="3"/>
        <v>500</v>
      </c>
      <c r="L6">
        <f t="shared" si="4"/>
        <v>480</v>
      </c>
      <c r="M6">
        <f t="shared" si="5"/>
        <v>630</v>
      </c>
    </row>
    <row r="7" spans="1:13" x14ac:dyDescent="0.2">
      <c r="A7" s="31">
        <v>73</v>
      </c>
      <c r="B7" s="31">
        <v>98</v>
      </c>
      <c r="C7" s="31">
        <v>22</v>
      </c>
      <c r="D7" s="31">
        <v>11</v>
      </c>
      <c r="E7" s="31">
        <v>4</v>
      </c>
      <c r="F7" s="31">
        <v>7</v>
      </c>
      <c r="H7">
        <f t="shared" si="0"/>
        <v>7117.5</v>
      </c>
      <c r="I7">
        <f t="shared" si="1"/>
        <v>9555</v>
      </c>
      <c r="J7">
        <f t="shared" si="2"/>
        <v>1815</v>
      </c>
      <c r="K7">
        <f t="shared" si="3"/>
        <v>687.5</v>
      </c>
      <c r="L7">
        <f t="shared" si="4"/>
        <v>240</v>
      </c>
      <c r="M7">
        <f t="shared" si="5"/>
        <v>630</v>
      </c>
    </row>
    <row r="8" spans="1:13" x14ac:dyDescent="0.2">
      <c r="A8" s="31">
        <v>76</v>
      </c>
      <c r="B8" s="31">
        <v>98</v>
      </c>
      <c r="C8" s="31">
        <v>19</v>
      </c>
      <c r="D8" s="31">
        <v>10</v>
      </c>
      <c r="E8" s="31">
        <v>14</v>
      </c>
      <c r="F8" s="31">
        <v>6</v>
      </c>
      <c r="H8">
        <f t="shared" si="0"/>
        <v>7410</v>
      </c>
      <c r="I8">
        <f t="shared" si="1"/>
        <v>9555</v>
      </c>
      <c r="J8">
        <f t="shared" si="2"/>
        <v>1567.5</v>
      </c>
      <c r="K8">
        <f t="shared" si="3"/>
        <v>625</v>
      </c>
      <c r="L8">
        <f t="shared" si="4"/>
        <v>840</v>
      </c>
      <c r="M8">
        <f t="shared" si="5"/>
        <v>540</v>
      </c>
    </row>
    <row r="9" spans="1:13" x14ac:dyDescent="0.2">
      <c r="A9" s="31">
        <v>56</v>
      </c>
      <c r="B9" s="31">
        <v>60</v>
      </c>
      <c r="C9" s="31">
        <v>15</v>
      </c>
      <c r="D9" s="31">
        <v>8</v>
      </c>
      <c r="E9" s="31">
        <v>6</v>
      </c>
      <c r="F9" s="31">
        <v>6</v>
      </c>
      <c r="H9">
        <f t="shared" si="0"/>
        <v>5460</v>
      </c>
      <c r="I9">
        <f t="shared" si="1"/>
        <v>5850</v>
      </c>
      <c r="J9">
        <f t="shared" si="2"/>
        <v>1237.5</v>
      </c>
      <c r="K9">
        <f t="shared" si="3"/>
        <v>500</v>
      </c>
      <c r="L9">
        <f t="shared" si="4"/>
        <v>360</v>
      </c>
      <c r="M9">
        <f t="shared" si="5"/>
        <v>540</v>
      </c>
    </row>
    <row r="10" spans="1:13" x14ac:dyDescent="0.2">
      <c r="A10" s="31">
        <v>14</v>
      </c>
      <c r="B10" s="31">
        <v>1</v>
      </c>
      <c r="C10" s="30">
        <v>0</v>
      </c>
      <c r="D10" s="31">
        <v>38</v>
      </c>
      <c r="E10" s="31">
        <v>23</v>
      </c>
      <c r="F10" s="31">
        <v>11</v>
      </c>
      <c r="H10">
        <f t="shared" si="0"/>
        <v>1365</v>
      </c>
      <c r="I10">
        <f t="shared" si="1"/>
        <v>97.5</v>
      </c>
      <c r="J10">
        <f t="shared" si="2"/>
        <v>0</v>
      </c>
      <c r="K10">
        <f t="shared" si="3"/>
        <v>2375</v>
      </c>
      <c r="L10">
        <f t="shared" si="4"/>
        <v>1380</v>
      </c>
      <c r="M10">
        <f t="shared" si="5"/>
        <v>990</v>
      </c>
    </row>
    <row r="11" spans="1:13" x14ac:dyDescent="0.2">
      <c r="A11" s="31">
        <v>87</v>
      </c>
      <c r="B11" s="31">
        <v>69</v>
      </c>
      <c r="C11" s="31">
        <v>33</v>
      </c>
      <c r="D11" s="31">
        <v>19</v>
      </c>
      <c r="E11" s="31">
        <v>32</v>
      </c>
      <c r="F11" s="31">
        <v>1</v>
      </c>
      <c r="H11">
        <f t="shared" si="0"/>
        <v>8482.5</v>
      </c>
      <c r="I11">
        <f t="shared" si="1"/>
        <v>6727.5</v>
      </c>
      <c r="J11">
        <f t="shared" si="2"/>
        <v>2722.5</v>
      </c>
      <c r="K11">
        <f t="shared" si="3"/>
        <v>1187.5</v>
      </c>
      <c r="L11">
        <f t="shared" si="4"/>
        <v>1920</v>
      </c>
      <c r="M11">
        <f t="shared" si="5"/>
        <v>90</v>
      </c>
    </row>
    <row r="12" spans="1:13" x14ac:dyDescent="0.2">
      <c r="A12" s="31">
        <v>93</v>
      </c>
      <c r="B12" s="31">
        <v>116</v>
      </c>
      <c r="C12" s="31">
        <v>11</v>
      </c>
      <c r="D12" s="31">
        <v>9</v>
      </c>
      <c r="E12" s="31">
        <v>10</v>
      </c>
      <c r="F12" s="30">
        <v>0</v>
      </c>
      <c r="H12">
        <f t="shared" si="0"/>
        <v>9067.5</v>
      </c>
      <c r="I12">
        <f t="shared" si="1"/>
        <v>11310</v>
      </c>
      <c r="J12">
        <f t="shared" si="2"/>
        <v>907.5</v>
      </c>
      <c r="K12">
        <f t="shared" si="3"/>
        <v>562.5</v>
      </c>
      <c r="L12">
        <f t="shared" si="4"/>
        <v>600</v>
      </c>
      <c r="M12">
        <f t="shared" si="5"/>
        <v>0</v>
      </c>
    </row>
    <row r="13" spans="1:13" x14ac:dyDescent="0.2">
      <c r="A13" s="31">
        <v>50</v>
      </c>
      <c r="B13" s="31">
        <v>63</v>
      </c>
      <c r="C13" s="31">
        <v>2</v>
      </c>
      <c r="D13" s="31">
        <v>6</v>
      </c>
      <c r="E13" s="31">
        <v>2</v>
      </c>
      <c r="F13" s="31">
        <v>1</v>
      </c>
      <c r="H13">
        <f t="shared" si="0"/>
        <v>4875</v>
      </c>
      <c r="I13">
        <f t="shared" si="1"/>
        <v>6142.5</v>
      </c>
      <c r="J13">
        <f t="shared" si="2"/>
        <v>165</v>
      </c>
      <c r="K13">
        <f t="shared" si="3"/>
        <v>375</v>
      </c>
      <c r="L13">
        <f t="shared" si="4"/>
        <v>120</v>
      </c>
      <c r="M13">
        <f t="shared" si="5"/>
        <v>90</v>
      </c>
    </row>
    <row r="14" spans="1:13" x14ac:dyDescent="0.2">
      <c r="A14" s="31">
        <v>54</v>
      </c>
      <c r="B14" s="31">
        <v>67</v>
      </c>
      <c r="C14" s="31">
        <v>6</v>
      </c>
      <c r="D14" s="31">
        <v>4</v>
      </c>
      <c r="E14" s="31">
        <v>3</v>
      </c>
      <c r="F14" s="31">
        <v>4</v>
      </c>
      <c r="H14">
        <f t="shared" si="0"/>
        <v>5265</v>
      </c>
      <c r="I14">
        <f t="shared" si="1"/>
        <v>6532.5</v>
      </c>
      <c r="J14">
        <f t="shared" si="2"/>
        <v>495</v>
      </c>
      <c r="K14">
        <f t="shared" si="3"/>
        <v>250</v>
      </c>
      <c r="L14">
        <f t="shared" si="4"/>
        <v>180</v>
      </c>
      <c r="M14">
        <f t="shared" si="5"/>
        <v>360</v>
      </c>
    </row>
    <row r="15" spans="1:13" x14ac:dyDescent="0.2">
      <c r="A15" s="31">
        <v>93</v>
      </c>
      <c r="B15" s="31">
        <v>96</v>
      </c>
      <c r="C15" s="31">
        <v>11</v>
      </c>
      <c r="D15" s="31">
        <v>6</v>
      </c>
      <c r="E15" s="31">
        <v>11</v>
      </c>
      <c r="F15" s="31">
        <v>2</v>
      </c>
      <c r="H15">
        <f t="shared" si="0"/>
        <v>9067.5</v>
      </c>
      <c r="I15">
        <f t="shared" si="1"/>
        <v>9360</v>
      </c>
      <c r="J15">
        <f t="shared" si="2"/>
        <v>907.5</v>
      </c>
      <c r="K15">
        <f t="shared" si="3"/>
        <v>375</v>
      </c>
      <c r="L15">
        <f t="shared" si="4"/>
        <v>660</v>
      </c>
      <c r="M15">
        <f t="shared" si="5"/>
        <v>180</v>
      </c>
    </row>
    <row r="16" spans="1:13" x14ac:dyDescent="0.2">
      <c r="A16" s="31">
        <v>67</v>
      </c>
      <c r="B16" s="31">
        <v>97</v>
      </c>
      <c r="C16" s="31">
        <v>12</v>
      </c>
      <c r="D16" s="31">
        <v>13</v>
      </c>
      <c r="E16" s="31">
        <v>6</v>
      </c>
      <c r="F16" s="31">
        <v>5</v>
      </c>
      <c r="H16">
        <f t="shared" si="0"/>
        <v>6532.5</v>
      </c>
      <c r="I16">
        <f t="shared" si="1"/>
        <v>9457.5</v>
      </c>
      <c r="J16">
        <f t="shared" si="2"/>
        <v>990</v>
      </c>
      <c r="K16">
        <f t="shared" si="3"/>
        <v>812.5</v>
      </c>
      <c r="L16">
        <f t="shared" si="4"/>
        <v>360</v>
      </c>
      <c r="M16">
        <f t="shared" si="5"/>
        <v>450</v>
      </c>
    </row>
    <row r="17" spans="1:13" x14ac:dyDescent="0.2">
      <c r="A17" s="31">
        <v>61</v>
      </c>
      <c r="B17" s="31">
        <v>99</v>
      </c>
      <c r="C17" s="31">
        <v>10</v>
      </c>
      <c r="D17" s="31">
        <v>13</v>
      </c>
      <c r="E17" s="31">
        <v>8</v>
      </c>
      <c r="F17" s="31">
        <v>1</v>
      </c>
      <c r="H17">
        <f t="shared" si="0"/>
        <v>5947.5</v>
      </c>
      <c r="I17">
        <f t="shared" si="1"/>
        <v>9652.5</v>
      </c>
      <c r="J17">
        <f t="shared" si="2"/>
        <v>825</v>
      </c>
      <c r="K17">
        <f t="shared" si="3"/>
        <v>812.5</v>
      </c>
      <c r="L17">
        <f t="shared" si="4"/>
        <v>480</v>
      </c>
      <c r="M17">
        <f t="shared" si="5"/>
        <v>90</v>
      </c>
    </row>
    <row r="18" spans="1:13" x14ac:dyDescent="0.2">
      <c r="A18" s="31">
        <v>68</v>
      </c>
      <c r="B18" s="31">
        <v>59</v>
      </c>
      <c r="C18" s="31">
        <v>23</v>
      </c>
      <c r="D18" s="31">
        <v>6</v>
      </c>
      <c r="E18" s="31">
        <v>6</v>
      </c>
      <c r="F18" s="31">
        <v>4</v>
      </c>
      <c r="H18">
        <f t="shared" si="0"/>
        <v>6630</v>
      </c>
      <c r="I18">
        <f t="shared" si="1"/>
        <v>5752.5</v>
      </c>
      <c r="J18">
        <f t="shared" si="2"/>
        <v>1897.5</v>
      </c>
      <c r="K18">
        <f t="shared" si="3"/>
        <v>375</v>
      </c>
      <c r="L18">
        <f t="shared" si="4"/>
        <v>360</v>
      </c>
      <c r="M18">
        <f t="shared" si="5"/>
        <v>360</v>
      </c>
    </row>
    <row r="19" spans="1:13" x14ac:dyDescent="0.2">
      <c r="A19" s="31">
        <v>78</v>
      </c>
      <c r="B19" s="31">
        <v>89</v>
      </c>
      <c r="C19" s="31">
        <v>15</v>
      </c>
      <c r="D19" s="31">
        <v>6</v>
      </c>
      <c r="E19" s="31">
        <v>13</v>
      </c>
      <c r="F19" s="31">
        <v>5</v>
      </c>
      <c r="H19">
        <f t="shared" si="0"/>
        <v>7605</v>
      </c>
      <c r="I19">
        <f t="shared" si="1"/>
        <v>8677.5</v>
      </c>
      <c r="J19">
        <f t="shared" si="2"/>
        <v>1237.5</v>
      </c>
      <c r="K19">
        <f t="shared" si="3"/>
        <v>375</v>
      </c>
      <c r="L19">
        <f t="shared" si="4"/>
        <v>780</v>
      </c>
      <c r="M19">
        <f t="shared" si="5"/>
        <v>450</v>
      </c>
    </row>
    <row r="20" spans="1:13" x14ac:dyDescent="0.2">
      <c r="A20" s="31">
        <v>59</v>
      </c>
      <c r="B20" s="31">
        <v>59</v>
      </c>
      <c r="C20" s="31">
        <v>17</v>
      </c>
      <c r="D20" s="31">
        <v>1</v>
      </c>
      <c r="E20" s="31">
        <v>5</v>
      </c>
      <c r="F20" s="31">
        <v>3</v>
      </c>
      <c r="H20">
        <f t="shared" si="0"/>
        <v>5752.5</v>
      </c>
      <c r="I20">
        <f t="shared" si="1"/>
        <v>5752.5</v>
      </c>
      <c r="J20">
        <f t="shared" si="2"/>
        <v>1402.5</v>
      </c>
      <c r="K20">
        <f t="shared" si="3"/>
        <v>62.5</v>
      </c>
      <c r="L20">
        <f t="shared" si="4"/>
        <v>300</v>
      </c>
      <c r="M20">
        <f t="shared" si="5"/>
        <v>270</v>
      </c>
    </row>
    <row r="21" spans="1:13" x14ac:dyDescent="0.2">
      <c r="A21" s="31">
        <v>48</v>
      </c>
      <c r="B21" s="31">
        <v>75</v>
      </c>
      <c r="C21" s="31">
        <v>11</v>
      </c>
      <c r="D21" s="31">
        <v>4</v>
      </c>
      <c r="E21" s="31">
        <v>8</v>
      </c>
      <c r="F21" s="31">
        <v>5</v>
      </c>
      <c r="H21">
        <f t="shared" si="0"/>
        <v>4680</v>
      </c>
      <c r="I21">
        <f t="shared" si="1"/>
        <v>7312.5</v>
      </c>
      <c r="J21">
        <f t="shared" si="2"/>
        <v>907.5</v>
      </c>
      <c r="K21">
        <f t="shared" si="3"/>
        <v>250</v>
      </c>
      <c r="L21">
        <f t="shared" si="4"/>
        <v>480</v>
      </c>
      <c r="M21">
        <f t="shared" si="5"/>
        <v>450</v>
      </c>
    </row>
    <row r="22" spans="1:13" x14ac:dyDescent="0.2">
      <c r="A22" s="31">
        <v>63</v>
      </c>
      <c r="B22" s="31">
        <v>85</v>
      </c>
      <c r="C22" s="31">
        <v>13</v>
      </c>
      <c r="D22" s="31">
        <v>11</v>
      </c>
      <c r="E22" s="31">
        <v>6</v>
      </c>
      <c r="F22" s="31">
        <v>7</v>
      </c>
      <c r="H22">
        <f t="shared" si="0"/>
        <v>6142.5</v>
      </c>
      <c r="I22">
        <f t="shared" si="1"/>
        <v>8287.5</v>
      </c>
      <c r="J22">
        <f t="shared" si="2"/>
        <v>1072.5</v>
      </c>
      <c r="K22">
        <f t="shared" si="3"/>
        <v>687.5</v>
      </c>
      <c r="L22">
        <f t="shared" si="4"/>
        <v>360</v>
      </c>
      <c r="M22">
        <f t="shared" si="5"/>
        <v>630</v>
      </c>
    </row>
    <row r="23" spans="1:13" x14ac:dyDescent="0.2">
      <c r="A23" s="31">
        <v>86</v>
      </c>
      <c r="B23" s="31">
        <v>82</v>
      </c>
      <c r="C23" s="31">
        <v>29</v>
      </c>
      <c r="D23" s="31">
        <v>6</v>
      </c>
      <c r="E23" s="31">
        <v>7</v>
      </c>
      <c r="F23" s="31">
        <v>6</v>
      </c>
      <c r="H23">
        <f t="shared" si="0"/>
        <v>8385</v>
      </c>
      <c r="I23">
        <f t="shared" si="1"/>
        <v>7995</v>
      </c>
      <c r="J23">
        <f t="shared" si="2"/>
        <v>2392.5</v>
      </c>
      <c r="K23">
        <f t="shared" si="3"/>
        <v>375</v>
      </c>
      <c r="L23">
        <f t="shared" si="4"/>
        <v>420</v>
      </c>
      <c r="M23">
        <f t="shared" si="5"/>
        <v>540</v>
      </c>
    </row>
    <row r="24" spans="1:13" x14ac:dyDescent="0.2">
      <c r="A24" s="31">
        <v>98</v>
      </c>
      <c r="B24" s="31">
        <v>93</v>
      </c>
      <c r="C24" s="31">
        <v>11</v>
      </c>
      <c r="D24" s="31">
        <v>4</v>
      </c>
      <c r="E24" s="31">
        <v>16</v>
      </c>
      <c r="F24" s="31">
        <v>10</v>
      </c>
      <c r="H24">
        <f t="shared" si="0"/>
        <v>9555</v>
      </c>
      <c r="I24">
        <f t="shared" si="1"/>
        <v>9067.5</v>
      </c>
      <c r="J24">
        <f t="shared" si="2"/>
        <v>907.5</v>
      </c>
      <c r="K24">
        <f t="shared" si="3"/>
        <v>250</v>
      </c>
      <c r="L24">
        <f t="shared" si="4"/>
        <v>960</v>
      </c>
      <c r="M24">
        <f t="shared" si="5"/>
        <v>900</v>
      </c>
    </row>
    <row r="25" spans="1:13" x14ac:dyDescent="0.2">
      <c r="A25" s="31">
        <v>65</v>
      </c>
      <c r="B25" s="31">
        <v>82</v>
      </c>
      <c r="C25" s="31">
        <v>16</v>
      </c>
      <c r="D25" s="31">
        <v>9</v>
      </c>
      <c r="E25" s="31">
        <v>10</v>
      </c>
      <c r="F25" s="30">
        <v>0</v>
      </c>
      <c r="H25">
        <f t="shared" si="0"/>
        <v>6337.5</v>
      </c>
      <c r="I25">
        <f t="shared" si="1"/>
        <v>7995</v>
      </c>
      <c r="J25">
        <f t="shared" si="2"/>
        <v>1320</v>
      </c>
      <c r="K25">
        <f t="shared" si="3"/>
        <v>562.5</v>
      </c>
      <c r="L25">
        <f t="shared" si="4"/>
        <v>600</v>
      </c>
      <c r="M25">
        <f t="shared" si="5"/>
        <v>0</v>
      </c>
    </row>
    <row r="26" spans="1:13" x14ac:dyDescent="0.2">
      <c r="A26" s="31">
        <v>62</v>
      </c>
      <c r="B26" s="31">
        <v>93</v>
      </c>
      <c r="C26" s="31">
        <v>21</v>
      </c>
      <c r="D26" s="31">
        <v>3</v>
      </c>
      <c r="E26" s="31">
        <v>3</v>
      </c>
      <c r="F26" s="31">
        <v>5</v>
      </c>
      <c r="H26">
        <f t="shared" si="0"/>
        <v>6045</v>
      </c>
      <c r="I26">
        <f t="shared" si="1"/>
        <v>9067.5</v>
      </c>
      <c r="J26">
        <f t="shared" si="2"/>
        <v>1732.5</v>
      </c>
      <c r="K26">
        <f t="shared" si="3"/>
        <v>187.5</v>
      </c>
      <c r="L26">
        <f t="shared" si="4"/>
        <v>180</v>
      </c>
      <c r="M26">
        <f t="shared" si="5"/>
        <v>450</v>
      </c>
    </row>
    <row r="27" spans="1:13" x14ac:dyDescent="0.2">
      <c r="A27" s="31">
        <v>48</v>
      </c>
      <c r="B27" s="31">
        <v>81</v>
      </c>
      <c r="C27" s="31">
        <v>18</v>
      </c>
      <c r="D27" s="31">
        <v>5</v>
      </c>
      <c r="E27" s="31">
        <v>12</v>
      </c>
      <c r="F27" s="31">
        <v>6</v>
      </c>
      <c r="H27">
        <f t="shared" si="0"/>
        <v>4680</v>
      </c>
      <c r="I27">
        <f t="shared" si="1"/>
        <v>7897.5</v>
      </c>
      <c r="J27">
        <f t="shared" si="2"/>
        <v>1485</v>
      </c>
      <c r="K27">
        <f t="shared" si="3"/>
        <v>312.5</v>
      </c>
      <c r="L27">
        <f t="shared" si="4"/>
        <v>720</v>
      </c>
      <c r="M27">
        <f t="shared" si="5"/>
        <v>540</v>
      </c>
    </row>
    <row r="28" spans="1:13" x14ac:dyDescent="0.2">
      <c r="A28" s="31">
        <v>80</v>
      </c>
      <c r="B28" s="31">
        <v>78</v>
      </c>
      <c r="C28" s="31">
        <v>3</v>
      </c>
      <c r="D28" s="31">
        <v>7</v>
      </c>
      <c r="E28" s="31">
        <v>8</v>
      </c>
      <c r="F28" s="31">
        <v>4</v>
      </c>
      <c r="H28">
        <f t="shared" si="0"/>
        <v>7800</v>
      </c>
      <c r="I28">
        <f t="shared" si="1"/>
        <v>7605</v>
      </c>
      <c r="J28">
        <f t="shared" si="2"/>
        <v>247.5</v>
      </c>
      <c r="K28">
        <f t="shared" si="3"/>
        <v>437.5</v>
      </c>
      <c r="L28">
        <f t="shared" si="4"/>
        <v>480</v>
      </c>
      <c r="M28">
        <f t="shared" si="5"/>
        <v>360</v>
      </c>
    </row>
    <row r="29" spans="1:13" x14ac:dyDescent="0.2">
      <c r="A29" s="31">
        <v>88</v>
      </c>
      <c r="B29" s="31">
        <v>105</v>
      </c>
      <c r="C29" s="31">
        <v>28</v>
      </c>
      <c r="D29" s="31">
        <v>10</v>
      </c>
      <c r="E29" s="31">
        <v>7</v>
      </c>
      <c r="F29" s="31">
        <v>5</v>
      </c>
      <c r="H29">
        <f t="shared" si="0"/>
        <v>8580</v>
      </c>
      <c r="I29">
        <f t="shared" si="1"/>
        <v>10237.5</v>
      </c>
      <c r="J29">
        <f t="shared" si="2"/>
        <v>2310</v>
      </c>
      <c r="K29">
        <f t="shared" si="3"/>
        <v>625</v>
      </c>
      <c r="L29">
        <f t="shared" si="4"/>
        <v>420</v>
      </c>
      <c r="M29">
        <f t="shared" si="5"/>
        <v>450</v>
      </c>
    </row>
    <row r="30" spans="1:13" x14ac:dyDescent="0.2">
      <c r="A30" s="31">
        <v>65</v>
      </c>
      <c r="B30" s="31">
        <v>92</v>
      </c>
      <c r="C30" s="31">
        <v>18</v>
      </c>
      <c r="D30" s="31">
        <v>7</v>
      </c>
      <c r="E30" s="31">
        <v>5</v>
      </c>
      <c r="F30" s="31">
        <v>5</v>
      </c>
      <c r="H30">
        <f t="shared" si="0"/>
        <v>6337.5</v>
      </c>
      <c r="I30">
        <f t="shared" si="1"/>
        <v>8970</v>
      </c>
      <c r="J30">
        <f t="shared" si="2"/>
        <v>1485</v>
      </c>
      <c r="K30">
        <f t="shared" si="3"/>
        <v>437.5</v>
      </c>
      <c r="L30">
        <f t="shared" si="4"/>
        <v>300</v>
      </c>
      <c r="M30">
        <f t="shared" si="5"/>
        <v>450</v>
      </c>
    </row>
    <row r="31" spans="1:13" x14ac:dyDescent="0.2">
      <c r="A31" s="31">
        <v>71</v>
      </c>
      <c r="B31" s="31">
        <v>94</v>
      </c>
      <c r="C31" s="31">
        <v>19</v>
      </c>
      <c r="D31" s="31">
        <v>3</v>
      </c>
      <c r="E31" s="31">
        <v>5</v>
      </c>
      <c r="F31" s="31">
        <v>3</v>
      </c>
      <c r="H31">
        <f t="shared" si="0"/>
        <v>6922.5</v>
      </c>
      <c r="I31">
        <f t="shared" si="1"/>
        <v>9165</v>
      </c>
      <c r="J31">
        <f t="shared" si="2"/>
        <v>1567.5</v>
      </c>
      <c r="K31">
        <f t="shared" si="3"/>
        <v>187.5</v>
      </c>
      <c r="L31">
        <f t="shared" si="4"/>
        <v>300</v>
      </c>
      <c r="M31">
        <f t="shared" si="5"/>
        <v>270</v>
      </c>
    </row>
    <row r="32" spans="1:13" x14ac:dyDescent="0.2">
      <c r="A32" s="31">
        <v>74</v>
      </c>
      <c r="B32" s="31">
        <v>68</v>
      </c>
      <c r="C32" s="31">
        <v>16</v>
      </c>
      <c r="D32" s="31">
        <v>4</v>
      </c>
      <c r="E32" s="31">
        <v>7</v>
      </c>
      <c r="F32" s="31">
        <v>6</v>
      </c>
      <c r="H32">
        <f t="shared" si="0"/>
        <v>7215</v>
      </c>
      <c r="I32">
        <f t="shared" si="1"/>
        <v>6630</v>
      </c>
      <c r="J32">
        <f t="shared" si="2"/>
        <v>1320</v>
      </c>
      <c r="K32">
        <f t="shared" si="3"/>
        <v>250</v>
      </c>
      <c r="L32">
        <f t="shared" si="4"/>
        <v>420</v>
      </c>
      <c r="M32">
        <f t="shared" si="5"/>
        <v>540</v>
      </c>
    </row>
    <row r="33" spans="1:14" x14ac:dyDescent="0.2">
      <c r="A33" s="31">
        <v>86</v>
      </c>
      <c r="B33" s="31">
        <v>85</v>
      </c>
      <c r="C33" s="31">
        <v>23</v>
      </c>
      <c r="D33" s="31">
        <v>5</v>
      </c>
      <c r="E33" s="31">
        <v>6</v>
      </c>
      <c r="F33" s="31">
        <v>7</v>
      </c>
      <c r="H33">
        <f t="shared" si="0"/>
        <v>8385</v>
      </c>
      <c r="I33">
        <f t="shared" si="1"/>
        <v>8287.5</v>
      </c>
      <c r="J33">
        <f t="shared" si="2"/>
        <v>1897.5</v>
      </c>
      <c r="K33">
        <f t="shared" si="3"/>
        <v>312.5</v>
      </c>
      <c r="L33">
        <f t="shared" si="4"/>
        <v>360</v>
      </c>
      <c r="M33">
        <f t="shared" si="5"/>
        <v>630</v>
      </c>
    </row>
    <row r="34" spans="1:14" x14ac:dyDescent="0.2">
      <c r="A34" s="31">
        <v>79</v>
      </c>
      <c r="B34" s="31">
        <v>76</v>
      </c>
      <c r="C34" s="31">
        <v>11</v>
      </c>
      <c r="D34" s="31">
        <v>7</v>
      </c>
      <c r="E34" s="31">
        <v>2</v>
      </c>
      <c r="F34" s="31">
        <v>3</v>
      </c>
      <c r="H34">
        <f t="shared" si="0"/>
        <v>7702.5</v>
      </c>
      <c r="I34">
        <f t="shared" si="1"/>
        <v>7410</v>
      </c>
      <c r="J34">
        <f t="shared" si="2"/>
        <v>907.5</v>
      </c>
      <c r="K34">
        <f t="shared" si="3"/>
        <v>437.5</v>
      </c>
      <c r="L34">
        <f t="shared" si="4"/>
        <v>120</v>
      </c>
      <c r="M34">
        <f t="shared" si="5"/>
        <v>270</v>
      </c>
      <c r="N34" t="s">
        <v>166</v>
      </c>
    </row>
    <row r="35" spans="1:14" x14ac:dyDescent="0.2">
      <c r="F35" s="69" t="s">
        <v>124</v>
      </c>
      <c r="H35">
        <f t="shared" ref="H35:M35" si="6">AVERAGE(H3:H34)</f>
        <v>6587.34375</v>
      </c>
      <c r="I35">
        <f t="shared" si="6"/>
        <v>7827.421875</v>
      </c>
      <c r="J35">
        <f t="shared" si="6"/>
        <v>1301.953125</v>
      </c>
      <c r="K35">
        <f t="shared" si="6"/>
        <v>558.59375</v>
      </c>
      <c r="L35">
        <f t="shared" si="6"/>
        <v>571.875</v>
      </c>
      <c r="M35">
        <f t="shared" si="6"/>
        <v>503.4375</v>
      </c>
      <c r="N35">
        <f>SUM(H35:M35)</f>
        <v>17350.625</v>
      </c>
    </row>
    <row r="36" spans="1:14" x14ac:dyDescent="0.2">
      <c r="F36" s="69" t="s">
        <v>167</v>
      </c>
      <c r="H36">
        <f>H35/$N$35</f>
        <v>0.37966031483015744</v>
      </c>
      <c r="I36">
        <f t="shared" ref="I36:M36" si="7">I35/$N$35</f>
        <v>0.45113198371816576</v>
      </c>
      <c r="J36">
        <f t="shared" si="7"/>
        <v>7.5037822844998381E-2</v>
      </c>
      <c r="K36">
        <f t="shared" si="7"/>
        <v>3.2194445445048812E-2</v>
      </c>
      <c r="L36">
        <f t="shared" si="7"/>
        <v>3.2959907784301717E-2</v>
      </c>
      <c r="M36">
        <f t="shared" si="7"/>
        <v>2.9015525377327905E-2</v>
      </c>
    </row>
  </sheetData>
  <mergeCells count="12">
    <mergeCell ref="M1:M2"/>
    <mergeCell ref="A1:A2"/>
    <mergeCell ref="B1:B2"/>
    <mergeCell ref="C1:C2"/>
    <mergeCell ref="D1:D2"/>
    <mergeCell ref="E1:E2"/>
    <mergeCell ref="F1:F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94" workbookViewId="0">
      <selection activeCell="D33" sqref="D33"/>
    </sheetView>
  </sheetViews>
  <sheetFormatPr baseColWidth="10" defaultRowHeight="15" x14ac:dyDescent="0.2"/>
  <cols>
    <col min="6" max="6" width="12.1640625" bestFit="1" customWidth="1"/>
    <col min="7" max="7" width="15.1640625" customWidth="1"/>
    <col min="8" max="8" width="18.6640625" customWidth="1"/>
    <col min="10" max="10" width="12.6640625" bestFit="1" customWidth="1"/>
  </cols>
  <sheetData>
    <row r="1" spans="1:13" x14ac:dyDescent="0.2">
      <c r="A1" t="s">
        <v>68</v>
      </c>
      <c r="B1" t="s">
        <v>69</v>
      </c>
      <c r="C1" t="s">
        <v>149</v>
      </c>
      <c r="D1" t="s">
        <v>150</v>
      </c>
      <c r="L1" t="s">
        <v>154</v>
      </c>
      <c r="M1" t="s">
        <v>157</v>
      </c>
    </row>
    <row r="2" spans="1:13" x14ac:dyDescent="0.2">
      <c r="A2" s="44">
        <v>42401</v>
      </c>
      <c r="B2" s="31">
        <v>1</v>
      </c>
      <c r="C2">
        <f>'Original Data'!C37</f>
        <v>8370</v>
      </c>
      <c r="D2">
        <f>'Original Data'!B37</f>
        <v>185</v>
      </c>
      <c r="F2" s="27" t="s">
        <v>142</v>
      </c>
      <c r="G2" t="s">
        <v>152</v>
      </c>
      <c r="H2" t="s">
        <v>153</v>
      </c>
      <c r="J2" s="35" t="s">
        <v>144</v>
      </c>
      <c r="K2" s="35">
        <v>9457</v>
      </c>
      <c r="L2">
        <f>2*K2</f>
        <v>18914</v>
      </c>
      <c r="M2">
        <f>K2+K3*2</f>
        <v>23137</v>
      </c>
    </row>
    <row r="3" spans="1:13" x14ac:dyDescent="0.2">
      <c r="A3" s="44">
        <v>42402</v>
      </c>
      <c r="B3" s="31">
        <v>1</v>
      </c>
      <c r="C3">
        <f>'Original Data'!C38</f>
        <v>8190</v>
      </c>
      <c r="D3">
        <f>'Original Data'!B38</f>
        <v>180</v>
      </c>
      <c r="F3" s="28">
        <v>1</v>
      </c>
      <c r="G3" s="19">
        <v>1023.9327473539915</v>
      </c>
      <c r="H3" s="19">
        <v>22.788173814522047</v>
      </c>
      <c r="J3" s="35" t="s">
        <v>145</v>
      </c>
      <c r="K3" s="35">
        <v>6840</v>
      </c>
    </row>
    <row r="4" spans="1:13" x14ac:dyDescent="0.2">
      <c r="A4" s="44">
        <v>42403</v>
      </c>
      <c r="B4" s="31">
        <v>1</v>
      </c>
      <c r="C4">
        <f>'Original Data'!C39</f>
        <v>9337.5</v>
      </c>
      <c r="D4">
        <f>'Original Data'!B39</f>
        <v>207</v>
      </c>
      <c r="F4" s="28">
        <v>2</v>
      </c>
      <c r="G4" s="19">
        <v>1378.0676008454739</v>
      </c>
      <c r="H4" s="19">
        <v>29.887288267756912</v>
      </c>
      <c r="J4" s="35" t="s">
        <v>146</v>
      </c>
      <c r="K4" s="35">
        <v>1024</v>
      </c>
      <c r="L4">
        <f>SQRT(2*K4^2)</f>
        <v>1448.1546878700494</v>
      </c>
      <c r="M4">
        <f>SQRT(K4^2+2*K5^2)</f>
        <v>2201.4413460276428</v>
      </c>
    </row>
    <row r="5" spans="1:13" x14ac:dyDescent="0.2">
      <c r="A5" s="44">
        <v>42404</v>
      </c>
      <c r="B5" s="31">
        <v>1</v>
      </c>
      <c r="C5">
        <f>'Original Data'!C40</f>
        <v>9945</v>
      </c>
      <c r="D5">
        <f>'Original Data'!B40</f>
        <v>220</v>
      </c>
      <c r="F5" s="28" t="s">
        <v>143</v>
      </c>
      <c r="G5" s="19">
        <v>1642.7448999925723</v>
      </c>
      <c r="H5" s="19">
        <v>36.215602887058438</v>
      </c>
      <c r="J5" s="35" t="s">
        <v>147</v>
      </c>
      <c r="K5" s="35">
        <v>1378</v>
      </c>
    </row>
    <row r="6" spans="1:13" x14ac:dyDescent="0.2">
      <c r="A6" s="44">
        <v>42405</v>
      </c>
      <c r="B6" s="31">
        <v>1</v>
      </c>
      <c r="C6">
        <f>'Original Data'!C41</f>
        <v>10035</v>
      </c>
      <c r="D6">
        <f>'Original Data'!B41</f>
        <v>222</v>
      </c>
    </row>
    <row r="7" spans="1:13" x14ac:dyDescent="0.2">
      <c r="A7" s="44">
        <v>42406</v>
      </c>
      <c r="B7" s="31">
        <v>2</v>
      </c>
      <c r="C7">
        <f>'Original Data'!C42</f>
        <v>7065</v>
      </c>
      <c r="D7">
        <f>'Original Data'!B42</f>
        <v>157</v>
      </c>
    </row>
    <row r="8" spans="1:13" x14ac:dyDescent="0.2">
      <c r="A8" s="44">
        <v>42407</v>
      </c>
      <c r="B8" s="31">
        <v>2</v>
      </c>
      <c r="C8">
        <f>'Original Data'!C43</f>
        <v>3960</v>
      </c>
      <c r="D8">
        <f>'Original Data'!B43</f>
        <v>87</v>
      </c>
    </row>
    <row r="9" spans="1:13" x14ac:dyDescent="0.2">
      <c r="A9" s="44">
        <v>42411</v>
      </c>
      <c r="B9" s="31">
        <v>1</v>
      </c>
      <c r="C9">
        <f>'Original Data'!C44</f>
        <v>11250</v>
      </c>
      <c r="D9">
        <f>'Original Data'!B44</f>
        <v>248</v>
      </c>
    </row>
    <row r="10" spans="1:13" x14ac:dyDescent="0.2">
      <c r="A10" s="44">
        <v>42412</v>
      </c>
      <c r="B10" s="31">
        <v>1</v>
      </c>
      <c r="C10">
        <f>'Original Data'!C45</f>
        <v>11115</v>
      </c>
      <c r="D10">
        <f>'Original Data'!B45</f>
        <v>246</v>
      </c>
    </row>
    <row r="11" spans="1:13" x14ac:dyDescent="0.2">
      <c r="A11" s="44">
        <v>42413</v>
      </c>
      <c r="B11" s="31">
        <v>2</v>
      </c>
      <c r="C11">
        <f>'Original Data'!C46</f>
        <v>5850</v>
      </c>
      <c r="D11">
        <f>'Original Data'!B46</f>
        <v>129</v>
      </c>
    </row>
    <row r="12" spans="1:13" x14ac:dyDescent="0.2">
      <c r="A12" s="44">
        <v>42414</v>
      </c>
      <c r="B12" s="31">
        <v>2</v>
      </c>
      <c r="C12">
        <f>'Original Data'!C47</f>
        <v>6345</v>
      </c>
      <c r="D12">
        <f>'Original Data'!B47</f>
        <v>141</v>
      </c>
    </row>
    <row r="13" spans="1:13" x14ac:dyDescent="0.2">
      <c r="A13" s="44">
        <v>42415</v>
      </c>
      <c r="B13" s="31">
        <v>1</v>
      </c>
      <c r="C13">
        <f>'Original Data'!C48</f>
        <v>9945</v>
      </c>
      <c r="D13">
        <f>'Original Data'!B48</f>
        <v>219</v>
      </c>
    </row>
    <row r="14" spans="1:13" x14ac:dyDescent="0.2">
      <c r="A14" s="44">
        <v>42416</v>
      </c>
      <c r="B14" s="31">
        <v>1</v>
      </c>
      <c r="C14">
        <f>'Original Data'!C49</f>
        <v>9360</v>
      </c>
      <c r="D14">
        <f>'Original Data'!B49</f>
        <v>205</v>
      </c>
    </row>
    <row r="15" spans="1:13" x14ac:dyDescent="0.2">
      <c r="A15" s="44">
        <v>42417</v>
      </c>
      <c r="B15" s="31">
        <v>1</v>
      </c>
      <c r="C15">
        <f>'Original Data'!C50</f>
        <v>9225</v>
      </c>
      <c r="D15">
        <f>'Original Data'!B50</f>
        <v>204</v>
      </c>
    </row>
    <row r="16" spans="1:13" x14ac:dyDescent="0.2">
      <c r="A16" s="44">
        <v>42418</v>
      </c>
      <c r="B16" s="31">
        <v>1</v>
      </c>
      <c r="C16">
        <f>'Original Data'!C51</f>
        <v>7672.5</v>
      </c>
      <c r="D16">
        <f>'Original Data'!B51</f>
        <v>168</v>
      </c>
    </row>
    <row r="17" spans="1:4" x14ac:dyDescent="0.2">
      <c r="A17" s="44">
        <v>42419</v>
      </c>
      <c r="B17" s="31">
        <v>1</v>
      </c>
      <c r="C17">
        <f>'Original Data'!C52</f>
        <v>9427.5</v>
      </c>
      <c r="D17">
        <f>'Original Data'!B52</f>
        <v>208</v>
      </c>
    </row>
    <row r="18" spans="1:4" x14ac:dyDescent="0.2">
      <c r="A18" s="44">
        <v>42420</v>
      </c>
      <c r="B18" s="31">
        <v>2</v>
      </c>
      <c r="C18">
        <f>'Original Data'!C53</f>
        <v>6772.5</v>
      </c>
      <c r="D18">
        <f>'Original Data'!B53</f>
        <v>150</v>
      </c>
    </row>
    <row r="19" spans="1:4" x14ac:dyDescent="0.2">
      <c r="A19" s="44">
        <v>42421</v>
      </c>
      <c r="B19" s="31">
        <v>2</v>
      </c>
      <c r="C19">
        <f>'Original Data'!C54</f>
        <v>6997.5</v>
      </c>
      <c r="D19">
        <f>'Original Data'!B54</f>
        <v>155</v>
      </c>
    </row>
    <row r="20" spans="1:4" x14ac:dyDescent="0.2">
      <c r="A20" s="44">
        <v>42422</v>
      </c>
      <c r="B20" s="31">
        <v>1</v>
      </c>
      <c r="C20">
        <f>'Original Data'!C55</f>
        <v>8550</v>
      </c>
      <c r="D20">
        <f>'Original Data'!B55</f>
        <v>189</v>
      </c>
    </row>
    <row r="21" spans="1:4" x14ac:dyDescent="0.2">
      <c r="A21" s="44">
        <v>42423</v>
      </c>
      <c r="B21" s="31">
        <v>1</v>
      </c>
      <c r="C21">
        <f>'Original Data'!C56</f>
        <v>9765</v>
      </c>
      <c r="D21">
        <f>'Original Data'!B56</f>
        <v>216</v>
      </c>
    </row>
    <row r="22" spans="1:4" x14ac:dyDescent="0.2">
      <c r="A22" s="44">
        <v>42424</v>
      </c>
      <c r="B22" s="31">
        <v>1</v>
      </c>
      <c r="C22">
        <f>'Original Data'!C57</f>
        <v>10732.5</v>
      </c>
      <c r="D22">
        <f>'Original Data'!B57</f>
        <v>236</v>
      </c>
    </row>
    <row r="23" spans="1:4" x14ac:dyDescent="0.2">
      <c r="A23" s="44">
        <v>42425</v>
      </c>
      <c r="B23" s="31">
        <v>1</v>
      </c>
      <c r="C23">
        <f>'Original Data'!C58</f>
        <v>8685</v>
      </c>
      <c r="D23">
        <f>'Original Data'!B58</f>
        <v>192</v>
      </c>
    </row>
    <row r="24" spans="1:4" x14ac:dyDescent="0.2">
      <c r="A24" s="44">
        <v>42426</v>
      </c>
      <c r="B24" s="31">
        <v>1</v>
      </c>
      <c r="C24">
        <f>'Original Data'!C59</f>
        <v>9067.5</v>
      </c>
      <c r="D24">
        <f>'Original Data'!B59</f>
        <v>198</v>
      </c>
    </row>
    <row r="25" spans="1:4" x14ac:dyDescent="0.2">
      <c r="A25" s="44">
        <v>42427</v>
      </c>
      <c r="B25" s="31">
        <v>2</v>
      </c>
      <c r="C25">
        <f>'Original Data'!C60</f>
        <v>7965</v>
      </c>
      <c r="D25">
        <f>'Original Data'!B60</f>
        <v>174</v>
      </c>
    </row>
    <row r="26" spans="1:4" x14ac:dyDescent="0.2">
      <c r="A26" s="44">
        <v>42428</v>
      </c>
      <c r="B26" s="31">
        <v>2</v>
      </c>
      <c r="C26">
        <f>'Original Data'!C61</f>
        <v>8460</v>
      </c>
      <c r="D26">
        <f>'Original Data'!B61</f>
        <v>185</v>
      </c>
    </row>
    <row r="27" spans="1:4" x14ac:dyDescent="0.2">
      <c r="A27" s="44">
        <v>42429</v>
      </c>
      <c r="B27" s="31">
        <v>1</v>
      </c>
      <c r="C27">
        <f>'Original Data'!C62</f>
        <v>11340</v>
      </c>
      <c r="D27">
        <f>'Original Data'!B62</f>
        <v>249</v>
      </c>
    </row>
    <row r="28" spans="1:4" x14ac:dyDescent="0.2">
      <c r="A28" s="44">
        <v>42430</v>
      </c>
      <c r="B28" s="31">
        <v>1</v>
      </c>
      <c r="C28">
        <f>'Original Data'!C63</f>
        <v>8775</v>
      </c>
      <c r="D28">
        <f>'Original Data'!B63</f>
        <v>195</v>
      </c>
    </row>
    <row r="29" spans="1:4" x14ac:dyDescent="0.2">
      <c r="A29" s="44">
        <v>42431</v>
      </c>
      <c r="B29" s="31">
        <v>1</v>
      </c>
      <c r="C29">
        <f>'Original Data'!C64</f>
        <v>9495</v>
      </c>
      <c r="D29">
        <f>'Original Data'!B64</f>
        <v>209</v>
      </c>
    </row>
    <row r="30" spans="1:4" x14ac:dyDescent="0.2">
      <c r="A30" s="44">
        <v>42432</v>
      </c>
      <c r="B30" s="31">
        <v>1</v>
      </c>
      <c r="C30">
        <f>'Original Data'!C65</f>
        <v>8100</v>
      </c>
      <c r="D30">
        <f>'Original Data'!B65</f>
        <v>176</v>
      </c>
    </row>
    <row r="31" spans="1:4" x14ac:dyDescent="0.2">
      <c r="A31" s="44">
        <v>42433</v>
      </c>
      <c r="B31" s="31">
        <v>1</v>
      </c>
      <c r="C31">
        <f>'Original Data'!C66</f>
        <v>9675</v>
      </c>
      <c r="D31">
        <f>'Original Data'!B66</f>
        <v>213</v>
      </c>
    </row>
    <row r="32" spans="1:4" x14ac:dyDescent="0.2">
      <c r="A32" s="44">
        <v>42434</v>
      </c>
      <c r="B32" s="31">
        <v>2</v>
      </c>
      <c r="C32">
        <f>'Original Data'!C67</f>
        <v>8145</v>
      </c>
      <c r="D32">
        <f>'Original Data'!B67</f>
        <v>178</v>
      </c>
    </row>
    <row r="33" spans="3:4" x14ac:dyDescent="0.2">
      <c r="C33" s="19">
        <f>AVERAGE(C2:C32)</f>
        <v>8697.3387096774186</v>
      </c>
      <c r="D33" s="19">
        <f>AVERAGE(D2:D32)</f>
        <v>191.64516129032259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zoomScale="84" workbookViewId="0">
      <selection activeCell="O25" sqref="O25"/>
    </sheetView>
  </sheetViews>
  <sheetFormatPr baseColWidth="10" defaultColWidth="10.83203125" defaultRowHeight="15" customHeight="1" x14ac:dyDescent="0.2"/>
  <cols>
    <col min="1" max="256" width="10.83203125" style="6" customWidth="1"/>
  </cols>
  <sheetData>
    <row r="1" spans="1:14" ht="15" customHeight="1" x14ac:dyDescent="0.2">
      <c r="A1" s="7" t="s">
        <v>74</v>
      </c>
      <c r="B1" s="7" t="s">
        <v>89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" customHeight="1" x14ac:dyDescent="0.2">
      <c r="A2" s="8">
        <v>5000</v>
      </c>
      <c r="B2" s="8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" customHeight="1" x14ac:dyDescent="0.2">
      <c r="A3" s="3">
        <v>5500</v>
      </c>
      <c r="B3" s="3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" customHeight="1" x14ac:dyDescent="0.2">
      <c r="A4" s="3">
        <v>6000</v>
      </c>
      <c r="B4" s="3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" customHeight="1" x14ac:dyDescent="0.2">
      <c r="A5" s="3">
        <v>6500</v>
      </c>
      <c r="B5" s="3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" customHeight="1" x14ac:dyDescent="0.2">
      <c r="A6" s="3">
        <v>7000</v>
      </c>
      <c r="B6" s="3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" customHeight="1" x14ac:dyDescent="0.2">
      <c r="A7" s="3">
        <v>7500</v>
      </c>
      <c r="B7" s="3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" customHeight="1" x14ac:dyDescent="0.2">
      <c r="A8" s="3">
        <v>8000</v>
      </c>
      <c r="B8" s="3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">
      <c r="A9" s="3">
        <v>8500</v>
      </c>
      <c r="B9" s="3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" customHeight="1" x14ac:dyDescent="0.2">
      <c r="A10" s="3">
        <v>9000</v>
      </c>
      <c r="B10" s="3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" customHeight="1" x14ac:dyDescent="0.2">
      <c r="A11" s="3">
        <v>9500</v>
      </c>
      <c r="B11" s="3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" customHeight="1" x14ac:dyDescent="0.2">
      <c r="A12" s="3">
        <v>10000</v>
      </c>
      <c r="B12" s="3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" customHeight="1" x14ac:dyDescent="0.2">
      <c r="A13" s="3">
        <v>10500</v>
      </c>
      <c r="B13" s="3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" customHeight="1" x14ac:dyDescent="0.2">
      <c r="A14" s="3">
        <v>11000</v>
      </c>
      <c r="B14" s="3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" customHeight="1" x14ac:dyDescent="0.2">
      <c r="A15" s="3">
        <v>11500</v>
      </c>
      <c r="B15" s="3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" customHeight="1" x14ac:dyDescent="0.2">
      <c r="A16" s="3">
        <v>12000</v>
      </c>
      <c r="B16" s="3"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" customHeight="1" x14ac:dyDescent="0.2">
      <c r="A17" s="3">
        <v>12500</v>
      </c>
      <c r="B17" s="3">
        <v>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" customHeight="1" x14ac:dyDescent="0.2">
      <c r="A18" s="3">
        <v>13000</v>
      </c>
      <c r="B18" s="3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" customHeight="1" x14ac:dyDescent="0.2">
      <c r="A19" s="3">
        <v>13500</v>
      </c>
      <c r="B19" s="3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" customHeight="1" x14ac:dyDescent="0.2">
      <c r="A20" s="3">
        <v>14000</v>
      </c>
      <c r="B20" s="3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" customHeight="1" x14ac:dyDescent="0.2">
      <c r="A21" s="3">
        <v>14500</v>
      </c>
      <c r="B21" s="3">
        <v>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" customHeight="1" x14ac:dyDescent="0.2">
      <c r="A22" s="3">
        <v>15000</v>
      </c>
      <c r="B22" s="3">
        <v>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" customHeight="1" x14ac:dyDescent="0.2">
      <c r="A23" s="3">
        <v>15500</v>
      </c>
      <c r="B23" s="3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" customHeight="1" x14ac:dyDescent="0.2">
      <c r="A24" s="3">
        <v>16000</v>
      </c>
      <c r="B24" s="3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" customHeight="1" x14ac:dyDescent="0.2">
      <c r="A25" s="3">
        <v>16500</v>
      </c>
      <c r="B25" s="3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" customHeight="1" x14ac:dyDescent="0.2">
      <c r="A26" s="3">
        <v>17000</v>
      </c>
      <c r="B26" s="3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" customHeight="1" x14ac:dyDescent="0.2">
      <c r="A27" s="3">
        <v>17500</v>
      </c>
      <c r="B27" s="3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" customHeight="1" x14ac:dyDescent="0.2">
      <c r="A28" s="3">
        <v>18000</v>
      </c>
      <c r="B28" s="3">
        <v>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" customHeight="1" x14ac:dyDescent="0.2">
      <c r="A29" s="3">
        <v>18500</v>
      </c>
      <c r="B29" s="3">
        <v>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" customHeight="1" x14ac:dyDescent="0.2">
      <c r="A30" s="3">
        <v>19000</v>
      </c>
      <c r="B30" s="3">
        <v>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" customHeight="1" x14ac:dyDescent="0.2">
      <c r="A31" s="3">
        <v>19500</v>
      </c>
      <c r="B31" s="3">
        <v>2</v>
      </c>
      <c r="C31" s="2"/>
      <c r="D31" s="9" t="s">
        <v>90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" customHeight="1" x14ac:dyDescent="0.2">
      <c r="A32" s="3">
        <v>20000</v>
      </c>
      <c r="B32" s="3">
        <v>2</v>
      </c>
      <c r="C32" s="2"/>
      <c r="D32" s="9" t="s">
        <v>91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" customHeight="1" x14ac:dyDescent="0.2">
      <c r="A33" s="3">
        <v>20500</v>
      </c>
      <c r="B33" s="3">
        <v>0</v>
      </c>
      <c r="C33" s="2"/>
      <c r="D33" s="9" t="s">
        <v>92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" customHeight="1" x14ac:dyDescent="0.2">
      <c r="A34" s="3">
        <v>21000</v>
      </c>
      <c r="B34" s="3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" customHeight="1" x14ac:dyDescent="0.2">
      <c r="A35" s="3">
        <v>21500</v>
      </c>
      <c r="B35" s="3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" customHeight="1" x14ac:dyDescent="0.2">
      <c r="A36" s="3">
        <v>22000</v>
      </c>
      <c r="B36" s="3">
        <v>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" customHeight="1" x14ac:dyDescent="0.2">
      <c r="A37" s="3">
        <v>22500</v>
      </c>
      <c r="B37" s="3"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" customHeight="1" x14ac:dyDescent="0.2">
      <c r="A38" s="3">
        <v>23000</v>
      </c>
      <c r="B38" s="3">
        <v>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" customHeight="1" x14ac:dyDescent="0.2">
      <c r="A39" s="3">
        <v>23500</v>
      </c>
      <c r="B39" s="3">
        <v>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6" customHeight="1" x14ac:dyDescent="0.2">
      <c r="A40" s="10" t="s">
        <v>93</v>
      </c>
      <c r="B40" s="11"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showGridLines="0" zoomScale="116" workbookViewId="0">
      <selection activeCell="N18" sqref="N18"/>
    </sheetView>
  </sheetViews>
  <sheetFormatPr baseColWidth="10" defaultColWidth="10.83203125" defaultRowHeight="15" customHeight="1" x14ac:dyDescent="0.2"/>
  <cols>
    <col min="1" max="1" width="9.5" style="12" customWidth="1"/>
    <col min="2" max="2" width="10.83203125" style="12" customWidth="1"/>
    <col min="3" max="3" width="9.5" style="12" customWidth="1"/>
    <col min="4" max="4" width="11.33203125" style="12" customWidth="1"/>
    <col min="5" max="256" width="10.83203125" style="12" customWidth="1"/>
  </cols>
  <sheetData>
    <row r="1" spans="1:11" ht="15" customHeight="1" x14ac:dyDescent="0.2">
      <c r="A1" s="3">
        <v>6242.6075000000001</v>
      </c>
      <c r="B1" s="3">
        <v>1</v>
      </c>
      <c r="C1" s="3">
        <v>6242.6075000000001</v>
      </c>
      <c r="D1" s="3">
        <f t="shared" ref="D1:D31" si="0">NORMSINV(B1/32)</f>
        <v>-1.8627318674216511</v>
      </c>
      <c r="E1" s="2"/>
      <c r="F1" s="2"/>
      <c r="G1" s="2"/>
      <c r="H1" s="2"/>
      <c r="I1" s="2"/>
      <c r="J1" s="2"/>
      <c r="K1" s="2"/>
    </row>
    <row r="2" spans="1:11" ht="15" customHeight="1" x14ac:dyDescent="0.2">
      <c r="A2" s="3">
        <v>12221.67</v>
      </c>
      <c r="B2" s="3">
        <v>2</v>
      </c>
      <c r="C2" s="3">
        <v>12221.67</v>
      </c>
      <c r="D2" s="3">
        <f t="shared" si="0"/>
        <v>-1.5341205443525459</v>
      </c>
      <c r="E2" s="2"/>
      <c r="F2" s="2"/>
      <c r="G2" s="2"/>
      <c r="H2" s="2"/>
      <c r="I2" s="2"/>
      <c r="J2" s="2"/>
      <c r="K2" s="2"/>
    </row>
    <row r="3" spans="1:11" ht="15" customHeight="1" x14ac:dyDescent="0.2">
      <c r="A3" s="3">
        <v>13455</v>
      </c>
      <c r="B3" s="3">
        <v>3</v>
      </c>
      <c r="C3" s="3">
        <v>13455</v>
      </c>
      <c r="D3" s="3">
        <f t="shared" si="0"/>
        <v>-1.3180108973035372</v>
      </c>
      <c r="E3" s="2"/>
      <c r="F3" s="2"/>
      <c r="G3" s="2"/>
      <c r="H3" s="2"/>
      <c r="I3" s="2"/>
      <c r="J3" s="2"/>
      <c r="K3" s="2"/>
    </row>
    <row r="4" spans="1:11" ht="15" customHeight="1" x14ac:dyDescent="0.2">
      <c r="A4" s="3">
        <v>14192.6175</v>
      </c>
      <c r="B4" s="3">
        <v>4</v>
      </c>
      <c r="C4" s="3">
        <v>14192.6175</v>
      </c>
      <c r="D4" s="3">
        <f t="shared" si="0"/>
        <v>-1.1503493803760083</v>
      </c>
      <c r="E4" s="2"/>
      <c r="F4" s="2"/>
      <c r="G4" s="2"/>
      <c r="H4" s="2"/>
      <c r="I4" s="2"/>
      <c r="J4" s="2"/>
      <c r="K4" s="2"/>
    </row>
    <row r="5" spans="1:11" ht="15" customHeight="1" x14ac:dyDescent="0.2">
      <c r="A5" s="3">
        <v>14494.795</v>
      </c>
      <c r="B5" s="3">
        <v>5</v>
      </c>
      <c r="C5" s="3">
        <v>14494.795</v>
      </c>
      <c r="D5" s="3">
        <f t="shared" si="0"/>
        <v>-1.0099901692495805</v>
      </c>
      <c r="E5" s="2"/>
      <c r="F5" s="2"/>
      <c r="G5" s="2"/>
      <c r="H5" s="2"/>
      <c r="I5" s="2"/>
      <c r="J5" s="2"/>
      <c r="K5" s="2"/>
    </row>
    <row r="6" spans="1:11" ht="15" customHeight="1" x14ac:dyDescent="0.2">
      <c r="A6" s="3">
        <v>14849.395</v>
      </c>
      <c r="B6" s="3">
        <v>6</v>
      </c>
      <c r="C6" s="3">
        <v>14849.395</v>
      </c>
      <c r="D6" s="3">
        <f t="shared" si="0"/>
        <v>-0.88714655901887607</v>
      </c>
      <c r="E6" s="2"/>
      <c r="F6" s="2"/>
      <c r="G6" s="2"/>
      <c r="H6" s="2"/>
      <c r="I6" s="2"/>
      <c r="J6" s="2"/>
      <c r="K6" s="2"/>
    </row>
    <row r="7" spans="1:11" ht="15" customHeight="1" x14ac:dyDescent="0.2">
      <c r="A7" s="3">
        <v>15724.59</v>
      </c>
      <c r="B7" s="3">
        <v>7</v>
      </c>
      <c r="C7" s="3">
        <v>15724.59</v>
      </c>
      <c r="D7" s="3">
        <f t="shared" si="0"/>
        <v>-0.77642176114792794</v>
      </c>
      <c r="E7" s="2"/>
      <c r="F7" s="2"/>
      <c r="G7" s="2"/>
      <c r="H7" s="2"/>
      <c r="I7" s="2"/>
      <c r="J7" s="2"/>
      <c r="K7" s="2"/>
    </row>
    <row r="8" spans="1:11" ht="15" customHeight="1" x14ac:dyDescent="0.2">
      <c r="A8" s="3">
        <v>16077.715</v>
      </c>
      <c r="B8" s="3">
        <v>8</v>
      </c>
      <c r="C8" s="3">
        <v>16077.715</v>
      </c>
      <c r="D8" s="3">
        <f t="shared" si="0"/>
        <v>-0.67448975019608193</v>
      </c>
      <c r="E8" s="2"/>
      <c r="F8" s="2"/>
      <c r="G8" s="2"/>
      <c r="H8" s="2"/>
      <c r="I8" s="2"/>
      <c r="J8" s="2"/>
      <c r="K8" s="2"/>
    </row>
    <row r="9" spans="1:11" ht="15" customHeight="1" x14ac:dyDescent="0.2">
      <c r="A9" s="3">
        <v>16794.6875</v>
      </c>
      <c r="B9" s="3">
        <v>9</v>
      </c>
      <c r="C9" s="3">
        <v>16794.6875</v>
      </c>
      <c r="D9" s="3">
        <f t="shared" si="0"/>
        <v>-0.57913216225555586</v>
      </c>
      <c r="E9" s="2"/>
      <c r="F9" s="2"/>
      <c r="G9" s="2"/>
      <c r="H9" s="2"/>
      <c r="I9" s="2"/>
      <c r="J9" s="2"/>
      <c r="K9" s="2"/>
    </row>
    <row r="10" spans="1:11" ht="15" customHeight="1" x14ac:dyDescent="0.2">
      <c r="A10" s="3">
        <v>16852.822499999998</v>
      </c>
      <c r="B10" s="3">
        <v>10</v>
      </c>
      <c r="C10" s="3">
        <v>16852.822499999998</v>
      </c>
      <c r="D10" s="3">
        <f t="shared" si="0"/>
        <v>-0.48877641111466941</v>
      </c>
      <c r="E10" s="2"/>
      <c r="F10" s="2"/>
      <c r="G10" s="2"/>
      <c r="H10" s="2"/>
      <c r="I10" s="2"/>
      <c r="J10" s="2"/>
      <c r="K10" s="2"/>
    </row>
    <row r="11" spans="1:11" ht="15" customHeight="1" x14ac:dyDescent="0.2">
      <c r="A11" s="3">
        <v>16857.724999999999</v>
      </c>
      <c r="B11" s="3">
        <v>11</v>
      </c>
      <c r="C11" s="3">
        <v>16857.724999999999</v>
      </c>
      <c r="D11" s="3">
        <f t="shared" si="0"/>
        <v>-0.40225006532172536</v>
      </c>
      <c r="E11" s="2"/>
      <c r="F11" s="2"/>
      <c r="G11" s="2"/>
      <c r="H11" s="2"/>
      <c r="I11" s="2"/>
      <c r="J11" s="2"/>
      <c r="K11" s="2"/>
    </row>
    <row r="12" spans="1:11" ht="15" customHeight="1" x14ac:dyDescent="0.2">
      <c r="A12" s="3">
        <v>17616.1525</v>
      </c>
      <c r="B12" s="3">
        <v>12</v>
      </c>
      <c r="C12" s="3">
        <v>17616.1525</v>
      </c>
      <c r="D12" s="3">
        <f t="shared" si="0"/>
        <v>-0.3186393639643752</v>
      </c>
      <c r="E12" s="2"/>
      <c r="F12" s="2"/>
      <c r="G12" s="2"/>
      <c r="H12" s="2"/>
      <c r="I12" s="2"/>
      <c r="J12" s="2"/>
      <c r="K12" s="2"/>
    </row>
    <row r="13" spans="1:11" ht="15" customHeight="1" x14ac:dyDescent="0.2">
      <c r="A13" s="3">
        <v>17618.759999999998</v>
      </c>
      <c r="B13" s="3">
        <v>13</v>
      </c>
      <c r="C13" s="3">
        <v>17618.759999999998</v>
      </c>
      <c r="D13" s="3">
        <f t="shared" si="0"/>
        <v>-0.23720210932878771</v>
      </c>
      <c r="E13" s="2"/>
      <c r="F13" s="2"/>
      <c r="G13" s="2"/>
      <c r="H13" s="2"/>
      <c r="I13" s="2"/>
      <c r="J13" s="2"/>
      <c r="K13" s="2"/>
    </row>
    <row r="14" spans="1:11" ht="15" customHeight="1" x14ac:dyDescent="0.2">
      <c r="A14" s="3">
        <v>17645.625</v>
      </c>
      <c r="B14" s="3">
        <v>14</v>
      </c>
      <c r="C14" s="3">
        <v>17645.625</v>
      </c>
      <c r="D14" s="3">
        <f t="shared" si="0"/>
        <v>-0.1573106846101707</v>
      </c>
      <c r="E14" s="2"/>
      <c r="F14" s="2"/>
      <c r="G14" s="2"/>
      <c r="H14" s="2"/>
      <c r="I14" s="2"/>
      <c r="J14" s="2"/>
      <c r="K14" s="2"/>
    </row>
    <row r="15" spans="1:11" ht="15" customHeight="1" x14ac:dyDescent="0.2">
      <c r="A15" s="3">
        <v>18151.7775</v>
      </c>
      <c r="B15" s="3">
        <v>15</v>
      </c>
      <c r="C15" s="3">
        <v>18151.7775</v>
      </c>
      <c r="D15" s="3">
        <f t="shared" si="0"/>
        <v>-7.8412412733112211E-2</v>
      </c>
      <c r="E15" s="2"/>
      <c r="F15" s="2"/>
      <c r="G15" s="2"/>
      <c r="H15" s="2"/>
      <c r="I15" s="2"/>
      <c r="J15" s="2"/>
      <c r="K15" s="2"/>
    </row>
    <row r="16" spans="1:11" ht="15" customHeight="1" x14ac:dyDescent="0.2">
      <c r="A16" s="3">
        <v>18188.672500000001</v>
      </c>
      <c r="B16" s="3">
        <v>16</v>
      </c>
      <c r="C16" s="3">
        <v>18188.672500000001</v>
      </c>
      <c r="D16" s="3">
        <f t="shared" si="0"/>
        <v>0</v>
      </c>
      <c r="E16" s="2"/>
      <c r="F16" s="2"/>
      <c r="G16" s="2"/>
      <c r="H16" s="2"/>
      <c r="I16" s="2"/>
      <c r="J16" s="2"/>
      <c r="K16" s="2"/>
    </row>
    <row r="17" spans="1:11" ht="15" customHeight="1" x14ac:dyDescent="0.2">
      <c r="A17" s="3">
        <v>18634.912499999999</v>
      </c>
      <c r="B17" s="3">
        <v>17</v>
      </c>
      <c r="C17" s="3">
        <v>18634.912499999999</v>
      </c>
      <c r="D17" s="3">
        <f t="shared" si="0"/>
        <v>7.8412412733112211E-2</v>
      </c>
      <c r="E17" s="2"/>
      <c r="F17" s="2"/>
      <c r="G17" s="2"/>
      <c r="H17" s="2"/>
      <c r="I17" s="2"/>
      <c r="J17" s="2"/>
      <c r="K17" s="2"/>
    </row>
    <row r="18" spans="1:11" ht="15" customHeight="1" x14ac:dyDescent="0.2">
      <c r="A18" s="3">
        <v>18737.197499999998</v>
      </c>
      <c r="B18" s="3">
        <v>18</v>
      </c>
      <c r="C18" s="3">
        <v>18737.197499999998</v>
      </c>
      <c r="D18" s="3">
        <f t="shared" si="0"/>
        <v>0.1573106846101707</v>
      </c>
      <c r="E18" s="2"/>
      <c r="F18" s="2"/>
      <c r="G18" s="2"/>
      <c r="H18" s="2"/>
      <c r="I18" s="2"/>
      <c r="J18" s="2"/>
      <c r="K18" s="2"/>
    </row>
    <row r="19" spans="1:11" ht="15" customHeight="1" x14ac:dyDescent="0.2">
      <c r="A19" s="3">
        <v>19146.044999999998</v>
      </c>
      <c r="B19" s="3">
        <v>19</v>
      </c>
      <c r="C19" s="3">
        <v>19146.044999999998</v>
      </c>
      <c r="D19" s="3">
        <f t="shared" si="0"/>
        <v>0.23720210932878771</v>
      </c>
      <c r="E19" s="2"/>
      <c r="F19" s="2"/>
      <c r="G19" s="2"/>
      <c r="H19" s="2"/>
      <c r="I19" s="2"/>
      <c r="J19" s="2"/>
      <c r="K19" s="2"/>
    </row>
    <row r="20" spans="1:11" ht="15" customHeight="1" x14ac:dyDescent="0.2">
      <c r="A20" s="3">
        <v>19255.1175</v>
      </c>
      <c r="B20" s="3">
        <v>20</v>
      </c>
      <c r="C20" s="3">
        <v>19255.1175</v>
      </c>
      <c r="D20" s="3">
        <f t="shared" si="0"/>
        <v>0.3186393639643752</v>
      </c>
      <c r="E20" s="2"/>
      <c r="F20" s="2"/>
      <c r="G20" s="2"/>
      <c r="H20" s="2"/>
      <c r="I20" s="2"/>
      <c r="J20" s="2"/>
      <c r="K20" s="2"/>
    </row>
    <row r="21" spans="1:11" ht="15" customHeight="1" x14ac:dyDescent="0.2">
      <c r="A21" s="3">
        <v>19564.482499999998</v>
      </c>
      <c r="B21" s="3">
        <v>21</v>
      </c>
      <c r="C21" s="3">
        <v>19564.482499999998</v>
      </c>
      <c r="D21" s="3">
        <f t="shared" si="0"/>
        <v>0.40225006532172536</v>
      </c>
      <c r="E21" s="2"/>
      <c r="F21" s="2"/>
      <c r="G21" s="2"/>
      <c r="H21" s="2"/>
      <c r="I21" s="2"/>
      <c r="J21" s="2"/>
      <c r="K21" s="2"/>
    </row>
    <row r="22" spans="1:11" ht="15" customHeight="1" x14ac:dyDescent="0.2">
      <c r="A22" s="3">
        <v>19718.857499999998</v>
      </c>
      <c r="B22" s="3">
        <v>22</v>
      </c>
      <c r="C22" s="3">
        <v>19718.857499999998</v>
      </c>
      <c r="D22" s="3">
        <f t="shared" si="0"/>
        <v>0.48877641111466941</v>
      </c>
      <c r="E22" s="2"/>
      <c r="F22" s="2"/>
      <c r="G22" s="2"/>
      <c r="H22" s="2"/>
      <c r="I22" s="2"/>
      <c r="J22" s="2"/>
      <c r="K22" s="2"/>
    </row>
    <row r="23" spans="1:11" ht="15" customHeight="1" x14ac:dyDescent="0.2">
      <c r="A23" s="3">
        <v>20534.2775</v>
      </c>
      <c r="B23" s="3">
        <v>23</v>
      </c>
      <c r="C23" s="3">
        <v>20534.2775</v>
      </c>
      <c r="D23" s="3">
        <f t="shared" si="0"/>
        <v>0.57913216225555586</v>
      </c>
      <c r="E23" s="2"/>
      <c r="F23" s="2"/>
      <c r="G23" s="2"/>
      <c r="H23" s="2"/>
      <c r="I23" s="2"/>
      <c r="J23" s="2"/>
      <c r="K23" s="2"/>
    </row>
    <row r="24" spans="1:11" ht="15" customHeight="1" x14ac:dyDescent="0.2">
      <c r="A24" s="3">
        <v>20769.384999999998</v>
      </c>
      <c r="B24" s="3">
        <v>24</v>
      </c>
      <c r="C24" s="3">
        <v>20769.384999999998</v>
      </c>
      <c r="D24" s="3">
        <f t="shared" si="0"/>
        <v>0.67448975019608193</v>
      </c>
      <c r="E24" s="2"/>
      <c r="F24" s="2"/>
      <c r="G24" s="2"/>
      <c r="H24" s="2"/>
      <c r="I24" s="2"/>
      <c r="J24" s="2"/>
      <c r="K24" s="2"/>
    </row>
    <row r="25" spans="1:11" ht="15" customHeight="1" x14ac:dyDescent="0.2">
      <c r="A25" s="3">
        <v>20887.09</v>
      </c>
      <c r="B25" s="3">
        <v>25</v>
      </c>
      <c r="C25" s="3">
        <v>20887.09</v>
      </c>
      <c r="D25" s="3">
        <f t="shared" si="0"/>
        <v>0.77642176114792794</v>
      </c>
      <c r="E25" s="2"/>
      <c r="F25" s="2"/>
      <c r="G25" s="2"/>
      <c r="H25" s="2"/>
      <c r="I25" s="2"/>
      <c r="J25" s="2"/>
      <c r="K25" s="2"/>
    </row>
    <row r="26" spans="1:11" ht="15" customHeight="1" x14ac:dyDescent="0.2">
      <c r="A26" s="3">
        <v>20888.349999999999</v>
      </c>
      <c r="B26" s="3">
        <v>26</v>
      </c>
      <c r="C26" s="3">
        <v>20888.349999999999</v>
      </c>
      <c r="D26" s="3">
        <f t="shared" si="0"/>
        <v>0.88714655901887607</v>
      </c>
      <c r="E26" s="2"/>
      <c r="F26" s="2"/>
      <c r="G26" s="2"/>
      <c r="H26" s="2"/>
      <c r="I26" s="2"/>
      <c r="J26" s="2"/>
      <c r="K26" s="2"/>
    </row>
    <row r="27" spans="1:11" ht="15" customHeight="1" x14ac:dyDescent="0.2">
      <c r="A27" s="3">
        <v>21584.17</v>
      </c>
      <c r="B27" s="3">
        <v>27</v>
      </c>
      <c r="C27" s="3">
        <v>21584.17</v>
      </c>
      <c r="D27" s="3">
        <f t="shared" si="0"/>
        <v>1.0099901692495805</v>
      </c>
      <c r="E27" s="2"/>
      <c r="F27" s="2"/>
      <c r="G27" s="2"/>
      <c r="H27" s="2"/>
      <c r="I27" s="2"/>
      <c r="J27" s="2"/>
      <c r="K27" s="2"/>
    </row>
    <row r="28" spans="1:11" ht="15" customHeight="1" x14ac:dyDescent="0.2">
      <c r="A28" s="3">
        <v>21610.224999999999</v>
      </c>
      <c r="B28" s="3">
        <v>28</v>
      </c>
      <c r="C28" s="3">
        <v>21610.224999999999</v>
      </c>
      <c r="D28" s="3">
        <f t="shared" si="0"/>
        <v>1.1503493803760083</v>
      </c>
      <c r="E28" s="2"/>
      <c r="F28" s="2"/>
      <c r="G28" s="2"/>
      <c r="H28" s="2"/>
      <c r="I28" s="2"/>
      <c r="J28" s="2"/>
      <c r="K28" s="2"/>
    </row>
    <row r="29" spans="1:11" ht="15" customHeight="1" x14ac:dyDescent="0.2">
      <c r="A29" s="3">
        <v>22583.447499999998</v>
      </c>
      <c r="B29" s="3">
        <v>29</v>
      </c>
      <c r="C29" s="3">
        <v>22583.447499999998</v>
      </c>
      <c r="D29" s="3">
        <f t="shared" si="0"/>
        <v>1.3180108973035372</v>
      </c>
      <c r="E29" s="2"/>
      <c r="F29" s="2"/>
      <c r="G29" s="2"/>
      <c r="H29" s="2"/>
      <c r="I29" s="2"/>
      <c r="J29" s="2"/>
      <c r="K29" s="2"/>
    </row>
    <row r="30" spans="1:11" ht="15" customHeight="1" x14ac:dyDescent="0.2">
      <c r="A30" s="3">
        <v>23344.384999999998</v>
      </c>
      <c r="B30" s="3">
        <v>30</v>
      </c>
      <c r="C30" s="3">
        <v>23344.384999999998</v>
      </c>
      <c r="D30" s="3">
        <f t="shared" si="0"/>
        <v>1.5341205443525465</v>
      </c>
      <c r="E30" s="2"/>
      <c r="F30" s="2"/>
      <c r="G30" s="2"/>
      <c r="H30" s="2"/>
      <c r="I30" s="2"/>
      <c r="J30" s="2"/>
      <c r="K30" s="2"/>
    </row>
    <row r="31" spans="1:11" ht="15" customHeight="1" x14ac:dyDescent="0.2">
      <c r="A31" s="3">
        <v>23484.2775</v>
      </c>
      <c r="B31" s="3">
        <v>31</v>
      </c>
      <c r="C31" s="3">
        <v>23484.2775</v>
      </c>
      <c r="D31" s="3">
        <f t="shared" si="0"/>
        <v>1.8627318674216511</v>
      </c>
      <c r="E31" s="2"/>
      <c r="F31" s="2"/>
      <c r="G31" s="2"/>
      <c r="H31" s="2"/>
      <c r="I31" s="2"/>
      <c r="J31" s="2"/>
      <c r="K31" s="2"/>
    </row>
    <row r="32" spans="1:11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" customHeight="1" x14ac:dyDescent="0.2">
      <c r="A33" s="9" t="s">
        <v>94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" customHeight="1" x14ac:dyDescent="0.2">
      <c r="A34" s="9" t="s">
        <v>95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" customHeight="1" x14ac:dyDescent="0.2">
      <c r="A35" s="9" t="s">
        <v>96</v>
      </c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showGridLines="0" zoomScale="150" workbookViewId="0">
      <selection activeCell="C31" sqref="C31"/>
    </sheetView>
  </sheetViews>
  <sheetFormatPr baseColWidth="10" defaultColWidth="10.83203125" defaultRowHeight="15" customHeight="1" x14ac:dyDescent="0.2"/>
  <cols>
    <col min="1" max="4" width="10.83203125" style="32" customWidth="1"/>
    <col min="5" max="5" width="12.1640625" style="32" customWidth="1"/>
    <col min="6" max="6" width="12.6640625" style="32" customWidth="1"/>
    <col min="7" max="256" width="10.83203125" style="32" customWidth="1"/>
    <col min="257" max="16384" width="10.83203125" style="30"/>
  </cols>
  <sheetData>
    <row r="1" spans="1:7" ht="16" customHeight="1" x14ac:dyDescent="0.2">
      <c r="A1" s="29" t="s">
        <v>97</v>
      </c>
      <c r="B1" s="30"/>
      <c r="C1" s="31"/>
      <c r="D1" s="31"/>
      <c r="E1" s="30"/>
      <c r="F1" s="30"/>
      <c r="G1" s="30"/>
    </row>
    <row r="2" spans="1:7" ht="16" customHeight="1" x14ac:dyDescent="0.2">
      <c r="A2" s="31">
        <v>6242.6075000000001</v>
      </c>
      <c r="B2" s="30"/>
      <c r="C2" s="55" t="s">
        <v>74</v>
      </c>
      <c r="D2" s="56" t="s">
        <v>89</v>
      </c>
      <c r="E2" s="56" t="s">
        <v>161</v>
      </c>
      <c r="F2" s="56" t="s">
        <v>98</v>
      </c>
      <c r="G2" s="56" t="s">
        <v>162</v>
      </c>
    </row>
    <row r="3" spans="1:7" ht="16" customHeight="1" x14ac:dyDescent="0.2">
      <c r="A3" s="31">
        <v>12221.67</v>
      </c>
      <c r="B3" s="30"/>
      <c r="C3" s="54">
        <v>5000</v>
      </c>
      <c r="D3" s="54">
        <v>0</v>
      </c>
      <c r="E3" s="54">
        <f>_xlfn.NORM.DIST(C3,$F$13,$F$14,TRUE)</f>
        <v>1.5155476138950305E-4</v>
      </c>
      <c r="F3" s="54">
        <f>E3*$D$13</f>
        <v>4.698197603074594E-3</v>
      </c>
      <c r="G3" s="54">
        <f>(D3-F3)^2/F3</f>
        <v>4.698197603074594E-3</v>
      </c>
    </row>
    <row r="4" spans="1:7" ht="16" customHeight="1" x14ac:dyDescent="0.2">
      <c r="A4" s="31">
        <v>13455</v>
      </c>
      <c r="B4" s="30"/>
      <c r="C4" s="30">
        <v>7500</v>
      </c>
      <c r="D4" s="30">
        <v>1</v>
      </c>
      <c r="E4" s="30">
        <f>_xlfn.NORM.DIST(C4,$F$13,$F$14,TRUE)-E3</f>
        <v>1.6131431348557893E-3</v>
      </c>
      <c r="F4" s="30">
        <f t="shared" ref="F4:F11" si="0">E4*$D$13</f>
        <v>5.0007437180529468E-2</v>
      </c>
      <c r="G4" s="30">
        <f t="shared" ref="G4:G11" si="1">(D4-F4)^2/F4</f>
        <v>18.04703300739617</v>
      </c>
    </row>
    <row r="5" spans="1:7" ht="16" customHeight="1" x14ac:dyDescent="0.2">
      <c r="A5" s="31">
        <v>14192.6175</v>
      </c>
      <c r="B5" s="30"/>
      <c r="C5" s="30">
        <v>10000</v>
      </c>
      <c r="D5" s="30">
        <v>0</v>
      </c>
      <c r="E5" s="30">
        <f>_xlfn.NORM.DIST(C5,$F$13,$F$14,TRUE)-_xlfn.SUM(E3:E4)</f>
        <v>1.1369754017678224E-2</v>
      </c>
      <c r="F5" s="30">
        <f t="shared" si="0"/>
        <v>0.35246237454802498</v>
      </c>
      <c r="G5" s="30">
        <f t="shared" si="1"/>
        <v>0.35246237454802498</v>
      </c>
    </row>
    <row r="6" spans="1:7" ht="16" customHeight="1" x14ac:dyDescent="0.2">
      <c r="A6" s="31">
        <v>14494.795</v>
      </c>
      <c r="B6" s="30"/>
      <c r="C6" s="50">
        <v>12500</v>
      </c>
      <c r="D6" s="30">
        <v>1</v>
      </c>
      <c r="E6" s="30">
        <f>_xlfn.NORM.DIST(C6,$F$13,$F$14,TRUE)-_xlfn.SUM(E3:E5)</f>
        <v>5.0245334388290826E-2</v>
      </c>
      <c r="F6" s="30">
        <f t="shared" si="0"/>
        <v>1.5576053660370155</v>
      </c>
      <c r="G6" s="30">
        <f t="shared" si="1"/>
        <v>0.19961650814310633</v>
      </c>
    </row>
    <row r="7" spans="1:7" ht="16.5" customHeight="1" x14ac:dyDescent="0.2">
      <c r="A7" s="31">
        <v>14849.395</v>
      </c>
      <c r="B7" s="30"/>
      <c r="C7" s="30">
        <v>15000</v>
      </c>
      <c r="D7" s="30">
        <v>4</v>
      </c>
      <c r="E7" s="30">
        <f>_xlfn.NORM.DIST(C7,$F$13,$F$14,TRUE)-_xlfn.SUM(E3:E6)</f>
        <v>0.13938158258493044</v>
      </c>
      <c r="F7" s="30">
        <f t="shared" si="0"/>
        <v>4.3208290601328434</v>
      </c>
      <c r="G7" s="30">
        <f t="shared" si="1"/>
        <v>2.3822114782425352E-2</v>
      </c>
    </row>
    <row r="8" spans="1:7" ht="16" customHeight="1" x14ac:dyDescent="0.2">
      <c r="A8" s="31">
        <v>15724.59</v>
      </c>
      <c r="B8" s="30"/>
      <c r="C8" s="30">
        <v>17500</v>
      </c>
      <c r="D8" s="30">
        <v>5</v>
      </c>
      <c r="E8" s="30">
        <f>_xlfn.NORM.DIST(C8,$F$13,$F$14,TRUE)-_xlfn.SUM(E3:E7)</f>
        <v>0.24291565780731095</v>
      </c>
      <c r="F8" s="30">
        <f t="shared" si="0"/>
        <v>7.5303853920266395</v>
      </c>
      <c r="G8" s="30">
        <f t="shared" si="1"/>
        <v>0.85026859833247148</v>
      </c>
    </row>
    <row r="9" spans="1:7" ht="16" customHeight="1" x14ac:dyDescent="0.2">
      <c r="A9" s="31">
        <v>16077.715</v>
      </c>
      <c r="B9" s="30"/>
      <c r="C9" s="30">
        <v>20000</v>
      </c>
      <c r="D9" s="30">
        <v>11</v>
      </c>
      <c r="E9" s="30">
        <f>_xlfn.NORM.DIST(C9,$F$13,$F$14,TRUE)-_xlfn.SUM(E3:E8)</f>
        <v>0.26611117419847474</v>
      </c>
      <c r="F9" s="30">
        <f t="shared" si="0"/>
        <v>8.249446400152717</v>
      </c>
      <c r="G9" s="30">
        <f t="shared" si="1"/>
        <v>0.91709731037137121</v>
      </c>
    </row>
    <row r="10" spans="1:7" ht="16" customHeight="1" x14ac:dyDescent="0.2">
      <c r="A10" s="31">
        <v>16794.6875</v>
      </c>
      <c r="B10" s="30"/>
      <c r="C10" s="50">
        <v>22500</v>
      </c>
      <c r="D10" s="30">
        <v>6</v>
      </c>
      <c r="E10" s="30">
        <f>_xlfn.NORM.DIST(C10,$F$13,$F$14,TRUE)-_xlfn.SUM(E3:E9)</f>
        <v>0.18325875111544399</v>
      </c>
      <c r="F10" s="30">
        <f t="shared" si="0"/>
        <v>5.6810212845787635</v>
      </c>
      <c r="G10" s="30">
        <f t="shared" si="1"/>
        <v>1.7910058032695176E-2</v>
      </c>
    </row>
    <row r="11" spans="1:7" ht="16" customHeight="1" x14ac:dyDescent="0.2">
      <c r="A11" s="31">
        <v>16852.822499999998</v>
      </c>
      <c r="B11" s="30"/>
      <c r="C11" s="30">
        <v>25000</v>
      </c>
      <c r="D11" s="30">
        <v>3</v>
      </c>
      <c r="E11" s="30">
        <f>1-SUM(E3:E10)</f>
        <v>0.10495304799162553</v>
      </c>
      <c r="F11" s="30">
        <f t="shared" si="0"/>
        <v>3.2535444877403914</v>
      </c>
      <c r="G11" s="30">
        <f t="shared" si="1"/>
        <v>1.9758391964753406E-2</v>
      </c>
    </row>
    <row r="12" spans="1:7" ht="16" customHeight="1" x14ac:dyDescent="0.2">
      <c r="A12" s="31">
        <v>16857.724999999999</v>
      </c>
      <c r="B12" s="30"/>
    </row>
    <row r="13" spans="1:7" ht="16" customHeight="1" x14ac:dyDescent="0.2">
      <c r="A13" s="31">
        <v>17616.1525</v>
      </c>
      <c r="B13" s="30"/>
      <c r="C13" s="38" t="s">
        <v>99</v>
      </c>
      <c r="D13" s="31">
        <f>SUM(D3:D11)</f>
        <v>31</v>
      </c>
      <c r="E13" s="38" t="s">
        <v>100</v>
      </c>
      <c r="F13" s="31">
        <f>AVERAGE(A2:A32)</f>
        <v>17991.188145161286</v>
      </c>
    </row>
    <row r="14" spans="1:7" ht="16.5" customHeight="1" x14ac:dyDescent="0.2">
      <c r="A14" s="31">
        <v>17618.759999999998</v>
      </c>
      <c r="B14" s="30"/>
      <c r="C14" s="30"/>
      <c r="D14" s="30"/>
      <c r="E14" s="38" t="s">
        <v>101</v>
      </c>
      <c r="F14" s="31">
        <f>STDEV(A2:A32)</f>
        <v>3596.0493374617186</v>
      </c>
    </row>
    <row r="15" spans="1:7" ht="16" customHeight="1" x14ac:dyDescent="0.2">
      <c r="A15" s="31">
        <v>17645.625</v>
      </c>
      <c r="B15" s="30"/>
    </row>
    <row r="16" spans="1:7" ht="16" customHeight="1" x14ac:dyDescent="0.2">
      <c r="A16" s="31">
        <v>18151.7775</v>
      </c>
      <c r="B16" s="30"/>
      <c r="C16" s="32" t="s">
        <v>163</v>
      </c>
    </row>
    <row r="17" spans="1:7" ht="16" customHeight="1" x14ac:dyDescent="0.2">
      <c r="A17" s="31">
        <v>18188.672500000001</v>
      </c>
      <c r="B17" s="30"/>
      <c r="C17" s="58" t="s">
        <v>74</v>
      </c>
      <c r="D17" s="58" t="s">
        <v>89</v>
      </c>
      <c r="E17" s="58" t="s">
        <v>98</v>
      </c>
      <c r="F17" s="59" t="s">
        <v>162</v>
      </c>
      <c r="G17" s="30"/>
    </row>
    <row r="18" spans="1:7" ht="16" customHeight="1" x14ac:dyDescent="0.2">
      <c r="A18" s="31">
        <v>18634.912499999999</v>
      </c>
      <c r="B18" s="30"/>
      <c r="C18" s="57">
        <v>15000</v>
      </c>
      <c r="D18" s="57">
        <f>SUM(D3:D7)</f>
        <v>6</v>
      </c>
      <c r="E18" s="57">
        <f>SUM(F3:F7)</f>
        <v>6.2856024355014881</v>
      </c>
      <c r="F18" s="57">
        <f>(D18-E18)^2/E18</f>
        <v>1.2977077694840532E-2</v>
      </c>
      <c r="G18" s="30"/>
    </row>
    <row r="19" spans="1:7" ht="16" customHeight="1" x14ac:dyDescent="0.2">
      <c r="A19" s="31">
        <v>18737.197499999998</v>
      </c>
      <c r="B19" s="30"/>
      <c r="C19" s="32">
        <v>17500</v>
      </c>
      <c r="D19" s="32">
        <f>D8</f>
        <v>5</v>
      </c>
      <c r="E19" s="32">
        <f>F8</f>
        <v>7.5303853920266395</v>
      </c>
      <c r="F19" s="32">
        <f>(D19-E19)^2/E19</f>
        <v>0.85026859833247148</v>
      </c>
      <c r="G19" s="30"/>
    </row>
    <row r="20" spans="1:7" ht="16" customHeight="1" x14ac:dyDescent="0.2">
      <c r="A20" s="31">
        <v>19146.044999999998</v>
      </c>
      <c r="B20" s="30"/>
      <c r="C20" s="32">
        <v>20000</v>
      </c>
      <c r="D20" s="32">
        <f>D9</f>
        <v>11</v>
      </c>
      <c r="E20" s="32">
        <f>F9</f>
        <v>8.249446400152717</v>
      </c>
      <c r="F20" s="32">
        <f>(D20-E20)^2/E20</f>
        <v>0.91709731037137121</v>
      </c>
      <c r="G20" s="30"/>
    </row>
    <row r="21" spans="1:7" ht="16" customHeight="1" x14ac:dyDescent="0.2">
      <c r="A21" s="31">
        <v>19255.1175</v>
      </c>
      <c r="B21" s="30"/>
      <c r="C21" s="32">
        <v>25000</v>
      </c>
      <c r="D21" s="32">
        <f>SUM(D10:D11)</f>
        <v>9</v>
      </c>
      <c r="E21" s="32">
        <f>SUM(F10:F11)</f>
        <v>8.9345657723191554</v>
      </c>
      <c r="F21" s="32">
        <f>(D21-E21)^2/E21</f>
        <v>4.7922173962319174E-4</v>
      </c>
      <c r="G21" s="30"/>
    </row>
    <row r="22" spans="1:7" ht="16" customHeight="1" x14ac:dyDescent="0.2">
      <c r="A22" s="31">
        <v>19564.482499999998</v>
      </c>
      <c r="B22" s="30"/>
      <c r="C22" s="51"/>
      <c r="D22" s="30"/>
      <c r="E22" s="30"/>
      <c r="F22" s="30"/>
      <c r="G22" s="30"/>
    </row>
    <row r="23" spans="1:7" ht="16" customHeight="1" x14ac:dyDescent="0.2">
      <c r="A23" s="31">
        <v>19718.857499999998</v>
      </c>
      <c r="B23" s="30"/>
      <c r="C23" s="30"/>
      <c r="D23" s="30"/>
      <c r="E23" s="37" t="s">
        <v>164</v>
      </c>
      <c r="F23" s="30">
        <f>SUM(F18:F21)</f>
        <v>1.7808222081383065</v>
      </c>
      <c r="G23" s="30"/>
    </row>
    <row r="24" spans="1:7" ht="16" customHeight="1" x14ac:dyDescent="0.2">
      <c r="A24" s="31">
        <v>20534.2775</v>
      </c>
      <c r="B24" s="30"/>
      <c r="C24" s="30"/>
      <c r="D24" s="30"/>
      <c r="E24" s="37" t="s">
        <v>165</v>
      </c>
      <c r="F24" s="30">
        <f>_xlfn.CHISQ.INV(0.95,1)</f>
        <v>3.8414588206941236</v>
      </c>
      <c r="G24" s="30"/>
    </row>
    <row r="25" spans="1:7" ht="16" customHeight="1" x14ac:dyDescent="0.2">
      <c r="A25" s="31">
        <v>20769.384999999998</v>
      </c>
      <c r="B25" s="30"/>
      <c r="C25" s="53" t="s">
        <v>90</v>
      </c>
      <c r="D25" s="30"/>
      <c r="E25" s="30"/>
      <c r="F25" s="30"/>
      <c r="G25" s="30"/>
    </row>
    <row r="26" spans="1:7" ht="16" customHeight="1" x14ac:dyDescent="0.2">
      <c r="A26" s="31">
        <v>20887.09</v>
      </c>
      <c r="B26" s="30"/>
      <c r="C26" s="53" t="s">
        <v>102</v>
      </c>
      <c r="G26" s="30"/>
    </row>
    <row r="27" spans="1:7" ht="16" customHeight="1" x14ac:dyDescent="0.2">
      <c r="A27" s="31">
        <v>20888.349999999999</v>
      </c>
      <c r="B27" s="30"/>
      <c r="G27" s="30"/>
    </row>
    <row r="28" spans="1:7" ht="16" customHeight="1" x14ac:dyDescent="0.2">
      <c r="A28" s="31">
        <v>21584.17</v>
      </c>
      <c r="B28" s="30"/>
      <c r="C28" s="30"/>
      <c r="D28" s="30"/>
      <c r="E28" s="52"/>
      <c r="F28" s="31"/>
      <c r="G28" s="30"/>
    </row>
    <row r="29" spans="1:7" ht="16" customHeight="1" x14ac:dyDescent="0.2">
      <c r="A29" s="31">
        <v>21610.224999999999</v>
      </c>
      <c r="B29" s="30"/>
      <c r="C29" s="30"/>
      <c r="D29" s="30"/>
      <c r="E29" s="52"/>
      <c r="F29" s="30"/>
      <c r="G29" s="30"/>
    </row>
    <row r="30" spans="1:7" ht="16" customHeight="1" x14ac:dyDescent="0.2">
      <c r="A30" s="31">
        <v>22583.447499999998</v>
      </c>
      <c r="B30" s="30"/>
      <c r="C30" s="30"/>
      <c r="D30" s="30"/>
      <c r="E30" s="30"/>
      <c r="F30" s="30"/>
      <c r="G30" s="30"/>
    </row>
    <row r="31" spans="1:7" ht="16" customHeight="1" x14ac:dyDescent="0.2">
      <c r="A31" s="31">
        <v>23344.384999999998</v>
      </c>
      <c r="B31" s="30"/>
      <c r="C31" s="53"/>
      <c r="D31" s="30"/>
      <c r="E31" s="30"/>
      <c r="F31" s="30"/>
      <c r="G31" s="30"/>
    </row>
    <row r="32" spans="1:7" ht="16" customHeight="1" x14ac:dyDescent="0.2">
      <c r="A32" s="31">
        <v>23484.2775</v>
      </c>
      <c r="B32" s="30"/>
      <c r="C32" s="30"/>
      <c r="D32" s="30"/>
      <c r="E32" s="30"/>
      <c r="F32" s="30"/>
      <c r="G32" s="30"/>
    </row>
  </sheetData>
  <sortState ref="C3:C7">
    <sortCondition ref="C8"/>
  </sortState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showGridLines="0" zoomScale="95" workbookViewId="0">
      <selection activeCell="B36" sqref="B36"/>
    </sheetView>
  </sheetViews>
  <sheetFormatPr baseColWidth="10" defaultColWidth="10.83203125" defaultRowHeight="15" customHeight="1" x14ac:dyDescent="0.2"/>
  <cols>
    <col min="1" max="256" width="10.83203125" style="15" customWidth="1"/>
  </cols>
  <sheetData>
    <row r="1" spans="1:12" ht="16" customHeight="1" x14ac:dyDescent="0.2">
      <c r="A1" s="16" t="s">
        <v>73</v>
      </c>
      <c r="B1" s="13"/>
      <c r="C1" s="2"/>
      <c r="D1" s="16" t="s">
        <v>75</v>
      </c>
      <c r="E1" s="13"/>
      <c r="F1" s="2"/>
      <c r="G1" s="2"/>
      <c r="H1" s="2"/>
      <c r="I1" s="2"/>
      <c r="J1" s="2"/>
      <c r="K1" s="2"/>
      <c r="L1" s="2"/>
    </row>
    <row r="2" spans="1:12" ht="15" customHeight="1" x14ac:dyDescent="0.2">
      <c r="A2" s="7" t="s">
        <v>74</v>
      </c>
      <c r="B2" s="7" t="s">
        <v>89</v>
      </c>
      <c r="C2" s="2"/>
      <c r="D2" s="7" t="s">
        <v>74</v>
      </c>
      <c r="E2" s="7" t="s">
        <v>89</v>
      </c>
      <c r="F2" s="2"/>
      <c r="G2" s="2"/>
      <c r="H2" s="2"/>
      <c r="I2" s="2"/>
      <c r="J2" s="2"/>
      <c r="K2" s="2"/>
      <c r="L2" s="2"/>
    </row>
    <row r="3" spans="1:12" ht="15" customHeight="1" x14ac:dyDescent="0.2">
      <c r="A3" s="8">
        <v>15000</v>
      </c>
      <c r="B3" s="8">
        <v>0</v>
      </c>
      <c r="C3" s="2"/>
      <c r="D3" s="8">
        <v>6000</v>
      </c>
      <c r="E3" s="8">
        <v>0</v>
      </c>
      <c r="F3" s="2"/>
      <c r="G3" s="2"/>
      <c r="H3" s="2"/>
      <c r="I3" s="2"/>
      <c r="J3" s="2"/>
      <c r="K3" s="2"/>
      <c r="L3" s="2"/>
    </row>
    <row r="4" spans="1:12" ht="15" customHeight="1" x14ac:dyDescent="0.2">
      <c r="A4" s="3">
        <v>15500</v>
      </c>
      <c r="B4" s="3">
        <v>0</v>
      </c>
      <c r="C4" s="2"/>
      <c r="D4" s="3">
        <v>8000</v>
      </c>
      <c r="E4" s="3">
        <v>1</v>
      </c>
      <c r="F4" s="2"/>
      <c r="G4" s="2"/>
      <c r="H4" s="2"/>
      <c r="I4" s="2"/>
      <c r="J4" s="2"/>
      <c r="K4" s="2"/>
      <c r="L4" s="2"/>
    </row>
    <row r="5" spans="1:12" ht="15" customHeight="1" x14ac:dyDescent="0.2">
      <c r="A5" s="3">
        <v>16000</v>
      </c>
      <c r="B5" s="3">
        <v>1</v>
      </c>
      <c r="C5" s="2"/>
      <c r="D5" s="3">
        <v>10000</v>
      </c>
      <c r="E5" s="3">
        <v>0</v>
      </c>
      <c r="F5" s="2"/>
      <c r="G5" s="2"/>
      <c r="H5" s="2"/>
      <c r="I5" s="2"/>
      <c r="J5" s="2"/>
      <c r="K5" s="2"/>
      <c r="L5" s="2"/>
    </row>
    <row r="6" spans="1:12" ht="15" customHeight="1" x14ac:dyDescent="0.2">
      <c r="A6" s="3">
        <v>16500</v>
      </c>
      <c r="B6" s="3">
        <v>0</v>
      </c>
      <c r="C6" s="2"/>
      <c r="D6" s="3">
        <v>12000</v>
      </c>
      <c r="E6" s="3">
        <v>0</v>
      </c>
      <c r="F6" s="2"/>
      <c r="G6" s="2"/>
      <c r="H6" s="2"/>
      <c r="I6" s="2"/>
      <c r="J6" s="2"/>
      <c r="K6" s="2"/>
      <c r="L6" s="2"/>
    </row>
    <row r="7" spans="1:12" ht="15" customHeight="1" x14ac:dyDescent="0.2">
      <c r="A7" s="3">
        <v>17000</v>
      </c>
      <c r="B7" s="3">
        <v>3</v>
      </c>
      <c r="C7" s="2"/>
      <c r="D7" s="3">
        <v>14000</v>
      </c>
      <c r="E7" s="3">
        <v>2</v>
      </c>
      <c r="F7" s="2"/>
      <c r="G7" s="2"/>
      <c r="H7" s="2"/>
      <c r="I7" s="2"/>
      <c r="J7" s="2"/>
      <c r="K7" s="2"/>
      <c r="L7" s="2"/>
    </row>
    <row r="8" spans="1:12" ht="15" customHeight="1" x14ac:dyDescent="0.2">
      <c r="A8" s="3">
        <v>17500</v>
      </c>
      <c r="B8" s="3">
        <v>0</v>
      </c>
      <c r="C8" s="2"/>
      <c r="D8" s="3">
        <v>16000</v>
      </c>
      <c r="E8" s="3">
        <v>3</v>
      </c>
      <c r="F8" s="2"/>
      <c r="G8" s="2"/>
      <c r="H8" s="2"/>
      <c r="I8" s="2"/>
      <c r="J8" s="2"/>
      <c r="K8" s="2"/>
      <c r="L8" s="2"/>
    </row>
    <row r="9" spans="1:12" ht="15" customHeight="1" x14ac:dyDescent="0.2">
      <c r="A9" s="3">
        <v>18000</v>
      </c>
      <c r="B9" s="3">
        <v>2</v>
      </c>
      <c r="C9" s="2"/>
      <c r="D9" s="3">
        <v>18000</v>
      </c>
      <c r="E9" s="3">
        <v>2</v>
      </c>
      <c r="F9" s="2"/>
      <c r="G9" s="2"/>
      <c r="H9" s="2"/>
      <c r="I9" s="2"/>
      <c r="J9" s="2"/>
      <c r="K9" s="2"/>
      <c r="L9" s="2"/>
    </row>
    <row r="10" spans="1:12" ht="15" customHeight="1" x14ac:dyDescent="0.2">
      <c r="A10" s="3">
        <v>18500</v>
      </c>
      <c r="B10" s="3">
        <v>1</v>
      </c>
      <c r="C10" s="2"/>
      <c r="D10" s="3">
        <v>20000</v>
      </c>
      <c r="E10" s="3">
        <v>1</v>
      </c>
      <c r="F10" s="2"/>
      <c r="G10" s="2"/>
      <c r="H10" s="2"/>
      <c r="I10" s="2"/>
      <c r="J10" s="2"/>
      <c r="K10" s="2"/>
      <c r="L10" s="2"/>
    </row>
    <row r="11" spans="1:12" ht="16" customHeight="1" x14ac:dyDescent="0.2">
      <c r="A11" s="3">
        <v>19000</v>
      </c>
      <c r="B11" s="3">
        <v>2</v>
      </c>
      <c r="C11" s="2"/>
      <c r="D11" s="10" t="s">
        <v>93</v>
      </c>
      <c r="E11" s="11">
        <v>0</v>
      </c>
      <c r="F11" s="2"/>
      <c r="G11" s="2"/>
      <c r="H11" s="2"/>
      <c r="I11" s="2"/>
      <c r="J11" s="2"/>
      <c r="K11" s="2"/>
      <c r="L11" s="2"/>
    </row>
    <row r="12" spans="1:12" ht="15" customHeight="1" x14ac:dyDescent="0.2">
      <c r="A12" s="3">
        <v>19500</v>
      </c>
      <c r="B12" s="3">
        <v>2</v>
      </c>
      <c r="C12" s="2"/>
      <c r="D12" s="14"/>
      <c r="E12" s="14"/>
      <c r="F12" s="2"/>
      <c r="G12" s="2"/>
      <c r="H12" s="2"/>
      <c r="I12" s="2"/>
      <c r="J12" s="2"/>
      <c r="K12" s="2"/>
      <c r="L12" s="2"/>
    </row>
    <row r="13" spans="1:12" ht="15" customHeight="1" x14ac:dyDescent="0.2">
      <c r="A13" s="3">
        <v>20000</v>
      </c>
      <c r="B13" s="3">
        <v>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" customHeight="1" x14ac:dyDescent="0.2">
      <c r="A14" s="3">
        <v>20500</v>
      </c>
      <c r="B14" s="3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" customHeight="1" x14ac:dyDescent="0.2">
      <c r="A15" s="3">
        <v>21000</v>
      </c>
      <c r="B15" s="3">
        <v>4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" customHeight="1" x14ac:dyDescent="0.2">
      <c r="A16" s="3">
        <v>21500</v>
      </c>
      <c r="B16" s="3"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" customHeight="1" x14ac:dyDescent="0.2">
      <c r="A17" s="3">
        <v>22000</v>
      </c>
      <c r="B17" s="3">
        <v>2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" customHeight="1" x14ac:dyDescent="0.2">
      <c r="A18" s="3">
        <v>22500</v>
      </c>
      <c r="B18" s="3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" customHeight="1" x14ac:dyDescent="0.2">
      <c r="A19" s="3">
        <v>23000</v>
      </c>
      <c r="B19" s="3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customHeight="1" x14ac:dyDescent="0.2">
      <c r="A20" s="3">
        <v>23500</v>
      </c>
      <c r="B20" s="3">
        <v>2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customHeight="1" x14ac:dyDescent="0.2">
      <c r="A21" s="3">
        <v>24000</v>
      </c>
      <c r="B21" s="3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6" customHeight="1" x14ac:dyDescent="0.2">
      <c r="A22" s="10" t="s">
        <v>93</v>
      </c>
      <c r="B22" s="11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customHeight="1" x14ac:dyDescent="0.2">
      <c r="A23" s="14"/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6" customHeight="1" x14ac:dyDescent="0.2">
      <c r="A25" s="16" t="s">
        <v>103</v>
      </c>
      <c r="B25" s="13"/>
      <c r="C25" s="13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 x14ac:dyDescent="0.2">
      <c r="A26" s="17"/>
      <c r="B26" s="7" t="s">
        <v>104</v>
      </c>
      <c r="C26" s="7" t="s">
        <v>105</v>
      </c>
      <c r="D26" s="2"/>
      <c r="E26" s="2"/>
      <c r="F26" s="2"/>
      <c r="G26" s="2"/>
      <c r="H26" s="2"/>
      <c r="I26" s="2"/>
      <c r="J26" s="2"/>
      <c r="K26" s="2"/>
      <c r="L26" s="2"/>
    </row>
    <row r="27" spans="1:12" ht="15" customHeight="1" x14ac:dyDescent="0.2">
      <c r="A27" s="18" t="s">
        <v>106</v>
      </c>
      <c r="B27" s="8">
        <v>19563.100340909099</v>
      </c>
      <c r="C27" s="8">
        <v>14148.736111111111</v>
      </c>
      <c r="D27" s="2"/>
      <c r="E27" s="9" t="s">
        <v>94</v>
      </c>
      <c r="F27" s="2"/>
      <c r="G27" s="2"/>
      <c r="H27" s="2"/>
      <c r="I27" s="2"/>
      <c r="J27" s="2"/>
      <c r="K27" s="2"/>
      <c r="L27" s="2"/>
    </row>
    <row r="28" spans="1:12" ht="15" customHeight="1" x14ac:dyDescent="0.2">
      <c r="A28" s="1" t="s">
        <v>107</v>
      </c>
      <c r="B28" s="3">
        <v>4825136.2421696531</v>
      </c>
      <c r="C28" s="3">
        <v>12422418.80091426</v>
      </c>
      <c r="D28" s="2"/>
      <c r="E28" s="9" t="s">
        <v>108</v>
      </c>
      <c r="F28" s="2"/>
      <c r="G28" s="2"/>
      <c r="H28" s="2"/>
      <c r="I28" s="2"/>
      <c r="J28" s="2"/>
      <c r="K28" s="2"/>
      <c r="L28" s="2"/>
    </row>
    <row r="29" spans="1:12" ht="15" customHeight="1" x14ac:dyDescent="0.2">
      <c r="A29" s="1" t="s">
        <v>109</v>
      </c>
      <c r="B29" s="3">
        <v>22</v>
      </c>
      <c r="C29" s="3">
        <v>9</v>
      </c>
      <c r="D29" s="2"/>
      <c r="E29" s="9" t="s">
        <v>110</v>
      </c>
      <c r="F29" s="2"/>
      <c r="G29" s="2"/>
      <c r="H29" s="2"/>
      <c r="I29" s="2"/>
      <c r="J29" s="2"/>
      <c r="K29" s="2"/>
      <c r="L29" s="2"/>
    </row>
    <row r="30" spans="1:12" ht="15" customHeight="1" x14ac:dyDescent="0.2">
      <c r="A30" s="1" t="s">
        <v>111</v>
      </c>
      <c r="B30" s="3">
        <v>6920938.3273405787</v>
      </c>
      <c r="C30" s="3"/>
      <c r="D30" s="2"/>
      <c r="E30" s="2"/>
      <c r="F30" s="2"/>
      <c r="G30" s="2"/>
      <c r="H30" s="2"/>
      <c r="I30" s="2"/>
      <c r="J30" s="2"/>
      <c r="K30" s="2"/>
      <c r="L30" s="2"/>
    </row>
    <row r="31" spans="1:12" ht="15" customHeight="1" x14ac:dyDescent="0.2">
      <c r="A31" s="1" t="s">
        <v>112</v>
      </c>
      <c r="B31" s="3">
        <v>0</v>
      </c>
      <c r="C31" s="3"/>
      <c r="D31" s="2"/>
      <c r="E31" s="2"/>
      <c r="F31" s="2"/>
      <c r="G31" s="2"/>
      <c r="H31" s="2"/>
      <c r="I31" s="2"/>
      <c r="J31" s="2"/>
      <c r="K31" s="2"/>
      <c r="L31" s="2"/>
    </row>
    <row r="32" spans="1:12" ht="15" customHeight="1" x14ac:dyDescent="0.2">
      <c r="A32" s="1" t="s">
        <v>113</v>
      </c>
      <c r="B32" s="3">
        <v>29</v>
      </c>
      <c r="C32" s="3"/>
      <c r="D32" s="2"/>
      <c r="E32" s="2"/>
      <c r="F32" s="2"/>
      <c r="G32" s="2"/>
      <c r="H32" s="2"/>
      <c r="I32" s="2"/>
      <c r="J32" s="2"/>
      <c r="K32" s="2"/>
      <c r="L32" s="2"/>
    </row>
    <row r="33" spans="1:12" ht="15" customHeight="1" x14ac:dyDescent="0.2">
      <c r="A33" s="1" t="s">
        <v>114</v>
      </c>
      <c r="B33" s="3">
        <v>5.2013577597115983</v>
      </c>
      <c r="C33" s="3"/>
      <c r="D33" s="2"/>
      <c r="E33" s="2"/>
      <c r="F33" s="2"/>
      <c r="G33" s="2"/>
      <c r="H33" s="2"/>
      <c r="I33" s="2"/>
      <c r="J33" s="2"/>
      <c r="K33" s="2"/>
      <c r="L33" s="2"/>
    </row>
    <row r="34" spans="1:12" ht="15" customHeight="1" x14ac:dyDescent="0.2">
      <c r="A34" s="1" t="s">
        <v>115</v>
      </c>
      <c r="B34" s="3">
        <v>7.2469129547049696E-6</v>
      </c>
      <c r="C34" s="3"/>
      <c r="D34" s="2"/>
      <c r="E34" s="2"/>
      <c r="F34" s="2"/>
      <c r="G34" s="2"/>
      <c r="H34" s="2"/>
      <c r="I34" s="2"/>
      <c r="J34" s="2"/>
      <c r="K34" s="2"/>
      <c r="L34" s="2"/>
    </row>
    <row r="35" spans="1:12" ht="15" customHeight="1" x14ac:dyDescent="0.2">
      <c r="A35" s="1" t="s">
        <v>116</v>
      </c>
      <c r="B35" s="3">
        <v>1.699127026533499</v>
      </c>
      <c r="C35" s="3"/>
      <c r="D35" s="2"/>
      <c r="E35" s="2"/>
      <c r="F35" s="2"/>
      <c r="G35" s="2"/>
      <c r="H35" s="2"/>
      <c r="I35" s="2"/>
      <c r="J35" s="2"/>
      <c r="K35" s="2"/>
      <c r="L35" s="2"/>
    </row>
    <row r="36" spans="1:12" ht="15" customHeight="1" x14ac:dyDescent="0.2">
      <c r="A36" s="1" t="s">
        <v>117</v>
      </c>
      <c r="B36" s="3">
        <v>1.4493825909409939E-5</v>
      </c>
      <c r="C36" s="3"/>
      <c r="D36" s="2"/>
      <c r="E36" s="2"/>
      <c r="F36" s="2"/>
      <c r="G36" s="2"/>
      <c r="H36" s="2"/>
      <c r="I36" s="2"/>
      <c r="J36" s="2"/>
      <c r="K36" s="2"/>
      <c r="L36" s="2"/>
    </row>
    <row r="37" spans="1:12" ht="16" customHeight="1" x14ac:dyDescent="0.2">
      <c r="A37" s="10" t="s">
        <v>118</v>
      </c>
      <c r="B37" s="11">
        <v>2.0452296421327052</v>
      </c>
      <c r="C37" s="11"/>
      <c r="D37" s="2"/>
      <c r="E37" s="2"/>
      <c r="F37" s="2"/>
      <c r="G37" s="2"/>
      <c r="H37" s="2"/>
      <c r="I37" s="2"/>
      <c r="J37" s="2"/>
      <c r="K37" s="2"/>
      <c r="L37" s="2"/>
    </row>
  </sheetData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Original Data</vt:lpstr>
      <vt:lpstr>Noodles Data</vt:lpstr>
      <vt:lpstr>Noodle Types</vt:lpstr>
      <vt:lpstr>Minced Meat Data</vt:lpstr>
      <vt:lpstr>Histogram</vt:lpstr>
      <vt:lpstr>QQ-plot</vt:lpstr>
      <vt:lpstr>Chi-squared Test</vt:lpstr>
      <vt:lpstr>T-Test</vt:lpstr>
      <vt:lpstr>ANOVA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2016-04-12T04:22:38Z</dcterms:created>
  <dcterms:modified xsi:type="dcterms:W3CDTF">2016-05-15T23:05:55Z</dcterms:modified>
</cp:coreProperties>
</file>