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Esther1/Desktop/Haus zur Wildnis/Abschlusspräsenation/"/>
    </mc:Choice>
  </mc:AlternateContent>
  <xr:revisionPtr revIDLastSave="0" documentId="13_ncr:1_{6920AC97-A4DC-6B4A-ACBC-CD6E1C75F057}" xr6:coauthVersionLast="47" xr6:coauthVersionMax="47" xr10:uidLastSave="{00000000-0000-0000-0000-000000000000}"/>
  <bookViews>
    <workbookView xWindow="3100" yWindow="500" windowWidth="41240" windowHeight="24360" activeTab="8" xr2:uid="{ED027A0E-0A61-D048-95B9-27DCF9776659}"/>
  </bookViews>
  <sheets>
    <sheet name="Übersicht" sheetId="1" r:id="rId1"/>
    <sheet name="1c)" sheetId="4" r:id="rId2"/>
    <sheet name="3b)" sheetId="2" r:id="rId3"/>
    <sheet name="3c)" sheetId="5" r:id="rId4"/>
    <sheet name="3d)" sheetId="6" r:id="rId5"/>
    <sheet name="3e)" sheetId="7" r:id="rId6"/>
    <sheet name="3h)" sheetId="8" r:id="rId7"/>
    <sheet name="3i)" sheetId="9" r:id="rId8"/>
    <sheet name="3l)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6" l="1"/>
  <c r="H23" i="6" s="1"/>
  <c r="I20" i="6"/>
  <c r="I20" i="2"/>
  <c r="I13" i="2"/>
  <c r="H6" i="5"/>
  <c r="H9" i="5"/>
  <c r="H13" i="5"/>
  <c r="H16" i="5"/>
  <c r="H17" i="5"/>
  <c r="H21" i="5"/>
  <c r="H22" i="5"/>
  <c r="H23" i="5"/>
  <c r="H24" i="5"/>
  <c r="G17" i="7"/>
  <c r="H17" i="7" s="1"/>
  <c r="D29" i="7"/>
  <c r="G5" i="7"/>
  <c r="H5" i="7" s="1"/>
  <c r="G9" i="7"/>
  <c r="H9" i="7" s="1"/>
  <c r="G6" i="7"/>
  <c r="H6" i="7" s="1"/>
  <c r="G12" i="7"/>
  <c r="H12" i="7" s="1"/>
  <c r="G13" i="7"/>
  <c r="H13" i="7" s="1"/>
  <c r="G14" i="7"/>
  <c r="H14" i="7" s="1"/>
  <c r="G15" i="7"/>
  <c r="H15" i="7" s="1"/>
  <c r="G10" i="7"/>
  <c r="H10" i="7" s="1"/>
  <c r="G8" i="7"/>
  <c r="H8" i="7" s="1"/>
  <c r="G7" i="7"/>
  <c r="H7" i="7" s="1"/>
  <c r="G16" i="7"/>
  <c r="H16" i="7" s="1"/>
  <c r="G11" i="7"/>
  <c r="H11" i="7" s="1"/>
  <c r="E37" i="6"/>
  <c r="H13" i="6"/>
  <c r="I13" i="6" s="1"/>
  <c r="H7" i="6"/>
  <c r="I7" i="6" s="1"/>
  <c r="H8" i="6"/>
  <c r="I8" i="6" s="1"/>
  <c r="H11" i="6"/>
  <c r="I11" i="6" s="1"/>
  <c r="H12" i="6"/>
  <c r="I12" i="6" s="1"/>
  <c r="H15" i="6"/>
  <c r="I15" i="6" s="1"/>
  <c r="H16" i="6"/>
  <c r="I16" i="6" s="1"/>
  <c r="H14" i="6"/>
  <c r="I14" i="6" s="1"/>
  <c r="H17" i="6"/>
  <c r="I17" i="6" s="1"/>
  <c r="H6" i="6"/>
  <c r="I6" i="6" s="1"/>
  <c r="H18" i="6"/>
  <c r="I18" i="6" s="1"/>
  <c r="H9" i="6"/>
  <c r="I9" i="6" s="1"/>
  <c r="H19" i="6"/>
  <c r="I19" i="6" s="1"/>
  <c r="H20" i="6"/>
  <c r="H10" i="6"/>
  <c r="I10" i="6" s="1"/>
  <c r="H13" i="2"/>
  <c r="E34" i="2"/>
  <c r="D36" i="5"/>
  <c r="G13" i="5"/>
  <c r="G8" i="5"/>
  <c r="H8" i="5" s="1"/>
  <c r="G14" i="5"/>
  <c r="H14" i="5" s="1"/>
  <c r="G5" i="5"/>
  <c r="H5" i="5" s="1"/>
  <c r="G15" i="5"/>
  <c r="H15" i="5" s="1"/>
  <c r="G16" i="5"/>
  <c r="G9" i="5"/>
  <c r="G17" i="5"/>
  <c r="G10" i="5"/>
  <c r="H10" i="5" s="1"/>
  <c r="G24" i="5"/>
  <c r="G18" i="5"/>
  <c r="H18" i="5" s="1"/>
  <c r="G19" i="5"/>
  <c r="H19" i="5" s="1"/>
  <c r="G20" i="5"/>
  <c r="H20" i="5" s="1"/>
  <c r="G11" i="5"/>
  <c r="H11" i="5" s="1"/>
  <c r="G21" i="5"/>
  <c r="G6" i="5"/>
  <c r="G12" i="5"/>
  <c r="H12" i="5" s="1"/>
  <c r="G22" i="5"/>
  <c r="G23" i="5"/>
  <c r="G7" i="5"/>
  <c r="H7" i="5" s="1"/>
  <c r="H18" i="2"/>
  <c r="I18" i="2" s="1"/>
  <c r="H6" i="2"/>
  <c r="I6" i="2" s="1"/>
  <c r="H23" i="2"/>
  <c r="I23" i="2" s="1"/>
  <c r="H7" i="2"/>
  <c r="I7" i="2" s="1"/>
  <c r="H8" i="2"/>
  <c r="I8" i="2" s="1"/>
  <c r="H10" i="2"/>
  <c r="I10" i="2" s="1"/>
  <c r="H11" i="2"/>
  <c r="I11" i="2" s="1"/>
  <c r="H12" i="2"/>
  <c r="I12" i="2" s="1"/>
  <c r="H14" i="2"/>
  <c r="I14" i="2" s="1"/>
  <c r="H15" i="2"/>
  <c r="I15" i="2" s="1"/>
  <c r="H16" i="2"/>
  <c r="I16" i="2" s="1"/>
  <c r="H17" i="2"/>
  <c r="I17" i="2" s="1"/>
  <c r="H5" i="2"/>
  <c r="I5" i="2" s="1"/>
  <c r="H19" i="2"/>
  <c r="I19" i="2" s="1"/>
  <c r="H20" i="2"/>
  <c r="H21" i="2"/>
  <c r="I21" i="2" s="1"/>
  <c r="H22" i="2"/>
  <c r="I22" i="2" s="1"/>
  <c r="H9" i="2"/>
  <c r="I9" i="2" s="1"/>
  <c r="H24" i="2"/>
  <c r="I24" i="2" s="1"/>
  <c r="H25" i="2"/>
  <c r="I25" i="2" s="1"/>
  <c r="E14" i="4"/>
  <c r="F14" i="4" s="1"/>
  <c r="E13" i="4"/>
  <c r="E12" i="4"/>
  <c r="F12" i="4" s="1"/>
  <c r="E11" i="4"/>
  <c r="F11" i="4" s="1"/>
  <c r="E10" i="4"/>
  <c r="F10" i="4" s="1"/>
  <c r="E9" i="4"/>
  <c r="F9" i="4" s="1"/>
  <c r="E7" i="4"/>
  <c r="F7" i="4" s="1"/>
  <c r="E8" i="4"/>
  <c r="F8" i="4" s="1"/>
  <c r="E6" i="4"/>
  <c r="F6" i="4" s="1"/>
  <c r="E5" i="4"/>
  <c r="F5" i="4" s="1"/>
  <c r="F13" i="4"/>
  <c r="I5" i="6" l="1"/>
  <c r="H20" i="7"/>
  <c r="G20" i="7"/>
  <c r="I23" i="6"/>
  <c r="H27" i="5"/>
  <c r="G27" i="5"/>
  <c r="I28" i="2"/>
  <c r="H28" i="2"/>
  <c r="F17" i="4"/>
  <c r="E17" i="4"/>
</calcChain>
</file>

<file path=xl/sharedStrings.xml><?xml version="1.0" encoding="utf-8"?>
<sst xmlns="http://schemas.openxmlformats.org/spreadsheetml/2006/main" count="925" uniqueCount="316">
  <si>
    <t xml:space="preserve">Besucherbefragung im Haus zur Wildnis am 04. und 05. Juli 2025 - Offene Fragen </t>
  </si>
  <si>
    <t xml:space="preserve">3b) Was hat Ihnen im "Haus zur Wildnis" am besten gefallen? </t>
  </si>
  <si>
    <t xml:space="preserve">3c) Was hat Ihnen innerhalb der Ausstellung am besten gefallen? </t>
  </si>
  <si>
    <t>3d) Was ist, Ihrer Meinung nach, das Grundthema der Ausstellung?</t>
  </si>
  <si>
    <t>3e) Was haben Sie in der Ausstellung über den Nationalpark Bayerischer Wald erfahren?</t>
  </si>
  <si>
    <t xml:space="preserve">3h) Was hat Ihnen am wenigsten gefallen? </t>
  </si>
  <si>
    <t xml:space="preserve">3i) Wenn Sie drei Dinge im "Haus zur Wildnis" ändern könnten, welche wären das? </t>
  </si>
  <si>
    <t>Rank 1</t>
  </si>
  <si>
    <t>Rank 2</t>
  </si>
  <si>
    <t>Rank 3</t>
  </si>
  <si>
    <t xml:space="preserve">3l) Haben Sie abschließend noch Anregungen oder Wünsche? </t>
  </si>
  <si>
    <t>München</t>
  </si>
  <si>
    <t xml:space="preserve">1c) Bundesland </t>
  </si>
  <si>
    <t xml:space="preserve">Prag </t>
  </si>
  <si>
    <t>Buchenau, Lindberg</t>
  </si>
  <si>
    <t>Bayern</t>
  </si>
  <si>
    <t xml:space="preserve">Görlitz, Görlitz  </t>
  </si>
  <si>
    <t xml:space="preserve">Sachsen </t>
  </si>
  <si>
    <t xml:space="preserve">Dresden, Dresden </t>
  </si>
  <si>
    <t xml:space="preserve">Kumhausen, Landshut </t>
  </si>
  <si>
    <t>Markt Eisenstein (Železná Ruda), Okres Klatovy</t>
  </si>
  <si>
    <t>Plzeňský kraj, Tschechien</t>
  </si>
  <si>
    <t xml:space="preserve">Hlavní město Praha, Tschechien </t>
  </si>
  <si>
    <t>Freyung-Grafenau</t>
  </si>
  <si>
    <t xml:space="preserve">1c) (Wohnort), Landkreis </t>
  </si>
  <si>
    <t>Baden-Württemberg</t>
  </si>
  <si>
    <t>Donaueschingen, Schwarzwald-Baar-Kreis</t>
  </si>
  <si>
    <t xml:space="preserve">Grasellenbach, Bergstraße </t>
  </si>
  <si>
    <t>Hessen</t>
  </si>
  <si>
    <t>Werra-Meißner-Kreis</t>
  </si>
  <si>
    <t xml:space="preserve">Zschopau, Erzgebirgkreis </t>
  </si>
  <si>
    <t>Worms</t>
  </si>
  <si>
    <t xml:space="preserve">Rheinland-Pflaz </t>
  </si>
  <si>
    <t xml:space="preserve">Postbauer-Heng, Neumarkt in der Oberpfalz </t>
  </si>
  <si>
    <t xml:space="preserve">Amberg </t>
  </si>
  <si>
    <t xml:space="preserve">o.A. </t>
  </si>
  <si>
    <t xml:space="preserve">Saarland </t>
  </si>
  <si>
    <t xml:space="preserve">Augsburg </t>
  </si>
  <si>
    <t>Pilsen (Plzeň), Plzeň-město</t>
  </si>
  <si>
    <t xml:space="preserve">Bayreuth </t>
  </si>
  <si>
    <t>Thüringen</t>
  </si>
  <si>
    <t>Sachsen-Anhalt</t>
  </si>
  <si>
    <t>Amberg-Sulzbach</t>
  </si>
  <si>
    <t>Jerichower Land</t>
  </si>
  <si>
    <t>Grünstadt, Bad Dürkheim</t>
  </si>
  <si>
    <t xml:space="preserve">Neureichenau, Freyung-Grafenau </t>
  </si>
  <si>
    <t>Zwiesel, Regen</t>
  </si>
  <si>
    <t>Ruhe, Natur, Atmosphäre, Angebote für Kinder</t>
  </si>
  <si>
    <t xml:space="preserve">Klettebreich innen, Architektur, Tiergehege </t>
  </si>
  <si>
    <t>Modern, gestaltet, aber in die Umwelt eingebunden, hell</t>
  </si>
  <si>
    <t>Ruhe, Natur, Atmosphäre</t>
  </si>
  <si>
    <t>Architektur</t>
  </si>
  <si>
    <t xml:space="preserve">Architektur, Infortafeln, Schadholzbewirtschaftung </t>
  </si>
  <si>
    <t xml:space="preserve">Architektur, Informationen, Naturschutz </t>
  </si>
  <si>
    <t xml:space="preserve">Atmosphäre, Angebote für Kinder </t>
  </si>
  <si>
    <t xml:space="preserve">Die Gestaltung </t>
  </si>
  <si>
    <t xml:space="preserve">Dreisprachige Beschilderung, Angebote für Kinder, Spielplatz im Haus </t>
  </si>
  <si>
    <t xml:space="preserve">Ausstellung </t>
  </si>
  <si>
    <t xml:space="preserve">Tiergehege </t>
  </si>
  <si>
    <t xml:space="preserve">Design, Interieur </t>
  </si>
  <si>
    <t xml:space="preserve">Fotocollage Waldentwicklung </t>
  </si>
  <si>
    <t xml:space="preserve">Fotocollage Waldentwicklung, Ausstellung </t>
  </si>
  <si>
    <t xml:space="preserve">Wurzelgang </t>
  </si>
  <si>
    <t xml:space="preserve">Wurzelgang, Ausstellung </t>
  </si>
  <si>
    <t xml:space="preserve">Filme </t>
  </si>
  <si>
    <t xml:space="preserve">Konzept, familienfreundlich mit Spielecke, Pädagogischer Aufbau </t>
  </si>
  <si>
    <t xml:space="preserve">Höhle </t>
  </si>
  <si>
    <t xml:space="preserve">Gelände, Natur, Wege </t>
  </si>
  <si>
    <t xml:space="preserve">Architektur, Tiergehege, Wegführung </t>
  </si>
  <si>
    <t xml:space="preserve">Aufbau, kinderfreundlich </t>
  </si>
  <si>
    <t xml:space="preserve">Sehr strukturiert </t>
  </si>
  <si>
    <t xml:space="preserve">Ausstellung, Verständlichkeit </t>
  </si>
  <si>
    <t xml:space="preserve">Anschaulichkeit, Nachtgeräusche, Kinderbereich, lehrreiche Inhalte </t>
  </si>
  <si>
    <t xml:space="preserve">Architektur, Wissenswertes mitnehmen, Kinos </t>
  </si>
  <si>
    <t>Ausstellung, Kinos</t>
  </si>
  <si>
    <t xml:space="preserve">Architektur, Ausstellung, Kinos   </t>
  </si>
  <si>
    <t>Wolfspräparat</t>
  </si>
  <si>
    <t>Ausstellung, Wolfspräparat</t>
  </si>
  <si>
    <t xml:space="preserve">Kino (Nachtkino) </t>
  </si>
  <si>
    <t xml:space="preserve">Bauweise, Einrichtung, Gestaltung, Themen, kindgrecht, barrierefrei </t>
  </si>
  <si>
    <t xml:space="preserve">Fotoausstellung Schmetterlinge, Wurzelgang </t>
  </si>
  <si>
    <t xml:space="preserve">Ausstellung, Fotoausstellung Schmetterlinge, Wurzelgang </t>
  </si>
  <si>
    <t xml:space="preserve">Wolf Präparat </t>
  </si>
  <si>
    <t xml:space="preserve">Kindgerecht, interaktiv, abwechlsungsreich </t>
  </si>
  <si>
    <t>3c) Schlagwörter</t>
  </si>
  <si>
    <t>3b) Schlagwörter</t>
  </si>
  <si>
    <t xml:space="preserve">Liegen, Walderlebnis </t>
  </si>
  <si>
    <t>Tiere</t>
  </si>
  <si>
    <t xml:space="preserve">Baummodell, Wurzelgang </t>
  </si>
  <si>
    <t xml:space="preserve">Interaktive Stationen </t>
  </si>
  <si>
    <t xml:space="preserve">Es ist sehr kinderfreundlich </t>
  </si>
  <si>
    <t>Bäume, Tiere</t>
  </si>
  <si>
    <t>Reliefkarte</t>
  </si>
  <si>
    <t xml:space="preserve">Waldverjüngung </t>
  </si>
  <si>
    <t>Kunstwerke</t>
  </si>
  <si>
    <t xml:space="preserve">Erklärungen in der Ausstellung, nicht zu wissenschaftich, kurze Erklärungen im Frageprinzip </t>
  </si>
  <si>
    <t xml:space="preserve">Nachtraum, Wurzelgang </t>
  </si>
  <si>
    <t xml:space="preserve">Sehr kinderfreundlich, Nachtraum </t>
  </si>
  <si>
    <t xml:space="preserve">Siebenschläfer, Wurzelgang </t>
  </si>
  <si>
    <t>Alles</t>
  </si>
  <si>
    <t xml:space="preserve">Ruhestation </t>
  </si>
  <si>
    <t xml:space="preserve">Gestaltung Architektur </t>
  </si>
  <si>
    <t>Wurzelgang, Kino</t>
  </si>
  <si>
    <t xml:space="preserve">Ganzes Konzept </t>
  </si>
  <si>
    <t xml:space="preserve">Gestaltung , Barrierefreiheit </t>
  </si>
  <si>
    <t xml:space="preserve">Nationalpark Überblick </t>
  </si>
  <si>
    <t xml:space="preserve">Ruhebereich, Walderlebnis </t>
  </si>
  <si>
    <t xml:space="preserve">Interaktivität, Ausstellungsstationen </t>
  </si>
  <si>
    <t xml:space="preserve">Kinderfreundlichkeit </t>
  </si>
  <si>
    <t xml:space="preserve">Kinderfreundlichkeit, Architektur, Tiergehege </t>
  </si>
  <si>
    <t>Atmosphöre, Kinderfreundlichkeit</t>
  </si>
  <si>
    <t xml:space="preserve">Sprache, Verständlichkeit, Dreisprachigkeit, Kinderfreundlichkeit </t>
  </si>
  <si>
    <t xml:space="preserve">Architektur, Ausstellung, Kinderfreundlichkeit, Verständlickeit  </t>
  </si>
  <si>
    <t>Architektur, Ausstellung, Kinderfreundlichkeit</t>
  </si>
  <si>
    <t>Ausstellung, Verständlichkeit, Kinderfreundlichkeit</t>
  </si>
  <si>
    <t xml:space="preserve">Architektur, Ausstellung, Kinderfreundlichkeit , Barrierefreiheit </t>
  </si>
  <si>
    <t>Ausstellung, Interaktivität, Kinderfreundlichkeit</t>
  </si>
  <si>
    <t xml:space="preserve">Station "Waldverjüngung" </t>
  </si>
  <si>
    <t xml:space="preserve">Fotografieausstellung </t>
  </si>
  <si>
    <t>Verständlichkeit, Texte</t>
  </si>
  <si>
    <t xml:space="preserve">Kinderfreundlichkeit, Nachtraum </t>
  </si>
  <si>
    <t xml:space="preserve">Gesamtkonzept </t>
  </si>
  <si>
    <t xml:space="preserve">Ruhebereich </t>
  </si>
  <si>
    <t xml:space="preserve">Architektur, Gesamtkonzept </t>
  </si>
  <si>
    <t xml:space="preserve">Wurzelgang, Kino </t>
  </si>
  <si>
    <t xml:space="preserve">Gesamtkonzept, Architektur, Barrierefreiheit </t>
  </si>
  <si>
    <t>Reliefkarte Nationalpark Bayerischer Wald</t>
  </si>
  <si>
    <t xml:space="preserve">Artenvielfalt </t>
  </si>
  <si>
    <t>Natur Natur sein lassen, Verjüngung (des Waldes)</t>
  </si>
  <si>
    <t xml:space="preserve">Umweltbewahrung, Naturschutz </t>
  </si>
  <si>
    <t>Aufklärung, Wissenstransfer, Natur näherbringen</t>
  </si>
  <si>
    <t>3d) Schlagwörter</t>
  </si>
  <si>
    <t>Nachhaltigkeit, Entwicklung des Waldes</t>
  </si>
  <si>
    <t>Natur im Bayerischen Wald</t>
  </si>
  <si>
    <t>Gewässer, Wald</t>
  </si>
  <si>
    <t xml:space="preserve">Umfassende Informationen zum Naturraum </t>
  </si>
  <si>
    <t xml:space="preserve">Erhalt des Lebensraums </t>
  </si>
  <si>
    <t xml:space="preserve">Wald, Strukturwandel, Artenvielfalt, CO2- Speicherung </t>
  </si>
  <si>
    <t>Verbindung zur Natur, Umweltschutz</t>
  </si>
  <si>
    <t>Waldentwicklung</t>
  </si>
  <si>
    <t>Kleinleben im Wald</t>
  </si>
  <si>
    <t xml:space="preserve">Erneuerung und Absterben der Bäume, Regenaration der Natur </t>
  </si>
  <si>
    <t>Wald, Umwelt, Bedeutung des Waldes, Tiere</t>
  </si>
  <si>
    <t xml:space="preserve">Leben in der Natur, Ökologisch </t>
  </si>
  <si>
    <t>Wald und Natur</t>
  </si>
  <si>
    <t>Natur, Tiere</t>
  </si>
  <si>
    <t>Natur, Bäume</t>
  </si>
  <si>
    <t>Naturschutz</t>
  </si>
  <si>
    <t>Erhalt der Natur, Urwald soll entstehen, Bodenschichten</t>
  </si>
  <si>
    <t>Natur allgemein</t>
  </si>
  <si>
    <t xml:space="preserve">Liebe zur Natur, Vielfalt der Organismen </t>
  </si>
  <si>
    <t>Tiere, Wald, Natur</t>
  </si>
  <si>
    <t>Natur</t>
  </si>
  <si>
    <t>Wald</t>
  </si>
  <si>
    <t>Natur, Bayerischer Wald, Borkenkäfer, Waldentwicklung</t>
  </si>
  <si>
    <t>Aufklärung über Natur</t>
  </si>
  <si>
    <t xml:space="preserve">Wald, Natur, Tiere </t>
  </si>
  <si>
    <t xml:space="preserve">Wald </t>
  </si>
  <si>
    <t xml:space="preserve">Renaturierung, Walddynamik </t>
  </si>
  <si>
    <t xml:space="preserve">Aufklärung, Wissenstransfer, Umweltpädagogik  </t>
  </si>
  <si>
    <t xml:space="preserve">Nachhaltigkeit, Walddynamik </t>
  </si>
  <si>
    <t>Natur, Bayerischer Wald</t>
  </si>
  <si>
    <t>Aufklärung, Wissenstransfer, Natur</t>
  </si>
  <si>
    <t xml:space="preserve">Natur-/Umweltschutz </t>
  </si>
  <si>
    <t>Wald, Walddynamik, Artenvielfalt, CO2-Speicherung</t>
  </si>
  <si>
    <t xml:space="preserve">Walddynamik </t>
  </si>
  <si>
    <t>Wald, Tiere</t>
  </si>
  <si>
    <t>Walddynamik</t>
  </si>
  <si>
    <t>Wald, Natur</t>
  </si>
  <si>
    <t xml:space="preserve">Natur-/Umweltschutz, Renaturierung </t>
  </si>
  <si>
    <t xml:space="preserve">Natur, Artenvielfalt </t>
  </si>
  <si>
    <t>Natur, Bayerischer Wald, Borkenkäfer, Walddynamik</t>
  </si>
  <si>
    <t>Wald, Natur, Tiere</t>
  </si>
  <si>
    <t>3e) Schlagwörter</t>
  </si>
  <si>
    <t>Ansiedlung des Wolfs</t>
  </si>
  <si>
    <t>Nichts Spezielles</t>
  </si>
  <si>
    <t xml:space="preserve">Allgemeine Informationen </t>
  </si>
  <si>
    <t>Borkenkäferbefall</t>
  </si>
  <si>
    <t>Vieles</t>
  </si>
  <si>
    <t xml:space="preserve">Naturschutz </t>
  </si>
  <si>
    <t xml:space="preserve">Naturschutz, Natur Natur sein lassen, Bewahrung des Lebensraums </t>
  </si>
  <si>
    <t xml:space="preserve">Bildungsarbeit </t>
  </si>
  <si>
    <t xml:space="preserve">Artensterben, Klimaveränderung (Prävention, Anpassung) </t>
  </si>
  <si>
    <t>Immer wieder Neuigkeiten, nichts konkretes</t>
  </si>
  <si>
    <t xml:space="preserve">Ja, war alles neu </t>
  </si>
  <si>
    <t>Konzept</t>
  </si>
  <si>
    <t xml:space="preserve">Aufbau Nationalpark </t>
  </si>
  <si>
    <t xml:space="preserve">Leben der Tiere, Bayern Bemühungen den Wald zu erhalten </t>
  </si>
  <si>
    <t xml:space="preserve">500 Wasserquellen, Geografisches </t>
  </si>
  <si>
    <t xml:space="preserve">Borkenkäfer, Tierwelt </t>
  </si>
  <si>
    <t>Vielfalt an Natur und Tieren</t>
  </si>
  <si>
    <t xml:space="preserve">Mehr Vorwissen, wenig Neues in der Ausstellung </t>
  </si>
  <si>
    <t>Allgemeines</t>
  </si>
  <si>
    <t xml:space="preserve">Kartografie, eher im Tierfreigelände </t>
  </si>
  <si>
    <t xml:space="preserve">Wolf </t>
  </si>
  <si>
    <t>Allgemeine Informationen</t>
  </si>
  <si>
    <t xml:space="preserve">Borkenkäfermanagement </t>
  </si>
  <si>
    <t xml:space="preserve">Naturschutz, Renaturierung, Natur-/Umweltschutz </t>
  </si>
  <si>
    <t>Umweltpädagogik</t>
  </si>
  <si>
    <t>Natur-/Umweltschutz</t>
  </si>
  <si>
    <t>Artensterben, Klimawandel, Natur-/Umweltschutz</t>
  </si>
  <si>
    <t>Artenvielfalt</t>
  </si>
  <si>
    <t>Allgemeine Informationen, Gesamtkonzept</t>
  </si>
  <si>
    <t>Aufbau des Nationalparks Bayerischer Wald</t>
  </si>
  <si>
    <t xml:space="preserve">Tiere, Natur-/Umweltschutz </t>
  </si>
  <si>
    <t>Geografischer Aufbau, Wasserquellen</t>
  </si>
  <si>
    <t xml:space="preserve">Artenvielfalt, Tiere </t>
  </si>
  <si>
    <t>Borkenkäfermanagement, Tiere</t>
  </si>
  <si>
    <t>Geografischer Aufbau, Tiere</t>
  </si>
  <si>
    <t xml:space="preserve">Fläche für Sonderausstellung zu klein/eng, Bilder wirken nicht </t>
  </si>
  <si>
    <t>Wurzelgang zu eng</t>
  </si>
  <si>
    <t xml:space="preserve">Wurzelgang zu lang </t>
  </si>
  <si>
    <t xml:space="preserve">Technischer Fehler im Nachtraum, Eule/Kauz "blinkt" </t>
  </si>
  <si>
    <t xml:space="preserve">Bilderbeschriftungen fehlen zu oft, Ausstellung zu Beginn (des Rundgangs) eher langweilig </t>
  </si>
  <si>
    <t xml:space="preserve">Temperatur zu hoch, sehr schwül </t>
  </si>
  <si>
    <t xml:space="preserve">Mehr Elemente auf Höhe von kleinen Kindern (Kindergarten, Grundschule) </t>
  </si>
  <si>
    <t>Besucherführung durch Markierungen</t>
  </si>
  <si>
    <t xml:space="preserve">Ton ist nicht synchron bei Baumstation </t>
  </si>
  <si>
    <t xml:space="preserve">Treppe als Rampe </t>
  </si>
  <si>
    <t>Tagesmenü (Gastronomie) in Tschechisch</t>
  </si>
  <si>
    <t>Internetpräsenz wirkt uninteressant, zu wenig Infos</t>
  </si>
  <si>
    <t>Temperatur (zu heiß)</t>
  </si>
  <si>
    <t>Mehr Tiere</t>
  </si>
  <si>
    <t xml:space="preserve">Temperatur </t>
  </si>
  <si>
    <t xml:space="preserve">Texte für Kinder kürzer und verständlicher </t>
  </si>
  <si>
    <t>Schieberregler bei Wolf funktioniert nicht richtig</t>
  </si>
  <si>
    <t xml:space="preserve">Bildbeschriftungen von Tier-/Pflanzendarstellungen bei Station Waldverjüngung </t>
  </si>
  <si>
    <t xml:space="preserve">Bildhöhe für Barrierefreiheit teils ungünstig </t>
  </si>
  <si>
    <t>Bus-Shuttle für Ältere/bewegungseingeschränkte Gäste, Sondererlabunis zum Befahren war sehr unkompliziert zu erhalten</t>
  </si>
  <si>
    <t xml:space="preserve">Sehr gute Angebote für Kinder </t>
  </si>
  <si>
    <t>Werbung für Veranstalter präsenter</t>
  </si>
  <si>
    <t xml:space="preserve">Verhältnis der Landwirtschaft zu Naturschutz darstellen </t>
  </si>
  <si>
    <t>Zu warm</t>
  </si>
  <si>
    <t xml:space="preserve">Fahrradständer </t>
  </si>
  <si>
    <t>Barrierefreiheit beim Aussichtsturm</t>
  </si>
  <si>
    <t>Buchstabierfehler in Tschechisch</t>
  </si>
  <si>
    <t>Hunde können nicht mitgenommen werden</t>
  </si>
  <si>
    <t xml:space="preserve">Erhaltung des Hauses </t>
  </si>
  <si>
    <t>Wasserstelle für Kinder zum Trinken und Spielen an heißen Tagen</t>
  </si>
  <si>
    <t xml:space="preserve">Öffnungszeiten am Abend länger </t>
  </si>
  <si>
    <t xml:space="preserve">Lob </t>
  </si>
  <si>
    <t xml:space="preserve">3l) Lob / Kritik </t>
  </si>
  <si>
    <t xml:space="preserve">Lob/ Kritik </t>
  </si>
  <si>
    <t>Kritik</t>
  </si>
  <si>
    <t>Lob</t>
  </si>
  <si>
    <t xml:space="preserve">Auswertung </t>
  </si>
  <si>
    <t xml:space="preserve">Bundesland </t>
  </si>
  <si>
    <t xml:space="preserve">Anzahl </t>
  </si>
  <si>
    <t>Auswertung</t>
  </si>
  <si>
    <t>Sachsen</t>
  </si>
  <si>
    <t>Prozent</t>
  </si>
  <si>
    <t>Hlavní město Praha, Tschechien</t>
  </si>
  <si>
    <t xml:space="preserve">Tschechien (Praha) </t>
  </si>
  <si>
    <t xml:space="preserve">Tschechien (Plzeňský kraj) </t>
  </si>
  <si>
    <t>Saarland</t>
  </si>
  <si>
    <t>Gesamt</t>
  </si>
  <si>
    <t>Rheinland-Pfalz</t>
  </si>
  <si>
    <t>Gesamt (%)</t>
  </si>
  <si>
    <t xml:space="preserve">Überprüfung </t>
  </si>
  <si>
    <t xml:space="preserve">Schlagwort </t>
  </si>
  <si>
    <t>Ruhe</t>
  </si>
  <si>
    <t>Atmosphäre</t>
  </si>
  <si>
    <t>Kinderfreundlichkeit</t>
  </si>
  <si>
    <t>Tiergehege</t>
  </si>
  <si>
    <t>Sprache</t>
  </si>
  <si>
    <t>Verständlichkeit</t>
  </si>
  <si>
    <t>Kinos</t>
  </si>
  <si>
    <t>Wegführung</t>
  </si>
  <si>
    <t>Fotoausstellung Schmetterlinge</t>
  </si>
  <si>
    <t>Interaktivität</t>
  </si>
  <si>
    <t>Schlagwort 2</t>
  </si>
  <si>
    <t>Schlagwort 3</t>
  </si>
  <si>
    <t>Schlagwort 1</t>
  </si>
  <si>
    <t>Schlagwort 4</t>
  </si>
  <si>
    <t>Informationen</t>
  </si>
  <si>
    <t>Ausstellung</t>
  </si>
  <si>
    <t>Barrierefreiheit</t>
  </si>
  <si>
    <t>Wurzelgang</t>
  </si>
  <si>
    <t>Atmosphöre</t>
  </si>
  <si>
    <t>Dreisprachigkeit</t>
  </si>
  <si>
    <t>Walderlebnis</t>
  </si>
  <si>
    <t>Ausstellungsstationen</t>
  </si>
  <si>
    <t>Nachtraum</t>
  </si>
  <si>
    <t>Gesamtkonzept</t>
  </si>
  <si>
    <t>Kino</t>
  </si>
  <si>
    <t>Baummodell</t>
  </si>
  <si>
    <t>Bäume</t>
  </si>
  <si>
    <t>Texte</t>
  </si>
  <si>
    <t>Siebenschläfer</t>
  </si>
  <si>
    <t>Schlagwort</t>
  </si>
  <si>
    <t>Anzahl</t>
  </si>
  <si>
    <t>Ruhebereich</t>
  </si>
  <si>
    <t>Station "Waldverjüngung"</t>
  </si>
  <si>
    <t>Fotografieausstellung</t>
  </si>
  <si>
    <t>Überprüfung</t>
  </si>
  <si>
    <t xml:space="preserve"> Gesamt:</t>
  </si>
  <si>
    <t>FotocollageWaldentwicklung</t>
  </si>
  <si>
    <t>Verständlickeit</t>
  </si>
  <si>
    <t>Reliefkarte Nationalpark BayerischerWald</t>
  </si>
  <si>
    <t>Wissenstransfer</t>
  </si>
  <si>
    <t>Bayerischer Wald</t>
  </si>
  <si>
    <t>CO2-Speicherung</t>
  </si>
  <si>
    <t>Renaturierung</t>
  </si>
  <si>
    <t>Borkenkäfer</t>
  </si>
  <si>
    <t>Aufklärung</t>
  </si>
  <si>
    <t>Nachhaltigkeit</t>
  </si>
  <si>
    <t>Gewässer</t>
  </si>
  <si>
    <t xml:space="preserve">Gesamt </t>
  </si>
  <si>
    <t>Klimawandel</t>
  </si>
  <si>
    <t>Artensterben</t>
  </si>
  <si>
    <t>Wasserquellen</t>
  </si>
  <si>
    <t>Borkenkäfermanagement</t>
  </si>
  <si>
    <t>Wolf</t>
  </si>
  <si>
    <t>(Geografischer) Aufbau des Nationalparks Bayerischer Wald</t>
  </si>
  <si>
    <t xml:space="preserve"> </t>
  </si>
  <si>
    <t xml:space="preserve">Prozent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</si>
</sst>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Textkörper)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07F7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2" borderId="0" xfId="0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3" fontId="0" fillId="0" borderId="0" xfId="1" applyFont="1"/>
    <xf numFmtId="0" fontId="1" fillId="3" borderId="0" xfId="0" applyFont="1" applyFill="1"/>
    <xf numFmtId="0" fontId="6" fillId="3" borderId="0" xfId="0" applyFont="1" applyFill="1"/>
    <xf numFmtId="0" fontId="7" fillId="3" borderId="0" xfId="0" applyFont="1" applyFill="1"/>
    <xf numFmtId="9" fontId="0" fillId="2" borderId="0" xfId="2" applyFont="1" applyFill="1"/>
    <xf numFmtId="9" fontId="0" fillId="3" borderId="0" xfId="2" applyFont="1" applyFill="1"/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</cellXfs>
  <cellStyles count="3">
    <cellStyle name="Komma" xfId="1" builtinId="3"/>
    <cellStyle name="Prozent" xfId="2" builtinId="5"/>
    <cellStyle name="Standard" xfId="0" builtinId="0"/>
  </cellStyles>
  <dxfs count="26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3" tint="0.89999084444715716"/>
        </patternFill>
      </fill>
    </dxf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Light16"/>
  <colors>
    <mruColors>
      <color rgb="FFE07F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E547BC-4905-E840-A6B2-A15ADF2D0D5C}" name="Tabelle1" displayName="Tabelle1" ref="A3:A35" totalsRowShown="0" headerRowDxfId="25">
  <autoFilter ref="A3:A35" xr:uid="{27E547BC-4905-E840-A6B2-A15ADF2D0D5C}"/>
  <tableColumns count="1">
    <tableColumn id="1" xr3:uid="{B5DDA43C-3896-D943-BDE4-72763C01EAFA}" name="1c) (Wohnort), Landkreis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F5761-B482-2F40-B786-A6B20DCA0722}" name="Tabelle2" displayName="Tabelle2" ref="C3:C35" totalsRowShown="0" headerRowDxfId="24">
  <autoFilter ref="C3:C35" xr:uid="{41DF5761-B482-2F40-B786-A6B20DCA0722}"/>
  <tableColumns count="1">
    <tableColumn id="1" xr3:uid="{B9D19103-C716-294F-9F4D-35E5849234EF}" name="1c) Bundesland 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66A7C3-5AAE-BA4E-B53D-53C2B8C9BB8F}" name="Tabelle3" displayName="Tabelle3" ref="E3:F31" totalsRowShown="0" headerRowDxfId="23">
  <autoFilter ref="E3:F31" xr:uid="{3866A7C3-5AAE-BA4E-B53D-53C2B8C9BB8F}"/>
  <tableColumns count="2">
    <tableColumn id="1" xr3:uid="{52152224-B888-B84C-9DE9-664F63DE1FF4}" name="3b) Was hat Ihnen im &quot;Haus zur Wildnis&quot; am besten gefallen? "/>
    <tableColumn id="2" xr3:uid="{F29988C2-7A88-0C47-8622-352349398D4B}" name="3b) Schlagwört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B9F16D-D164-C646-A6CD-39BA5B7E2CA2}" name="Tabelle4" displayName="Tabelle4" ref="H3:I33" totalsRowShown="0" headerRowDxfId="22">
  <autoFilter ref="H3:I33" xr:uid="{77B9F16D-D164-C646-A6CD-39BA5B7E2CA2}"/>
  <tableColumns count="2">
    <tableColumn id="1" xr3:uid="{B5F17BB7-4106-B842-9351-4129402085DC}" name="3c) Was hat Ihnen innerhalb der Ausstellung am besten gefallen? "/>
    <tableColumn id="2" xr3:uid="{212FF006-66A9-3945-A0CE-6A27DD22DF2F}" name="3c) Schlagwörter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58F749-4AAB-8847-9231-AF582835017D}" name="Tabelle5" displayName="Tabelle5" ref="K3:L34" totalsRowShown="0" headerRowDxfId="21">
  <autoFilter ref="K3:L34" xr:uid="{F158F749-4AAB-8847-9231-AF582835017D}"/>
  <tableColumns count="2">
    <tableColumn id="1" xr3:uid="{4F111A17-8184-744A-85BE-86DB6E00FBE7}" name="3d) Was ist, Ihrer Meinung nach, das Grundthema der Ausstellung?"/>
    <tableColumn id="2" xr3:uid="{C8788EC2-431C-3C4E-A918-8D749D2CC546}" name="3d) Schlagwörter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F53CFD6-C91E-5D4D-83D2-DFD10DA6F2DA}" name="Tabelle15" displayName="Tabelle15" ref="N3:O26" totalsRowShown="0" headerRowDxfId="20">
  <autoFilter ref="N3:O26" xr:uid="{BF53CFD6-C91E-5D4D-83D2-DFD10DA6F2DA}"/>
  <tableColumns count="2">
    <tableColumn id="1" xr3:uid="{A9BFBDAB-7025-BB46-9344-9BB4E106996A}" name="3e) Was haben Sie in der Ausstellung über den Nationalpark Bayerischer Wald erfahren?"/>
    <tableColumn id="2" xr3:uid="{F40D277F-692E-FA4A-9B98-A8E197D1A96E}" name="3e) Schlagwörter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6D921CB-EB37-1E40-8014-0A8AC44B5E7C}" name="Tabelle17" displayName="Tabelle17" ref="Q3:Q9" totalsRowShown="0" headerRowDxfId="19">
  <autoFilter ref="Q3:Q9" xr:uid="{B6D921CB-EB37-1E40-8014-0A8AC44B5E7C}"/>
  <tableColumns count="1">
    <tableColumn id="1" xr3:uid="{C1A96BBA-4ACD-DC43-998F-2659CFAF002A}" name="3h) Was hat Ihnen am wenigsten gefallen?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1E7D16A-4ED6-F046-B4D7-668F07D0B4BF}" name="Tabelle19" displayName="Tabelle19" ref="T3:V13" totalsRowShown="0" headerRowDxfId="18">
  <autoFilter ref="T3:V13" xr:uid="{41E7D16A-4ED6-F046-B4D7-668F07D0B4BF}"/>
  <tableColumns count="3">
    <tableColumn id="1" xr3:uid="{25BDC815-C929-C64B-A34C-C3E6C155AFB0}" name="Rank 1"/>
    <tableColumn id="2" xr3:uid="{85BFBD87-B713-1A42-8F1F-B9ECFEEC8B66}" name="Rank 2"/>
    <tableColumn id="3" xr3:uid="{B329BDA3-83CE-3947-B159-55F14D321FA7}" name="Rank 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ACBC535-AEE6-1A44-896C-AFC444C80754}" name="Tabelle20" displayName="Tabelle20" ref="X3:Y15" totalsRowShown="0" headerRowDxfId="17">
  <autoFilter ref="X3:Y15" xr:uid="{0ACBC535-AEE6-1A44-896C-AFC444C80754}"/>
  <tableColumns count="2">
    <tableColumn id="1" xr3:uid="{E1123622-450C-EC46-97B8-7D4DBDD4C68A}" name="3l) Haben Sie abschließend noch Anregungen oder Wünsche? "/>
    <tableColumn id="2" xr3:uid="{D3F3DCAE-F879-394D-9FC9-30A9DBF1C081}" name="3l) Lob / Kritik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2B8FC5-C416-F243-9D2C-96353CC77FB3}" name="Tabelle112" displayName="Tabelle112" ref="A3:A35" totalsRowShown="0" headerRowDxfId="16">
  <autoFilter ref="A3:A35" xr:uid="{AE2B8FC5-C416-F243-9D2C-96353CC77FB3}"/>
  <tableColumns count="1">
    <tableColumn id="1" xr3:uid="{EFDCEAFD-CA19-7146-9A6D-014D931125BE}" name="1c) (Wohnort), Landkreis 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3791C36-98C6-E54C-8187-307F16749301}" name="Tabelle213" displayName="Tabelle213" ref="B3:B35" totalsRowShown="0" headerRowDxfId="15">
  <autoFilter ref="B3:B35" xr:uid="{A3791C36-98C6-E54C-8187-307F16749301}"/>
  <tableColumns count="1">
    <tableColumn id="1" xr3:uid="{075B2A86-EAEB-0A46-8BF6-2C087E71E1DD}" name="1c) Bundesland 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75C43E-EB5F-264E-9C12-75C48CA272A6}" name="Tabelle7" displayName="Tabelle7" ref="D4:F14" totalsRowShown="0" headerRowDxfId="14">
  <autoFilter ref="D4:F14" xr:uid="{4875C43E-EB5F-264E-9C12-75C48CA272A6}"/>
  <sortState xmlns:xlrd2="http://schemas.microsoft.com/office/spreadsheetml/2017/richdata2" ref="D5:F14">
    <sortCondition descending="1" ref="E4:E14"/>
  </sortState>
  <tableColumns count="3">
    <tableColumn id="1" xr3:uid="{D1BF4091-32F6-314D-A0F8-5577189CA4BD}" name="Bundesland "/>
    <tableColumn id="2" xr3:uid="{0363C05C-DE11-8C4A-B16F-7BC89A4E9B0E}" name="Anzahl "/>
    <tableColumn id="3" xr3:uid="{1E0BCF63-323C-534B-9B97-CC03E23537BF}" name="Prozent" dataDxfId="13" dataCellStyle="Komma">
      <calculatedColumnFormula>_xlfn.PERCENTOF(E5,32)</calculatedColumnFormula>
    </tableColumn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CDDBD7-8CBD-4746-B67D-F858958CF77A}" name="Tabelle37" displayName="Tabelle37" ref="A3:E31" totalsRowShown="0" headerRowDxfId="12">
  <autoFilter ref="A3:E31" xr:uid="{13CDDBD7-8CBD-4746-B67D-F858958CF77A}"/>
  <tableColumns count="5">
    <tableColumn id="1" xr3:uid="{F4A0F9D7-6EBA-B940-A74C-841CE4CC0B57}" name="3b) Was hat Ihnen im &quot;Haus zur Wildnis&quot; am besten gefallen? "/>
    <tableColumn id="2" xr3:uid="{F2C106B1-D17A-AC4E-8395-0A35B850B377}" name="Schlagwort 1"/>
    <tableColumn id="3" xr3:uid="{C82CA081-6B62-DE4B-B60C-4201648F83B3}" name="Schlagwort 2"/>
    <tableColumn id="4" xr3:uid="{1930E306-B6DC-8B43-95E4-3B0F222F219F}" name="Schlagwort 3"/>
    <tableColumn id="5" xr3:uid="{A4B849FF-80F1-0140-9A23-F7B0768E3DF5}" name="Schlagwort 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245340-20BE-7644-89DA-CE9095B1325F}" name="Tabelle8" displayName="Tabelle8" ref="G4:I25" totalsRowShown="0" headerRowDxfId="11">
  <autoFilter ref="G4:I25" xr:uid="{6A245340-20BE-7644-89DA-CE9095B1325F}"/>
  <sortState xmlns:xlrd2="http://schemas.microsoft.com/office/spreadsheetml/2017/richdata2" ref="G5:I25">
    <sortCondition descending="1" ref="I4:I25"/>
  </sortState>
  <tableColumns count="3">
    <tableColumn id="1" xr3:uid="{27F2BB40-1ABD-084B-AB50-3945E28141D2}" name="Schlagwort "/>
    <tableColumn id="2" xr3:uid="{FCF94EDE-1304-8C4B-BABE-C99264D980C0}" name="Anzahl" dataDxfId="10">
      <calculatedColumnFormula>COUNTIF(Tabelle37[[Schlagwort 1]:[Schlagwort 4]],Tabelle8[[#This Row],[Schlagwort ]])</calculatedColumnFormula>
    </tableColumn>
    <tableColumn id="3" xr3:uid="{37AD92CA-AF8A-1B4B-84DC-2246DF2F2279}" name="Prozent" dataCellStyle="Komma">
      <calculatedColumnFormula>_xlfn.PERCENTOF(Tabelle8[[#This Row],[Anzahl]],64)</calculatedColumnFormula>
    </tableColumn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23F9C87-E7D3-AA40-BFA7-AA52129CB1AA}" name="Tabelle414" displayName="Tabelle414" ref="A3:D33" totalsRowShown="0" headerRowDxfId="9">
  <autoFilter ref="A3:D33" xr:uid="{523F9C87-E7D3-AA40-BFA7-AA52129CB1AA}"/>
  <tableColumns count="4">
    <tableColumn id="1" xr3:uid="{A262EE55-324F-4044-A1FA-586D61DE3819}" name="3c) Was hat Ihnen innerhalb der Ausstellung am besten gefallen? "/>
    <tableColumn id="2" xr3:uid="{2BC82856-2756-3146-8476-BC05E8DB9254}" name="Schlagwort 1"/>
    <tableColumn id="3" xr3:uid="{B82F2926-5119-0F40-87CA-BA7128884571}" name="Schlagwort 2"/>
    <tableColumn id="4" xr3:uid="{CAD87E6A-F124-5949-8C4F-5E574F9D9B55}" name="Schlagwort 3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15B2C0-9619-0C48-B18A-D1E8C1C8B0D3}" name="Tabelle9" displayName="Tabelle9" ref="F4:H24" totalsRowShown="0" headerRowDxfId="8">
  <autoFilter ref="F4:H24" xr:uid="{4815B2C0-9619-0C48-B18A-D1E8C1C8B0D3}"/>
  <sortState xmlns:xlrd2="http://schemas.microsoft.com/office/spreadsheetml/2017/richdata2" ref="F5:H24">
    <sortCondition descending="1" ref="H4:H24"/>
  </sortState>
  <tableColumns count="3">
    <tableColumn id="1" xr3:uid="{B86CB372-C014-7B4A-BFE5-938D765B1C3E}" name="Schlagwort"/>
    <tableColumn id="2" xr3:uid="{710D2F65-CA4D-C84C-8042-EDBC2EA39B90}" name="Anzahl">
      <calculatedColumnFormula>COUNTIF(Tabelle414[[Schlagwort 1]:[Schlagwort 3]],F5)</calculatedColumnFormula>
    </tableColumn>
    <tableColumn id="3" xr3:uid="{4A03DC25-5867-7346-9D3A-05E8B8616CD0}" name="Prozent " dataDxfId="7">
      <calculatedColumnFormula>_xlfn.PERCENTOF(Tabelle9[[#This Row],[Anzahl]],42)</calculatedColumnFormula>
    </tableColumn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2C3F863-BA7A-274A-9582-1401C844080A}" name="Tabelle515" displayName="Tabelle515" ref="A3:E34" totalsRowShown="0" headerRowDxfId="6">
  <autoFilter ref="A3:E34" xr:uid="{82C3F863-BA7A-274A-9582-1401C844080A}"/>
  <tableColumns count="5">
    <tableColumn id="1" xr3:uid="{2D3473F9-E26B-B84F-9B2D-490511834A74}" name="3d) Was ist, Ihrer Meinung nach, das Grundthema der Ausstellung?"/>
    <tableColumn id="2" xr3:uid="{38F865B0-94FE-674B-AD49-059A934BA9FA}" name="Schlagwort 1"/>
    <tableColumn id="3" xr3:uid="{A1719484-CF95-B44E-8562-B6C21373463D}" name="Schlagwort 2"/>
    <tableColumn id="4" xr3:uid="{7FBCAB63-E506-BD4B-BE2B-F140E652ADCE}" name="Schlagwort 3"/>
    <tableColumn id="5" xr3:uid="{3287E710-2DA5-7D48-803E-C0521E6B203A}" name="Schlagwort 4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503589-BCEB-0147-AF83-4E9ECDC8F47C}" name="Tabelle10" displayName="Tabelle10" ref="G4:I20" totalsRowShown="0" headerRowDxfId="5">
  <autoFilter ref="G4:I20" xr:uid="{D2503589-BCEB-0147-AF83-4E9ECDC8F47C}"/>
  <sortState xmlns:xlrd2="http://schemas.microsoft.com/office/spreadsheetml/2017/richdata2" ref="G5:I20">
    <sortCondition descending="1" ref="I4:I20"/>
  </sortState>
  <tableColumns count="3">
    <tableColumn id="1" xr3:uid="{B2373094-6345-8D47-BDC4-388A324B399D}" name="Schlagwort"/>
    <tableColumn id="2" xr3:uid="{6FC3FB05-6460-304A-B564-2CB380CA333B}" name="Anzahl ">
      <calculatedColumnFormula>COUNTIF(Tabelle515[[Schlagwort 1]:[Schlagwort 4]],G5)</calculatedColumnFormula>
    </tableColumn>
    <tableColumn id="3" xr3:uid="{05E4A2AB-DBB5-D54B-8A24-B6A89C36CB3E}" name="Prozent" dataCellStyle="Komma">
      <calculatedColumnFormula>_xlfn.PERCENTOF(Tabelle10[[#This Row],[Anzahl ]],58)</calculatedColumnFormula>
    </tableColumn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E35349-C9BB-A640-BEE2-3F59933D3083}" name="Tabelle1517" displayName="Tabelle1517" ref="A3:D26" totalsRowShown="0" headerRowDxfId="4">
  <autoFilter ref="A3:D26" xr:uid="{87E35349-C9BB-A640-BEE2-3F59933D3083}"/>
  <tableColumns count="4">
    <tableColumn id="1" xr3:uid="{49469A52-AA6C-8943-B399-B196D87488D4}" name="3e) Was haben Sie in der Ausstellung über den Nationalpark Bayerischer Wald erfahren?"/>
    <tableColumn id="2" xr3:uid="{FF2666CC-4352-154B-8537-CA49456C98C3}" name="Schlagwort 1"/>
    <tableColumn id="3" xr3:uid="{B3CD852D-B9E9-364C-A55F-C5D19CBA5708}" name="Schlagwort 2"/>
    <tableColumn id="4" xr3:uid="{1EFF1E82-F216-AA4A-8BA9-33D53B1880EA}" name="Schlagwort 3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41D8A36-063C-CB49-BA7C-909B4DCF7091}" name="Tabelle23" displayName="Tabelle23" ref="F4:H17" totalsRowShown="0" headerRowDxfId="3">
  <autoFilter ref="F4:H17" xr:uid="{641D8A36-063C-CB49-BA7C-909B4DCF7091}"/>
  <sortState xmlns:xlrd2="http://schemas.microsoft.com/office/spreadsheetml/2017/richdata2" ref="F5:H17">
    <sortCondition descending="1" ref="H4:H17"/>
  </sortState>
  <tableColumns count="3">
    <tableColumn id="1" xr3:uid="{23CE1E72-50AF-064E-BD7F-10B079A4669D}" name="Schlagwort "/>
    <tableColumn id="2" xr3:uid="{FACC8369-BF56-EC45-9C7E-BD9EF6869658}" name="Anzahl ">
      <calculatedColumnFormula>COUNTIF(Tabelle1517[[Schlagwort 1]:[Schlagwort 3]],F5)</calculatedColumnFormula>
    </tableColumn>
    <tableColumn id="3" xr3:uid="{CA7D24A9-6E97-7842-B3FC-BE460933DF1F}" name="Prozent" dataCellStyle="Komma">
      <calculatedColumnFormula>_xlfn.PERCENTOF(Tabelle23[[#This Row],[Anzahl ]],32)</calculatedColumnFormula>
    </tableColumn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6A5E0D1-2CDA-454D-B90A-194336B05E59}" name="Tabelle1719" displayName="Tabelle1719" ref="A3:A9" totalsRowShown="0" headerRowDxfId="2">
  <autoFilter ref="A3:A9" xr:uid="{26A5E0D1-2CDA-454D-B90A-194336B05E59}"/>
  <tableColumns count="1">
    <tableColumn id="1" xr3:uid="{44A1544D-57BD-3447-9B84-3CDCF8FB9023}" name="3h) Was hat Ihnen am wenigsten gefallen? 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2A02987-A62E-A246-8FFD-A19A5F0BCB8A}" name="Tabelle1922" displayName="Tabelle1922" ref="B3:D13" totalsRowShown="0" headerRowDxfId="1">
  <autoFilter ref="B3:D13" xr:uid="{B2A02987-A62E-A246-8FFD-A19A5F0BCB8A}"/>
  <tableColumns count="3">
    <tableColumn id="1" xr3:uid="{8A388B69-AB40-C940-A8B9-236104591482}" name="Rank 1"/>
    <tableColumn id="2" xr3:uid="{8D6DD2FB-8A49-124E-967E-FBBF5BAF50F3}" name="Rank 2"/>
    <tableColumn id="3" xr3:uid="{4860A013-62EE-F245-BFBC-F477094B806E}" name="Rank 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FFAC28A-A643-0D46-846D-AD161F5C03F6}" name="Tabelle2023" displayName="Tabelle2023" ref="A3:B15" totalsRowShown="0" headerRowDxfId="0">
  <autoFilter ref="A3:B15" xr:uid="{AFFAC28A-A643-0D46-846D-AD161F5C03F6}"/>
  <tableColumns count="2">
    <tableColumn id="1" xr3:uid="{A69BCEA1-2456-F245-9CA8-26622E845CEC}" name="3l) Haben Sie abschließend noch Anregungen oder Wünsche? "/>
    <tableColumn id="2" xr3:uid="{682DA303-CF4F-1646-A78F-E2B0A3B8CA04}" name="3l) Lob / Kritik 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17E5-EB66-A342-BB0F-A0EC3ADE5527}">
  <sheetPr codeName="Tabelle1"/>
  <dimension ref="A1:Y36"/>
  <sheetViews>
    <sheetView zoomScale="120" zoomScaleNormal="120" workbookViewId="0">
      <selection activeCell="L36" sqref="L36"/>
    </sheetView>
  </sheetViews>
  <sheetFormatPr baseColWidth="10" defaultRowHeight="16" x14ac:dyDescent="0.2"/>
  <cols>
    <col min="1" max="1" width="38.33203125" customWidth="1"/>
    <col min="2" max="2" width="8" customWidth="1"/>
    <col min="3" max="3" width="27.6640625" customWidth="1"/>
    <col min="4" max="4" width="8.83203125" customWidth="1"/>
    <col min="5" max="5" width="54.5" customWidth="1"/>
    <col min="6" max="6" width="51" customWidth="1"/>
    <col min="7" max="7" width="7.5" customWidth="1"/>
    <col min="8" max="8" width="71.33203125" customWidth="1"/>
    <col min="9" max="9" width="51.6640625" customWidth="1"/>
    <col min="10" max="10" width="8.1640625" customWidth="1"/>
    <col min="11" max="11" width="53.83203125" customWidth="1"/>
    <col min="12" max="12" width="53.1640625" customWidth="1"/>
    <col min="13" max="13" width="10.1640625" customWidth="1"/>
    <col min="14" max="14" width="70.33203125" customWidth="1"/>
    <col min="15" max="15" width="68.6640625" customWidth="1"/>
    <col min="16" max="16" width="9.1640625" customWidth="1"/>
    <col min="17" max="17" width="70.6640625" customWidth="1"/>
    <col min="18" max="18" width="10.1640625" customWidth="1"/>
    <col min="19" max="19" width="67.6640625" customWidth="1"/>
    <col min="20" max="20" width="65.83203125" customWidth="1"/>
    <col min="21" max="21" width="39.33203125" customWidth="1"/>
    <col min="22" max="22" width="61.83203125" customWidth="1"/>
    <col min="23" max="23" width="12.5" customWidth="1"/>
    <col min="24" max="24" width="98.1640625" customWidth="1"/>
    <col min="25" max="25" width="18.33203125" customWidth="1"/>
    <col min="26" max="26" width="27.83203125" customWidth="1"/>
  </cols>
  <sheetData>
    <row r="1" spans="1:25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7"/>
      <c r="V1" s="7"/>
      <c r="W1" s="7"/>
      <c r="X1" s="7"/>
      <c r="Y1" s="7"/>
    </row>
    <row r="2" spans="1:25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  <c r="V2" s="7"/>
      <c r="W2" s="7"/>
      <c r="X2" s="7"/>
      <c r="Y2" s="7"/>
    </row>
    <row r="3" spans="1:25" x14ac:dyDescent="0.2">
      <c r="A3" s="2" t="s">
        <v>24</v>
      </c>
      <c r="C3" s="2" t="s">
        <v>12</v>
      </c>
      <c r="E3" s="1" t="s">
        <v>1</v>
      </c>
      <c r="F3" s="1" t="s">
        <v>85</v>
      </c>
      <c r="H3" s="2" t="s">
        <v>2</v>
      </c>
      <c r="I3" s="2" t="s">
        <v>84</v>
      </c>
      <c r="K3" s="1" t="s">
        <v>3</v>
      </c>
      <c r="L3" s="1" t="s">
        <v>131</v>
      </c>
      <c r="N3" s="2" t="s">
        <v>4</v>
      </c>
      <c r="O3" s="2" t="s">
        <v>173</v>
      </c>
      <c r="Q3" s="1" t="s">
        <v>5</v>
      </c>
      <c r="S3" s="8" t="s">
        <v>6</v>
      </c>
      <c r="T3" s="2" t="s">
        <v>7</v>
      </c>
      <c r="U3" s="2" t="s">
        <v>8</v>
      </c>
      <c r="V3" s="2" t="s">
        <v>9</v>
      </c>
      <c r="X3" s="1" t="s">
        <v>10</v>
      </c>
      <c r="Y3" s="1" t="s">
        <v>241</v>
      </c>
    </row>
    <row r="4" spans="1:25" x14ac:dyDescent="0.2">
      <c r="A4" t="s">
        <v>13</v>
      </c>
      <c r="C4" t="s">
        <v>22</v>
      </c>
      <c r="E4" t="s">
        <v>47</v>
      </c>
      <c r="F4" t="s">
        <v>50</v>
      </c>
      <c r="H4" t="s">
        <v>86</v>
      </c>
      <c r="I4" t="s">
        <v>106</v>
      </c>
      <c r="K4" t="s">
        <v>127</v>
      </c>
      <c r="L4" t="s">
        <v>127</v>
      </c>
      <c r="N4" t="s">
        <v>174</v>
      </c>
      <c r="O4" t="s">
        <v>194</v>
      </c>
      <c r="Q4" t="s">
        <v>209</v>
      </c>
      <c r="T4" t="s">
        <v>215</v>
      </c>
      <c r="U4" t="s">
        <v>224</v>
      </c>
      <c r="X4" t="s">
        <v>228</v>
      </c>
      <c r="Y4" s="10" t="s">
        <v>242</v>
      </c>
    </row>
    <row r="5" spans="1:25" x14ac:dyDescent="0.2">
      <c r="A5" t="s">
        <v>14</v>
      </c>
      <c r="C5" s="5" t="s">
        <v>15</v>
      </c>
      <c r="D5" s="5"/>
      <c r="E5" t="s">
        <v>48</v>
      </c>
      <c r="F5" t="s">
        <v>109</v>
      </c>
      <c r="H5" t="s">
        <v>87</v>
      </c>
      <c r="I5" t="s">
        <v>87</v>
      </c>
      <c r="K5" t="s">
        <v>128</v>
      </c>
      <c r="L5" t="s">
        <v>158</v>
      </c>
      <c r="N5" t="s">
        <v>176</v>
      </c>
      <c r="O5" t="s">
        <v>195</v>
      </c>
      <c r="Q5" t="s">
        <v>210</v>
      </c>
      <c r="T5" t="s">
        <v>216</v>
      </c>
      <c r="X5" t="s">
        <v>229</v>
      </c>
      <c r="Y5" s="11" t="s">
        <v>240</v>
      </c>
    </row>
    <row r="6" spans="1:25" x14ac:dyDescent="0.2">
      <c r="A6" t="s">
        <v>11</v>
      </c>
      <c r="C6" s="5" t="s">
        <v>15</v>
      </c>
      <c r="D6" s="5"/>
      <c r="E6" t="s">
        <v>49</v>
      </c>
      <c r="F6" t="s">
        <v>51</v>
      </c>
      <c r="H6" t="s">
        <v>88</v>
      </c>
      <c r="I6" t="s">
        <v>88</v>
      </c>
      <c r="K6" t="s">
        <v>129</v>
      </c>
      <c r="L6" t="s">
        <v>163</v>
      </c>
      <c r="N6" t="s">
        <v>177</v>
      </c>
      <c r="O6" t="s">
        <v>196</v>
      </c>
      <c r="Q6" t="s">
        <v>211</v>
      </c>
      <c r="T6" t="s">
        <v>217</v>
      </c>
      <c r="U6" t="s">
        <v>225</v>
      </c>
      <c r="V6" t="s">
        <v>226</v>
      </c>
      <c r="X6" t="s">
        <v>230</v>
      </c>
      <c r="Y6" s="9" t="s">
        <v>243</v>
      </c>
    </row>
    <row r="7" spans="1:25" x14ac:dyDescent="0.2">
      <c r="A7" t="s">
        <v>16</v>
      </c>
      <c r="C7" t="s">
        <v>17</v>
      </c>
      <c r="E7" t="s">
        <v>52</v>
      </c>
      <c r="F7" t="s">
        <v>53</v>
      </c>
      <c r="H7" t="s">
        <v>62</v>
      </c>
      <c r="I7" t="s">
        <v>62</v>
      </c>
      <c r="K7" t="s">
        <v>130</v>
      </c>
      <c r="L7" t="s">
        <v>159</v>
      </c>
      <c r="N7" t="s">
        <v>178</v>
      </c>
      <c r="O7" t="s">
        <v>195</v>
      </c>
      <c r="Q7" t="s">
        <v>212</v>
      </c>
      <c r="T7" t="s">
        <v>218</v>
      </c>
      <c r="X7" t="s">
        <v>231</v>
      </c>
      <c r="Y7" s="9" t="s">
        <v>243</v>
      </c>
    </row>
    <row r="8" spans="1:25" x14ac:dyDescent="0.2">
      <c r="A8" t="s">
        <v>18</v>
      </c>
      <c r="C8" t="s">
        <v>17</v>
      </c>
      <c r="E8" t="s">
        <v>54</v>
      </c>
      <c r="F8" t="s">
        <v>110</v>
      </c>
      <c r="H8" t="s">
        <v>89</v>
      </c>
      <c r="I8" t="s">
        <v>107</v>
      </c>
      <c r="K8" t="s">
        <v>132</v>
      </c>
      <c r="L8" t="s">
        <v>160</v>
      </c>
      <c r="N8" t="s">
        <v>179</v>
      </c>
      <c r="O8" t="s">
        <v>147</v>
      </c>
      <c r="Q8" t="s">
        <v>213</v>
      </c>
      <c r="T8" t="s">
        <v>219</v>
      </c>
      <c r="X8" t="s">
        <v>232</v>
      </c>
      <c r="Y8" s="9" t="s">
        <v>243</v>
      </c>
    </row>
    <row r="9" spans="1:25" x14ac:dyDescent="0.2">
      <c r="A9" t="s">
        <v>19</v>
      </c>
      <c r="C9" s="5" t="s">
        <v>15</v>
      </c>
      <c r="D9" s="5"/>
      <c r="E9" t="s">
        <v>55</v>
      </c>
      <c r="F9" t="s">
        <v>51</v>
      </c>
      <c r="H9" t="s">
        <v>90</v>
      </c>
      <c r="I9" t="s">
        <v>108</v>
      </c>
      <c r="K9" t="s">
        <v>133</v>
      </c>
      <c r="L9" t="s">
        <v>161</v>
      </c>
      <c r="N9" t="s">
        <v>180</v>
      </c>
      <c r="O9" t="s">
        <v>197</v>
      </c>
      <c r="Q9" t="s">
        <v>214</v>
      </c>
      <c r="T9" t="s">
        <v>220</v>
      </c>
      <c r="X9" t="s">
        <v>233</v>
      </c>
      <c r="Y9" s="9" t="s">
        <v>243</v>
      </c>
    </row>
    <row r="10" spans="1:25" x14ac:dyDescent="0.2">
      <c r="A10" t="s">
        <v>20</v>
      </c>
      <c r="C10" t="s">
        <v>21</v>
      </c>
      <c r="E10" t="s">
        <v>56</v>
      </c>
      <c r="F10" t="s">
        <v>111</v>
      </c>
      <c r="H10" t="s">
        <v>91</v>
      </c>
      <c r="I10" t="s">
        <v>91</v>
      </c>
      <c r="K10" t="s">
        <v>134</v>
      </c>
      <c r="L10" t="s">
        <v>134</v>
      </c>
      <c r="N10" t="s">
        <v>175</v>
      </c>
      <c r="O10" t="s">
        <v>195</v>
      </c>
      <c r="T10" t="s">
        <v>221</v>
      </c>
      <c r="X10" t="s">
        <v>234</v>
      </c>
      <c r="Y10" s="9" t="s">
        <v>243</v>
      </c>
    </row>
    <row r="11" spans="1:25" x14ac:dyDescent="0.2">
      <c r="A11" t="s">
        <v>23</v>
      </c>
      <c r="C11" s="5" t="s">
        <v>15</v>
      </c>
      <c r="D11" s="5"/>
      <c r="E11" t="s">
        <v>57</v>
      </c>
      <c r="F11" t="s">
        <v>57</v>
      </c>
      <c r="H11" t="s">
        <v>62</v>
      </c>
      <c r="I11" t="s">
        <v>62</v>
      </c>
      <c r="K11" t="s">
        <v>135</v>
      </c>
      <c r="L11" t="s">
        <v>162</v>
      </c>
      <c r="N11" t="s">
        <v>181</v>
      </c>
      <c r="O11" t="s">
        <v>198</v>
      </c>
      <c r="T11" t="s">
        <v>226</v>
      </c>
      <c r="U11" t="s">
        <v>227</v>
      </c>
      <c r="X11" t="s">
        <v>235</v>
      </c>
      <c r="Y11" s="9" t="s">
        <v>243</v>
      </c>
    </row>
    <row r="12" spans="1:25" x14ac:dyDescent="0.2">
      <c r="A12" t="s">
        <v>26</v>
      </c>
      <c r="C12" t="s">
        <v>25</v>
      </c>
      <c r="E12" t="s">
        <v>58</v>
      </c>
      <c r="F12" t="s">
        <v>58</v>
      </c>
      <c r="H12" t="s">
        <v>92</v>
      </c>
      <c r="I12" t="s">
        <v>126</v>
      </c>
      <c r="K12" t="s">
        <v>136</v>
      </c>
      <c r="L12" t="s">
        <v>163</v>
      </c>
      <c r="N12" t="s">
        <v>175</v>
      </c>
      <c r="O12" t="s">
        <v>195</v>
      </c>
      <c r="T12" t="s">
        <v>222</v>
      </c>
      <c r="X12" t="s">
        <v>236</v>
      </c>
      <c r="Y12" s="9" t="s">
        <v>243</v>
      </c>
    </row>
    <row r="13" spans="1:25" x14ac:dyDescent="0.2">
      <c r="A13" t="s">
        <v>27</v>
      </c>
      <c r="C13" t="s">
        <v>28</v>
      </c>
      <c r="E13" t="s">
        <v>58</v>
      </c>
      <c r="F13" t="s">
        <v>58</v>
      </c>
      <c r="H13" t="s">
        <v>62</v>
      </c>
      <c r="I13" t="s">
        <v>62</v>
      </c>
      <c r="K13" t="s">
        <v>137</v>
      </c>
      <c r="L13" t="s">
        <v>164</v>
      </c>
      <c r="N13" t="s">
        <v>147</v>
      </c>
      <c r="O13" t="s">
        <v>199</v>
      </c>
      <c r="T13" t="s">
        <v>223</v>
      </c>
      <c r="X13" t="s">
        <v>237</v>
      </c>
      <c r="Y13" s="11" t="s">
        <v>244</v>
      </c>
    </row>
    <row r="14" spans="1:25" x14ac:dyDescent="0.2">
      <c r="A14" t="s">
        <v>29</v>
      </c>
      <c r="C14" t="s">
        <v>28</v>
      </c>
      <c r="E14" t="s">
        <v>59</v>
      </c>
      <c r="F14" t="s">
        <v>51</v>
      </c>
      <c r="H14" t="s">
        <v>62</v>
      </c>
      <c r="I14" t="s">
        <v>62</v>
      </c>
      <c r="K14" t="s">
        <v>157</v>
      </c>
      <c r="L14" t="s">
        <v>157</v>
      </c>
      <c r="N14" t="s">
        <v>182</v>
      </c>
      <c r="O14" t="s">
        <v>200</v>
      </c>
      <c r="X14" t="s">
        <v>238</v>
      </c>
      <c r="Y14" s="9" t="s">
        <v>243</v>
      </c>
    </row>
    <row r="15" spans="1:25" x14ac:dyDescent="0.2">
      <c r="A15" t="s">
        <v>30</v>
      </c>
      <c r="C15" t="s">
        <v>17</v>
      </c>
      <c r="E15" t="s">
        <v>60</v>
      </c>
      <c r="F15" t="s">
        <v>61</v>
      </c>
      <c r="H15" t="s">
        <v>62</v>
      </c>
      <c r="I15" t="s">
        <v>62</v>
      </c>
      <c r="K15" t="s">
        <v>138</v>
      </c>
      <c r="L15" t="s">
        <v>163</v>
      </c>
      <c r="N15" t="s">
        <v>127</v>
      </c>
      <c r="O15" t="s">
        <v>201</v>
      </c>
      <c r="X15" t="s">
        <v>239</v>
      </c>
      <c r="Y15" s="9" t="s">
        <v>243</v>
      </c>
    </row>
    <row r="16" spans="1:25" x14ac:dyDescent="0.2">
      <c r="A16" t="s">
        <v>13</v>
      </c>
      <c r="C16" t="s">
        <v>22</v>
      </c>
      <c r="E16" t="s">
        <v>62</v>
      </c>
      <c r="F16" t="s">
        <v>63</v>
      </c>
      <c r="H16" t="s">
        <v>62</v>
      </c>
      <c r="I16" t="s">
        <v>62</v>
      </c>
      <c r="K16" t="s">
        <v>139</v>
      </c>
      <c r="L16" t="s">
        <v>165</v>
      </c>
      <c r="N16" t="s">
        <v>183</v>
      </c>
      <c r="O16" t="s">
        <v>195</v>
      </c>
    </row>
    <row r="17" spans="1:15" x14ac:dyDescent="0.2">
      <c r="A17" t="s">
        <v>31</v>
      </c>
      <c r="C17" t="s">
        <v>32</v>
      </c>
      <c r="E17" t="s">
        <v>64</v>
      </c>
      <c r="F17" t="s">
        <v>74</v>
      </c>
      <c r="H17" t="s">
        <v>93</v>
      </c>
      <c r="I17" t="s">
        <v>117</v>
      </c>
      <c r="K17" t="s">
        <v>140</v>
      </c>
      <c r="L17" t="s">
        <v>166</v>
      </c>
      <c r="N17" t="s">
        <v>184</v>
      </c>
      <c r="O17" t="s">
        <v>195</v>
      </c>
    </row>
    <row r="18" spans="1:15" x14ac:dyDescent="0.2">
      <c r="A18" t="s">
        <v>33</v>
      </c>
      <c r="C18" s="5" t="s">
        <v>15</v>
      </c>
      <c r="D18" s="5"/>
      <c r="E18" t="s">
        <v>65</v>
      </c>
      <c r="F18" t="s">
        <v>112</v>
      </c>
      <c r="H18" t="s">
        <v>62</v>
      </c>
      <c r="I18" t="s">
        <v>62</v>
      </c>
      <c r="K18" t="s">
        <v>141</v>
      </c>
      <c r="L18" t="s">
        <v>167</v>
      </c>
      <c r="N18" t="s">
        <v>185</v>
      </c>
      <c r="O18" t="s">
        <v>202</v>
      </c>
    </row>
    <row r="19" spans="1:15" x14ac:dyDescent="0.2">
      <c r="A19" t="s">
        <v>34</v>
      </c>
      <c r="C19" s="5" t="s">
        <v>15</v>
      </c>
      <c r="D19" s="5"/>
      <c r="E19" t="s">
        <v>66</v>
      </c>
      <c r="F19" t="s">
        <v>63</v>
      </c>
      <c r="H19" t="s">
        <v>94</v>
      </c>
      <c r="I19" t="s">
        <v>118</v>
      </c>
      <c r="K19" t="s">
        <v>142</v>
      </c>
      <c r="L19" t="s">
        <v>166</v>
      </c>
      <c r="N19" t="s">
        <v>186</v>
      </c>
      <c r="O19" t="s">
        <v>203</v>
      </c>
    </row>
    <row r="20" spans="1:15" x14ac:dyDescent="0.2">
      <c r="A20" t="s">
        <v>35</v>
      </c>
      <c r="C20" t="s">
        <v>36</v>
      </c>
      <c r="E20" t="s">
        <v>67</v>
      </c>
      <c r="F20" t="s">
        <v>68</v>
      </c>
      <c r="H20" t="s">
        <v>95</v>
      </c>
      <c r="I20" t="s">
        <v>119</v>
      </c>
      <c r="K20" t="s">
        <v>143</v>
      </c>
      <c r="L20" t="s">
        <v>163</v>
      </c>
      <c r="N20" t="s">
        <v>187</v>
      </c>
      <c r="O20" t="s">
        <v>204</v>
      </c>
    </row>
    <row r="21" spans="1:15" x14ac:dyDescent="0.2">
      <c r="A21" t="s">
        <v>13</v>
      </c>
      <c r="C21" t="s">
        <v>22</v>
      </c>
      <c r="E21" t="s">
        <v>69</v>
      </c>
      <c r="F21" t="s">
        <v>113</v>
      </c>
      <c r="H21" t="s">
        <v>66</v>
      </c>
      <c r="I21" t="s">
        <v>62</v>
      </c>
      <c r="K21" t="s">
        <v>144</v>
      </c>
      <c r="L21" t="s">
        <v>168</v>
      </c>
      <c r="N21" t="s">
        <v>188</v>
      </c>
      <c r="O21" t="s">
        <v>205</v>
      </c>
    </row>
    <row r="22" spans="1:15" x14ac:dyDescent="0.2">
      <c r="A22" t="s">
        <v>37</v>
      </c>
      <c r="C22" s="5" t="s">
        <v>15</v>
      </c>
      <c r="D22" s="5"/>
      <c r="E22" t="s">
        <v>70</v>
      </c>
      <c r="F22" t="s">
        <v>71</v>
      </c>
      <c r="H22" t="s">
        <v>66</v>
      </c>
      <c r="I22" t="s">
        <v>62</v>
      </c>
      <c r="K22" t="s">
        <v>145</v>
      </c>
      <c r="L22" t="s">
        <v>145</v>
      </c>
      <c r="N22" t="s">
        <v>189</v>
      </c>
      <c r="O22" t="s">
        <v>207</v>
      </c>
    </row>
    <row r="23" spans="1:15" x14ac:dyDescent="0.2">
      <c r="A23" t="s">
        <v>38</v>
      </c>
      <c r="C23" t="s">
        <v>21</v>
      </c>
      <c r="E23" t="s">
        <v>62</v>
      </c>
      <c r="F23" t="s">
        <v>63</v>
      </c>
      <c r="H23" t="s">
        <v>96</v>
      </c>
      <c r="I23" t="s">
        <v>96</v>
      </c>
      <c r="K23" t="s">
        <v>146</v>
      </c>
      <c r="L23" t="s">
        <v>146</v>
      </c>
      <c r="N23" t="s">
        <v>190</v>
      </c>
      <c r="O23" t="s">
        <v>206</v>
      </c>
    </row>
    <row r="24" spans="1:15" x14ac:dyDescent="0.2">
      <c r="A24" t="s">
        <v>39</v>
      </c>
      <c r="C24" s="5" t="s">
        <v>15</v>
      </c>
      <c r="D24" s="5"/>
      <c r="E24" t="s">
        <v>72</v>
      </c>
      <c r="F24" t="s">
        <v>114</v>
      </c>
      <c r="H24" t="s">
        <v>97</v>
      </c>
      <c r="I24" t="s">
        <v>120</v>
      </c>
      <c r="K24" t="s">
        <v>147</v>
      </c>
      <c r="L24" t="s">
        <v>163</v>
      </c>
      <c r="N24" t="s">
        <v>191</v>
      </c>
      <c r="O24" t="s">
        <v>195</v>
      </c>
    </row>
    <row r="25" spans="1:15" x14ac:dyDescent="0.2">
      <c r="A25" t="s">
        <v>35</v>
      </c>
      <c r="C25" t="s">
        <v>40</v>
      </c>
      <c r="E25" t="s">
        <v>73</v>
      </c>
      <c r="F25" t="s">
        <v>75</v>
      </c>
      <c r="H25" t="s">
        <v>62</v>
      </c>
      <c r="I25" t="s">
        <v>62</v>
      </c>
      <c r="K25" t="s">
        <v>148</v>
      </c>
      <c r="L25" t="s">
        <v>169</v>
      </c>
      <c r="N25" t="s">
        <v>192</v>
      </c>
      <c r="O25" t="s">
        <v>195</v>
      </c>
    </row>
    <row r="26" spans="1:15" x14ac:dyDescent="0.2">
      <c r="A26" t="s">
        <v>35</v>
      </c>
      <c r="C26" t="s">
        <v>41</v>
      </c>
      <c r="E26" t="s">
        <v>76</v>
      </c>
      <c r="F26" t="s">
        <v>77</v>
      </c>
      <c r="H26" t="s">
        <v>98</v>
      </c>
      <c r="I26" t="s">
        <v>98</v>
      </c>
      <c r="K26" t="s">
        <v>149</v>
      </c>
      <c r="L26" t="s">
        <v>152</v>
      </c>
      <c r="N26" t="s">
        <v>193</v>
      </c>
      <c r="O26" t="s">
        <v>208</v>
      </c>
    </row>
    <row r="27" spans="1:15" x14ac:dyDescent="0.2">
      <c r="A27" t="s">
        <v>39</v>
      </c>
      <c r="C27" s="5" t="s">
        <v>15</v>
      </c>
      <c r="D27" s="5"/>
      <c r="E27" t="s">
        <v>78</v>
      </c>
      <c r="F27" t="s">
        <v>74</v>
      </c>
      <c r="H27" t="s">
        <v>99</v>
      </c>
      <c r="I27" t="s">
        <v>121</v>
      </c>
      <c r="K27" t="s">
        <v>150</v>
      </c>
      <c r="L27" t="s">
        <v>170</v>
      </c>
    </row>
    <row r="28" spans="1:15" x14ac:dyDescent="0.2">
      <c r="A28" t="s">
        <v>43</v>
      </c>
      <c r="C28" t="s">
        <v>41</v>
      </c>
      <c r="E28" t="s">
        <v>79</v>
      </c>
      <c r="F28" t="s">
        <v>115</v>
      </c>
      <c r="H28" t="s">
        <v>100</v>
      </c>
      <c r="I28" t="s">
        <v>122</v>
      </c>
      <c r="K28" t="s">
        <v>151</v>
      </c>
      <c r="L28" t="s">
        <v>151</v>
      </c>
    </row>
    <row r="29" spans="1:15" x14ac:dyDescent="0.2">
      <c r="A29" t="s">
        <v>42</v>
      </c>
      <c r="C29" s="5" t="s">
        <v>15</v>
      </c>
      <c r="D29" s="5"/>
      <c r="E29" t="s">
        <v>80</v>
      </c>
      <c r="F29" t="s">
        <v>81</v>
      </c>
      <c r="H29" t="s">
        <v>101</v>
      </c>
      <c r="I29" t="s">
        <v>123</v>
      </c>
      <c r="K29" t="s">
        <v>152</v>
      </c>
      <c r="L29" t="s">
        <v>152</v>
      </c>
    </row>
    <row r="30" spans="1:15" x14ac:dyDescent="0.2">
      <c r="A30" t="s">
        <v>44</v>
      </c>
      <c r="C30" t="s">
        <v>32</v>
      </c>
      <c r="E30" t="s">
        <v>82</v>
      </c>
      <c r="F30" t="s">
        <v>77</v>
      </c>
      <c r="H30" t="s">
        <v>102</v>
      </c>
      <c r="I30" t="s">
        <v>124</v>
      </c>
      <c r="K30" t="s">
        <v>153</v>
      </c>
      <c r="L30" t="s">
        <v>153</v>
      </c>
    </row>
    <row r="31" spans="1:15" x14ac:dyDescent="0.2">
      <c r="A31" t="s">
        <v>23</v>
      </c>
      <c r="C31" t="s">
        <v>15</v>
      </c>
      <c r="E31" t="s">
        <v>83</v>
      </c>
      <c r="F31" t="s">
        <v>116</v>
      </c>
      <c r="H31" t="s">
        <v>103</v>
      </c>
      <c r="I31" t="s">
        <v>121</v>
      </c>
      <c r="K31" t="s">
        <v>154</v>
      </c>
      <c r="L31" t="s">
        <v>171</v>
      </c>
    </row>
    <row r="32" spans="1:15" x14ac:dyDescent="0.2">
      <c r="A32" t="s">
        <v>23</v>
      </c>
      <c r="C32" t="s">
        <v>15</v>
      </c>
      <c r="H32" t="s">
        <v>104</v>
      </c>
      <c r="I32" t="s">
        <v>125</v>
      </c>
      <c r="K32" t="s">
        <v>155</v>
      </c>
      <c r="L32" t="s">
        <v>162</v>
      </c>
    </row>
    <row r="33" spans="1:13" x14ac:dyDescent="0.2">
      <c r="A33" t="s">
        <v>45</v>
      </c>
      <c r="C33" t="s">
        <v>15</v>
      </c>
      <c r="H33" t="s">
        <v>105</v>
      </c>
      <c r="I33" t="s">
        <v>126</v>
      </c>
      <c r="K33" t="s">
        <v>156</v>
      </c>
      <c r="L33" t="s">
        <v>172</v>
      </c>
    </row>
    <row r="34" spans="1:13" x14ac:dyDescent="0.2">
      <c r="A34" t="s">
        <v>46</v>
      </c>
      <c r="C34" t="s">
        <v>15</v>
      </c>
      <c r="K34" t="s">
        <v>157</v>
      </c>
      <c r="L34" t="s">
        <v>157</v>
      </c>
    </row>
    <row r="35" spans="1:13" x14ac:dyDescent="0.2">
      <c r="A35" t="s">
        <v>11</v>
      </c>
      <c r="C35" t="s">
        <v>15</v>
      </c>
    </row>
    <row r="36" spans="1:13" x14ac:dyDescent="0.2">
      <c r="L36" s="6"/>
      <c r="M36" s="6"/>
    </row>
  </sheetData>
  <sheetProtection selectLockedCells="1" selectUnlockedCells="1"/>
  <mergeCells count="1">
    <mergeCell ref="A1:T1"/>
  </mergeCells>
  <phoneticPr fontId="3" type="noConversion"/>
  <pageMargins left="0.7" right="0.7" top="0.78740157499999996" bottom="0.78740157499999996" header="0.3" footer="0.3"/>
  <headerFooter>
    <oddFooter>&amp;L_x000D_&amp;1#&amp;"Calibri"&amp;10&amp;K000000 Intern - eingschränkt auf Gruppe</oddFooter>
  </headerFooter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A992-E681-A144-AB63-2689C4D75E49}">
  <sheetPr codeName="Tabelle2"/>
  <dimension ref="A1:Q35"/>
  <sheetViews>
    <sheetView zoomScale="120" zoomScaleNormal="120" workbookViewId="0">
      <selection activeCell="F29" sqref="F29"/>
    </sheetView>
  </sheetViews>
  <sheetFormatPr baseColWidth="10" defaultRowHeight="16" x14ac:dyDescent="0.2"/>
  <cols>
    <col min="1" max="1" width="38.33203125" customWidth="1"/>
    <col min="2" max="2" width="27.5" customWidth="1"/>
    <col min="4" max="4" width="22.5" customWidth="1"/>
  </cols>
  <sheetData>
    <row r="1" spans="1:17" ht="19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9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2" t="s">
        <v>24</v>
      </c>
      <c r="B3" s="2" t="s">
        <v>12</v>
      </c>
      <c r="D3" s="8" t="s">
        <v>248</v>
      </c>
    </row>
    <row r="4" spans="1:17" x14ac:dyDescent="0.2">
      <c r="A4" t="s">
        <v>13</v>
      </c>
      <c r="B4" t="s">
        <v>251</v>
      </c>
      <c r="D4" s="2" t="s">
        <v>246</v>
      </c>
      <c r="E4" s="2" t="s">
        <v>247</v>
      </c>
      <c r="F4" s="2" t="s">
        <v>250</v>
      </c>
    </row>
    <row r="5" spans="1:17" x14ac:dyDescent="0.2">
      <c r="A5" t="s">
        <v>14</v>
      </c>
      <c r="B5" s="5" t="s">
        <v>15</v>
      </c>
      <c r="D5" t="s">
        <v>15</v>
      </c>
      <c r="E5">
        <f>COUNTIF(Tabelle213[1c) Bundesland ],Tabelle7[[#This Row],[Bundesland ]])</f>
        <v>15</v>
      </c>
      <c r="F5" s="12">
        <f t="shared" ref="F5:F14" si="0">_xlfn.PERCENTOF(E5,32)</f>
        <v>0.46875</v>
      </c>
    </row>
    <row r="6" spans="1:17" x14ac:dyDescent="0.2">
      <c r="A6" t="s">
        <v>11</v>
      </c>
      <c r="B6" s="5" t="s">
        <v>15</v>
      </c>
      <c r="D6" t="s">
        <v>252</v>
      </c>
      <c r="E6">
        <f>COUNTIF(Tabelle213[1c) Bundesland ],"Hlavní město Praha, Tschechien")</f>
        <v>4</v>
      </c>
      <c r="F6" s="12">
        <f t="shared" si="0"/>
        <v>0.125</v>
      </c>
    </row>
    <row r="7" spans="1:17" x14ac:dyDescent="0.2">
      <c r="A7" t="s">
        <v>16</v>
      </c>
      <c r="B7" t="s">
        <v>249</v>
      </c>
      <c r="D7" t="s">
        <v>249</v>
      </c>
      <c r="E7">
        <f>COUNTIF(Tabelle213[1c) Bundesland ],"Sachsen")</f>
        <v>3</v>
      </c>
      <c r="F7" s="12">
        <f t="shared" si="0"/>
        <v>9.375E-2</v>
      </c>
    </row>
    <row r="8" spans="1:17" x14ac:dyDescent="0.2">
      <c r="A8" t="s">
        <v>18</v>
      </c>
      <c r="B8" t="s">
        <v>249</v>
      </c>
      <c r="D8" t="s">
        <v>41</v>
      </c>
      <c r="E8">
        <f>COUNTIF(Tabelle213[1c) Bundesland ],"Sachsen-Anhalt")</f>
        <v>2</v>
      </c>
      <c r="F8" s="12">
        <f t="shared" si="0"/>
        <v>6.25E-2</v>
      </c>
    </row>
    <row r="9" spans="1:17" x14ac:dyDescent="0.2">
      <c r="A9" t="s">
        <v>19</v>
      </c>
      <c r="B9" s="5" t="s">
        <v>15</v>
      </c>
      <c r="D9" t="s">
        <v>28</v>
      </c>
      <c r="E9">
        <f>COUNTIF(Tabelle213[1c) Bundesland ],Tabelle7[[#This Row],[Bundesland ]])</f>
        <v>2</v>
      </c>
      <c r="F9" s="12">
        <f t="shared" si="0"/>
        <v>6.25E-2</v>
      </c>
    </row>
    <row r="10" spans="1:17" x14ac:dyDescent="0.2">
      <c r="A10" t="s">
        <v>20</v>
      </c>
      <c r="B10" t="s">
        <v>21</v>
      </c>
      <c r="D10" t="s">
        <v>256</v>
      </c>
      <c r="E10">
        <f>COUNTIF(Tabelle213[1c) Bundesland ],Tabelle7[[#This Row],[Bundesland ]])</f>
        <v>2</v>
      </c>
      <c r="F10" s="12">
        <f t="shared" si="0"/>
        <v>6.25E-2</v>
      </c>
    </row>
    <row r="11" spans="1:17" x14ac:dyDescent="0.2">
      <c r="A11" t="s">
        <v>23</v>
      </c>
      <c r="B11" s="5" t="s">
        <v>15</v>
      </c>
      <c r="D11" t="s">
        <v>253</v>
      </c>
      <c r="E11">
        <f>COUNTIF(Tabelle213[1c) Bundesland ],"Plzeňský kraj, Tschechien")</f>
        <v>1</v>
      </c>
      <c r="F11" s="12">
        <f t="shared" si="0"/>
        <v>3.125E-2</v>
      </c>
    </row>
    <row r="12" spans="1:17" x14ac:dyDescent="0.2">
      <c r="A12" t="s">
        <v>26</v>
      </c>
      <c r="B12" t="s">
        <v>25</v>
      </c>
      <c r="D12" t="s">
        <v>25</v>
      </c>
      <c r="E12">
        <f>COUNTIF(Tabelle213[1c) Bundesland ],Tabelle7[[#This Row],[Bundesland ]])</f>
        <v>1</v>
      </c>
      <c r="F12" s="12">
        <f t="shared" si="0"/>
        <v>3.125E-2</v>
      </c>
    </row>
    <row r="13" spans="1:17" x14ac:dyDescent="0.2">
      <c r="A13" t="s">
        <v>27</v>
      </c>
      <c r="B13" t="s">
        <v>28</v>
      </c>
      <c r="D13" t="s">
        <v>254</v>
      </c>
      <c r="E13">
        <f>COUNTIF(Tabelle213[1c) Bundesland ],Tabelle7[[#This Row],[Bundesland ]])</f>
        <v>1</v>
      </c>
      <c r="F13" s="12">
        <f t="shared" si="0"/>
        <v>3.125E-2</v>
      </c>
    </row>
    <row r="14" spans="1:17" x14ac:dyDescent="0.2">
      <c r="A14" t="s">
        <v>29</v>
      </c>
      <c r="B14" t="s">
        <v>28</v>
      </c>
      <c r="D14" t="s">
        <v>40</v>
      </c>
      <c r="E14">
        <f>COUNTIF(Tabelle213[1c) Bundesland ],Tabelle7[[#This Row],[Bundesland ]])</f>
        <v>1</v>
      </c>
      <c r="F14" s="12">
        <f t="shared" si="0"/>
        <v>3.125E-2</v>
      </c>
    </row>
    <row r="15" spans="1:17" x14ac:dyDescent="0.2">
      <c r="A15" t="s">
        <v>30</v>
      </c>
      <c r="B15" t="s">
        <v>249</v>
      </c>
    </row>
    <row r="16" spans="1:17" x14ac:dyDescent="0.2">
      <c r="A16" t="s">
        <v>13</v>
      </c>
      <c r="B16" t="s">
        <v>251</v>
      </c>
      <c r="D16" s="2" t="s">
        <v>258</v>
      </c>
      <c r="E16" s="2" t="s">
        <v>255</v>
      </c>
      <c r="F16" s="2" t="s">
        <v>257</v>
      </c>
    </row>
    <row r="17" spans="1:6" x14ac:dyDescent="0.2">
      <c r="A17" t="s">
        <v>31</v>
      </c>
      <c r="B17" t="s">
        <v>256</v>
      </c>
      <c r="E17" s="2">
        <f>SUM(E5:E14)</f>
        <v>32</v>
      </c>
      <c r="F17" s="16">
        <f>SUM(F5:F14)</f>
        <v>1</v>
      </c>
    </row>
    <row r="18" spans="1:6" x14ac:dyDescent="0.2">
      <c r="A18" t="s">
        <v>33</v>
      </c>
      <c r="B18" s="5" t="s">
        <v>15</v>
      </c>
    </row>
    <row r="19" spans="1:6" x14ac:dyDescent="0.2">
      <c r="A19" t="s">
        <v>34</v>
      </c>
      <c r="B19" s="5" t="s">
        <v>15</v>
      </c>
    </row>
    <row r="20" spans="1:6" x14ac:dyDescent="0.2">
      <c r="A20" t="s">
        <v>35</v>
      </c>
      <c r="B20" t="s">
        <v>254</v>
      </c>
    </row>
    <row r="21" spans="1:6" x14ac:dyDescent="0.2">
      <c r="A21" t="s">
        <v>13</v>
      </c>
      <c r="B21" t="s">
        <v>251</v>
      </c>
    </row>
    <row r="22" spans="1:6" x14ac:dyDescent="0.2">
      <c r="A22" t="s">
        <v>37</v>
      </c>
      <c r="B22" s="5" t="s">
        <v>15</v>
      </c>
    </row>
    <row r="23" spans="1:6" x14ac:dyDescent="0.2">
      <c r="A23" t="s">
        <v>38</v>
      </c>
      <c r="B23" t="s">
        <v>251</v>
      </c>
    </row>
    <row r="24" spans="1:6" x14ac:dyDescent="0.2">
      <c r="A24" t="s">
        <v>39</v>
      </c>
      <c r="B24" s="5" t="s">
        <v>15</v>
      </c>
    </row>
    <row r="25" spans="1:6" x14ac:dyDescent="0.2">
      <c r="A25" t="s">
        <v>35</v>
      </c>
      <c r="B25" t="s">
        <v>40</v>
      </c>
    </row>
    <row r="26" spans="1:6" x14ac:dyDescent="0.2">
      <c r="A26" t="s">
        <v>35</v>
      </c>
      <c r="B26" t="s">
        <v>41</v>
      </c>
    </row>
    <row r="27" spans="1:6" x14ac:dyDescent="0.2">
      <c r="A27" t="s">
        <v>39</v>
      </c>
      <c r="B27" s="5" t="s">
        <v>15</v>
      </c>
    </row>
    <row r="28" spans="1:6" x14ac:dyDescent="0.2">
      <c r="A28" t="s">
        <v>43</v>
      </c>
      <c r="B28" t="s">
        <v>41</v>
      </c>
    </row>
    <row r="29" spans="1:6" x14ac:dyDescent="0.2">
      <c r="A29" t="s">
        <v>42</v>
      </c>
      <c r="B29" s="5" t="s">
        <v>15</v>
      </c>
    </row>
    <row r="30" spans="1:6" x14ac:dyDescent="0.2">
      <c r="A30" t="s">
        <v>44</v>
      </c>
      <c r="B30" t="s">
        <v>256</v>
      </c>
    </row>
    <row r="31" spans="1:6" x14ac:dyDescent="0.2">
      <c r="A31" t="s">
        <v>23</v>
      </c>
      <c r="B31" s="5" t="s">
        <v>15</v>
      </c>
    </row>
    <row r="32" spans="1:6" x14ac:dyDescent="0.2">
      <c r="A32" t="s">
        <v>23</v>
      </c>
      <c r="B32" s="5" t="s">
        <v>15</v>
      </c>
    </row>
    <row r="33" spans="1:2" x14ac:dyDescent="0.2">
      <c r="A33" t="s">
        <v>45</v>
      </c>
      <c r="B33" s="5" t="s">
        <v>15</v>
      </c>
    </row>
    <row r="34" spans="1:2" x14ac:dyDescent="0.2">
      <c r="A34" t="s">
        <v>46</v>
      </c>
      <c r="B34" s="5" t="s">
        <v>15</v>
      </c>
    </row>
    <row r="35" spans="1:2" x14ac:dyDescent="0.2">
      <c r="A35" t="s">
        <v>11</v>
      </c>
      <c r="B35" s="5" t="s">
        <v>15</v>
      </c>
    </row>
  </sheetData>
  <sheetProtection selectLockedCells="1" selectUnlockedCells="1"/>
  <mergeCells count="1">
    <mergeCell ref="A1:Q1"/>
  </mergeCells>
  <pageMargins left="0.7" right="0.7" top="0.78740157499999996" bottom="0.78740157499999996" header="0.3" footer="0.3"/>
  <headerFooter>
    <oddFooter>&amp;L_x000D_&amp;1#&amp;"Calibri"&amp;10&amp;K000000 Intern - eingschränkt auf Gruppe</oddFooter>
  </headerFooter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408A-4A45-844C-8771-32177B7C4C80}">
  <sheetPr codeName="Tabelle3"/>
  <dimension ref="A1:U34"/>
  <sheetViews>
    <sheetView zoomScale="120" zoomScaleNormal="120" workbookViewId="0">
      <selection activeCell="F35" sqref="F35"/>
    </sheetView>
  </sheetViews>
  <sheetFormatPr baseColWidth="10" defaultRowHeight="16" x14ac:dyDescent="0.2"/>
  <cols>
    <col min="1" max="1" width="54.5" customWidth="1"/>
    <col min="2" max="2" width="28.1640625" customWidth="1"/>
    <col min="3" max="3" width="26" customWidth="1"/>
    <col min="4" max="4" width="18" customWidth="1"/>
    <col min="5" max="5" width="18.6640625" customWidth="1"/>
    <col min="6" max="6" width="25.5" customWidth="1"/>
    <col min="7" max="7" width="27.1640625" customWidth="1"/>
    <col min="8" max="8" width="11.6640625" customWidth="1"/>
  </cols>
  <sheetData>
    <row r="1" spans="1:21" ht="19" x14ac:dyDescent="0.25">
      <c r="A1" s="18" t="s">
        <v>0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9" x14ac:dyDescent="0.25">
      <c r="A2" s="3"/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">
      <c r="A3" s="1" t="s">
        <v>1</v>
      </c>
      <c r="B3" s="1" t="s">
        <v>272</v>
      </c>
      <c r="C3" s="1" t="s">
        <v>270</v>
      </c>
      <c r="D3" s="1" t="s">
        <v>271</v>
      </c>
      <c r="E3" s="13" t="s">
        <v>273</v>
      </c>
      <c r="G3" s="13" t="s">
        <v>248</v>
      </c>
    </row>
    <row r="4" spans="1:21" x14ac:dyDescent="0.2">
      <c r="A4" t="s">
        <v>47</v>
      </c>
      <c r="B4" t="s">
        <v>260</v>
      </c>
      <c r="C4" t="s">
        <v>152</v>
      </c>
      <c r="D4" t="s">
        <v>261</v>
      </c>
      <c r="G4" s="13" t="s">
        <v>259</v>
      </c>
      <c r="H4" s="14" t="s">
        <v>290</v>
      </c>
      <c r="I4" s="13" t="s">
        <v>250</v>
      </c>
    </row>
    <row r="5" spans="1:21" x14ac:dyDescent="0.2">
      <c r="A5" t="s">
        <v>48</v>
      </c>
      <c r="B5" t="s">
        <v>262</v>
      </c>
      <c r="C5" t="s">
        <v>51</v>
      </c>
      <c r="D5" t="s">
        <v>263</v>
      </c>
      <c r="G5" t="s">
        <v>275</v>
      </c>
      <c r="H5">
        <f>COUNTIF(Tabelle37[[Schlagwort 1]:[Schlagwort 4]],Tabelle8[[#This Row],[Schlagwort ]])</f>
        <v>17</v>
      </c>
      <c r="I5" s="12">
        <f>_xlfn.PERCENTOF(Tabelle8[[#This Row],[Anzahl]],64)</f>
        <v>0.265625</v>
      </c>
    </row>
    <row r="6" spans="1:21" x14ac:dyDescent="0.2">
      <c r="A6" t="s">
        <v>49</v>
      </c>
      <c r="B6" t="s">
        <v>51</v>
      </c>
      <c r="G6" t="s">
        <v>51</v>
      </c>
      <c r="H6">
        <f>COUNTIF(Tabelle37[[Schlagwort 1]:[Schlagwort 4]],Tabelle8[[#This Row],[Schlagwort ]])</f>
        <v>10</v>
      </c>
      <c r="I6" s="12">
        <f>_xlfn.PERCENTOF(Tabelle8[[#This Row],[Anzahl]],64)</f>
        <v>0.15625</v>
      </c>
    </row>
    <row r="7" spans="1:21" x14ac:dyDescent="0.2">
      <c r="A7" t="s">
        <v>52</v>
      </c>
      <c r="B7" t="s">
        <v>51</v>
      </c>
      <c r="C7" t="s">
        <v>274</v>
      </c>
      <c r="D7" t="s">
        <v>147</v>
      </c>
      <c r="G7" t="s">
        <v>262</v>
      </c>
      <c r="H7">
        <f>COUNTIF(Tabelle37[[Schlagwort 1]:[Schlagwort 4]],Tabelle8[[#This Row],[Schlagwort ]])</f>
        <v>8</v>
      </c>
      <c r="I7" s="12">
        <f>_xlfn.PERCENTOF(Tabelle8[[#This Row],[Anzahl]],64)</f>
        <v>0.125</v>
      </c>
    </row>
    <row r="8" spans="1:21" x14ac:dyDescent="0.2">
      <c r="A8" t="s">
        <v>54</v>
      </c>
      <c r="B8" t="s">
        <v>278</v>
      </c>
      <c r="C8" t="s">
        <v>262</v>
      </c>
      <c r="G8" t="s">
        <v>263</v>
      </c>
      <c r="H8">
        <f>COUNTIF(Tabelle37[[Schlagwort 1]:[Schlagwort 4]],Tabelle8[[#This Row],[Schlagwort ]])</f>
        <v>4</v>
      </c>
      <c r="I8" s="12">
        <f>_xlfn.PERCENTOF(Tabelle8[[#This Row],[Anzahl]],64)</f>
        <v>6.25E-2</v>
      </c>
    </row>
    <row r="9" spans="1:21" x14ac:dyDescent="0.2">
      <c r="A9" t="s">
        <v>55</v>
      </c>
      <c r="B9" t="s">
        <v>51</v>
      </c>
      <c r="G9" t="s">
        <v>277</v>
      </c>
      <c r="H9">
        <f>COUNTIF(Tabelle37[[Schlagwort 1]:[Schlagwort 4]],Tabelle8[[#This Row],[Schlagwort ]])</f>
        <v>4</v>
      </c>
      <c r="I9" s="12">
        <f>_xlfn.PERCENTOF(Tabelle8[[#This Row],[Anzahl]],64)</f>
        <v>6.25E-2</v>
      </c>
    </row>
    <row r="10" spans="1:21" x14ac:dyDescent="0.2">
      <c r="A10" t="s">
        <v>56</v>
      </c>
      <c r="B10" t="s">
        <v>264</v>
      </c>
      <c r="C10" t="s">
        <v>265</v>
      </c>
      <c r="D10" t="s">
        <v>279</v>
      </c>
      <c r="E10" t="s">
        <v>262</v>
      </c>
      <c r="G10" t="s">
        <v>265</v>
      </c>
      <c r="H10">
        <f>COUNTIF(Tabelle37[[Schlagwort 1]:[Schlagwort 4]],Tabelle8[[#This Row],[Schlagwort ]])</f>
        <v>3</v>
      </c>
      <c r="I10" s="12">
        <f>_xlfn.PERCENTOF(Tabelle8[[#This Row],[Anzahl]],64)</f>
        <v>4.6875E-2</v>
      </c>
    </row>
    <row r="11" spans="1:21" x14ac:dyDescent="0.2">
      <c r="A11" t="s">
        <v>57</v>
      </c>
      <c r="B11" t="s">
        <v>275</v>
      </c>
      <c r="G11" t="s">
        <v>266</v>
      </c>
      <c r="H11">
        <f>COUNTIF(Tabelle37[[Schlagwort 1]:[Schlagwort 4]],Tabelle8[[#This Row],[Schlagwort ]])</f>
        <v>2</v>
      </c>
      <c r="I11" s="12">
        <f>_xlfn.PERCENTOF(Tabelle8[[#This Row],[Anzahl]],64)</f>
        <v>3.125E-2</v>
      </c>
    </row>
    <row r="12" spans="1:21" x14ac:dyDescent="0.2">
      <c r="A12" t="s">
        <v>58</v>
      </c>
      <c r="B12" t="s">
        <v>263</v>
      </c>
      <c r="G12" t="s">
        <v>76</v>
      </c>
      <c r="H12">
        <f>COUNTIF(Tabelle37[[Schlagwort 1]:[Schlagwort 4]],Tabelle8[[#This Row],[Schlagwort ]])</f>
        <v>2</v>
      </c>
      <c r="I12" s="12">
        <f>_xlfn.PERCENTOF(Tabelle8[[#This Row],[Anzahl]],64)</f>
        <v>3.125E-2</v>
      </c>
    </row>
    <row r="13" spans="1:21" x14ac:dyDescent="0.2">
      <c r="A13" t="s">
        <v>58</v>
      </c>
      <c r="B13" t="s">
        <v>263</v>
      </c>
      <c r="G13" t="s">
        <v>266</v>
      </c>
      <c r="H13">
        <f>COUNTIF(Tabelle37[[Schlagwort 1]:[Schlagwort 4]],Tabelle8[[#This Row],[Schlagwort ]])</f>
        <v>2</v>
      </c>
      <c r="I13" s="12">
        <f>_xlfn.PERCENTOF(Tabelle8[[#This Row],[Anzahl]],64)</f>
        <v>3.125E-2</v>
      </c>
    </row>
    <row r="14" spans="1:21" x14ac:dyDescent="0.2">
      <c r="A14" t="s">
        <v>59</v>
      </c>
      <c r="B14" t="s">
        <v>51</v>
      </c>
      <c r="G14" t="s">
        <v>260</v>
      </c>
      <c r="H14">
        <f>COUNTIF(Tabelle37[[Schlagwort 1]:[Schlagwort 4]],Tabelle8[[#This Row],[Schlagwort ]])</f>
        <v>1</v>
      </c>
      <c r="I14" s="12">
        <f>_xlfn.PERCENTOF(Tabelle8[[#This Row],[Anzahl]],64)</f>
        <v>1.5625E-2</v>
      </c>
    </row>
    <row r="15" spans="1:21" x14ac:dyDescent="0.2">
      <c r="A15" t="s">
        <v>60</v>
      </c>
      <c r="B15" t="s">
        <v>296</v>
      </c>
      <c r="C15" t="s">
        <v>275</v>
      </c>
      <c r="G15" t="s">
        <v>152</v>
      </c>
      <c r="H15">
        <f>COUNTIF(Tabelle37[[Schlagwort 1]:[Schlagwort 4]],Tabelle8[[#This Row],[Schlagwort ]])</f>
        <v>1</v>
      </c>
      <c r="I15" s="12">
        <f>_xlfn.PERCENTOF(Tabelle8[[#This Row],[Anzahl]],64)</f>
        <v>1.5625E-2</v>
      </c>
    </row>
    <row r="16" spans="1:21" x14ac:dyDescent="0.2">
      <c r="A16" t="s">
        <v>62</v>
      </c>
      <c r="B16" t="s">
        <v>277</v>
      </c>
      <c r="C16" t="s">
        <v>275</v>
      </c>
      <c r="G16" t="s">
        <v>261</v>
      </c>
      <c r="H16">
        <f>COUNTIF(Tabelle37[[Schlagwort 1]:[Schlagwort 4]],Tabelle8[[#This Row],[Schlagwort ]])</f>
        <v>1</v>
      </c>
      <c r="I16" s="12">
        <f>_xlfn.PERCENTOF(Tabelle8[[#This Row],[Anzahl]],64)</f>
        <v>1.5625E-2</v>
      </c>
    </row>
    <row r="17" spans="1:9" x14ac:dyDescent="0.2">
      <c r="A17" t="s">
        <v>64</v>
      </c>
      <c r="B17" t="s">
        <v>275</v>
      </c>
      <c r="G17" t="s">
        <v>264</v>
      </c>
      <c r="H17">
        <f>COUNTIF(Tabelle37[[Schlagwort 1]:[Schlagwort 4]],Tabelle8[[#This Row],[Schlagwort ]])</f>
        <v>1</v>
      </c>
      <c r="I17" s="12">
        <f>_xlfn.PERCENTOF(Tabelle8[[#This Row],[Anzahl]],64)</f>
        <v>1.5625E-2</v>
      </c>
    </row>
    <row r="18" spans="1:9" x14ac:dyDescent="0.2">
      <c r="A18" t="s">
        <v>65</v>
      </c>
      <c r="B18" t="s">
        <v>51</v>
      </c>
      <c r="C18" t="s">
        <v>275</v>
      </c>
      <c r="D18" t="s">
        <v>262</v>
      </c>
      <c r="E18" t="s">
        <v>297</v>
      </c>
      <c r="G18" t="s">
        <v>268</v>
      </c>
      <c r="H18">
        <f>COUNTIF(Tabelle37[[Schlagwort 1]:[Schlagwort 4]],Tabelle8[[#This Row],[Schlagwort ]])</f>
        <v>1</v>
      </c>
      <c r="I18" s="12">
        <f>_xlfn.PERCENTOF(Tabelle8[[#This Row],[Anzahl]],64)</f>
        <v>1.5625E-2</v>
      </c>
    </row>
    <row r="19" spans="1:9" x14ac:dyDescent="0.2">
      <c r="A19" t="s">
        <v>66</v>
      </c>
      <c r="B19" t="s">
        <v>277</v>
      </c>
      <c r="C19" t="s">
        <v>275</v>
      </c>
      <c r="G19" t="s">
        <v>269</v>
      </c>
      <c r="H19">
        <f>COUNTIF(Tabelle37[[Schlagwort 1]:[Schlagwort 4]],Tabelle8[[#This Row],[Schlagwort ]])</f>
        <v>1</v>
      </c>
      <c r="I19" s="12">
        <f>_xlfn.PERCENTOF(Tabelle8[[#This Row],[Anzahl]],64)</f>
        <v>1.5625E-2</v>
      </c>
    </row>
    <row r="20" spans="1:9" x14ac:dyDescent="0.2">
      <c r="A20" t="s">
        <v>67</v>
      </c>
      <c r="B20" t="s">
        <v>51</v>
      </c>
      <c r="C20" t="s">
        <v>263</v>
      </c>
      <c r="D20" t="s">
        <v>267</v>
      </c>
      <c r="G20" t="s">
        <v>274</v>
      </c>
      <c r="H20">
        <f>COUNTIF(Tabelle37[[Schlagwort 1]:[Schlagwort 4]],Tabelle8[[#This Row],[Schlagwort ]])</f>
        <v>1</v>
      </c>
      <c r="I20" s="12">
        <f>_xlfn.PERCENTOF(Tabelle8[[#This Row],[Anzahl]],64)</f>
        <v>1.5625E-2</v>
      </c>
    </row>
    <row r="21" spans="1:9" x14ac:dyDescent="0.2">
      <c r="A21" t="s">
        <v>69</v>
      </c>
      <c r="B21" t="s">
        <v>51</v>
      </c>
      <c r="C21" t="s">
        <v>275</v>
      </c>
      <c r="D21" t="s">
        <v>262</v>
      </c>
      <c r="G21" t="s">
        <v>147</v>
      </c>
      <c r="H21">
        <f>COUNTIF(Tabelle37[[Schlagwort 1]:[Schlagwort 4]],Tabelle8[[#This Row],[Schlagwort ]])</f>
        <v>1</v>
      </c>
      <c r="I21" s="12">
        <f>_xlfn.PERCENTOF(Tabelle8[[#This Row],[Anzahl]],64)</f>
        <v>1.5625E-2</v>
      </c>
    </row>
    <row r="22" spans="1:9" x14ac:dyDescent="0.2">
      <c r="A22" t="s">
        <v>70</v>
      </c>
      <c r="B22" t="s">
        <v>275</v>
      </c>
      <c r="C22" t="s">
        <v>265</v>
      </c>
      <c r="G22" t="s">
        <v>279</v>
      </c>
      <c r="H22">
        <f>COUNTIF(Tabelle37[[Schlagwort 1]:[Schlagwort 4]],Tabelle8[[#This Row],[Schlagwort ]])</f>
        <v>1</v>
      </c>
      <c r="I22" s="12">
        <f>_xlfn.PERCENTOF(Tabelle8[[#This Row],[Anzahl]],64)</f>
        <v>1.5625E-2</v>
      </c>
    </row>
    <row r="23" spans="1:9" x14ac:dyDescent="0.2">
      <c r="A23" t="s">
        <v>62</v>
      </c>
      <c r="B23" t="s">
        <v>277</v>
      </c>
      <c r="C23" t="s">
        <v>275</v>
      </c>
      <c r="G23" t="s">
        <v>296</v>
      </c>
      <c r="H23">
        <f>COUNTIF(Tabelle37[[Schlagwort 1]:[Schlagwort 4]],Tabelle8[[#This Row],[Schlagwort ]])</f>
        <v>1</v>
      </c>
      <c r="I23" s="12">
        <f>_xlfn.PERCENTOF(Tabelle8[[#This Row],[Anzahl]],64)</f>
        <v>1.5625E-2</v>
      </c>
    </row>
    <row r="24" spans="1:9" x14ac:dyDescent="0.2">
      <c r="A24" t="s">
        <v>72</v>
      </c>
      <c r="B24" t="s">
        <v>275</v>
      </c>
      <c r="C24" t="s">
        <v>265</v>
      </c>
      <c r="D24" t="s">
        <v>262</v>
      </c>
      <c r="G24" t="s">
        <v>267</v>
      </c>
      <c r="H24">
        <f>COUNTIF(Tabelle37[[Schlagwort 1]:[Schlagwort 4]],Tabelle8[[#This Row],[Schlagwort ]])</f>
        <v>1</v>
      </c>
      <c r="I24" s="12">
        <f>_xlfn.PERCENTOF(Tabelle8[[#This Row],[Anzahl]],64)</f>
        <v>1.5625E-2</v>
      </c>
    </row>
    <row r="25" spans="1:9" x14ac:dyDescent="0.2">
      <c r="A25" t="s">
        <v>73</v>
      </c>
      <c r="B25" t="s">
        <v>51</v>
      </c>
      <c r="C25" t="s">
        <v>275</v>
      </c>
      <c r="D25" t="s">
        <v>266</v>
      </c>
      <c r="G25" t="s">
        <v>276</v>
      </c>
      <c r="H25">
        <f>COUNTIF(Tabelle37[[Schlagwort 1]:[Schlagwort 4]],Tabelle8[[#This Row],[Schlagwort ]])</f>
        <v>1</v>
      </c>
      <c r="I25" s="12">
        <f>_xlfn.PERCENTOF(Tabelle8[[#This Row],[Anzahl]],64)</f>
        <v>1.5625E-2</v>
      </c>
    </row>
    <row r="26" spans="1:9" x14ac:dyDescent="0.2">
      <c r="A26" t="s">
        <v>76</v>
      </c>
      <c r="B26" t="s">
        <v>275</v>
      </c>
      <c r="C26" t="s">
        <v>76</v>
      </c>
    </row>
    <row r="27" spans="1:9" x14ac:dyDescent="0.2">
      <c r="A27" t="s">
        <v>78</v>
      </c>
      <c r="B27" t="s">
        <v>275</v>
      </c>
      <c r="C27" t="s">
        <v>266</v>
      </c>
      <c r="G27" s="1" t="s">
        <v>258</v>
      </c>
      <c r="H27" s="1" t="s">
        <v>255</v>
      </c>
      <c r="I27" s="1" t="s">
        <v>257</v>
      </c>
    </row>
    <row r="28" spans="1:9" x14ac:dyDescent="0.2">
      <c r="A28" t="s">
        <v>79</v>
      </c>
      <c r="B28" t="s">
        <v>51</v>
      </c>
      <c r="C28" t="s">
        <v>275</v>
      </c>
      <c r="D28" t="s">
        <v>262</v>
      </c>
      <c r="E28" t="s">
        <v>276</v>
      </c>
      <c r="H28" s="15">
        <f>SUM(Tabelle8[Anzahl])</f>
        <v>64</v>
      </c>
      <c r="I28" s="17">
        <f>SUM(Tabelle8[Prozent])</f>
        <v>1</v>
      </c>
    </row>
    <row r="29" spans="1:9" x14ac:dyDescent="0.2">
      <c r="A29" t="s">
        <v>80</v>
      </c>
      <c r="B29" t="s">
        <v>275</v>
      </c>
      <c r="C29" t="s">
        <v>268</v>
      </c>
      <c r="D29" t="s">
        <v>277</v>
      </c>
    </row>
    <row r="30" spans="1:9" x14ac:dyDescent="0.2">
      <c r="A30" t="s">
        <v>82</v>
      </c>
      <c r="B30" t="s">
        <v>275</v>
      </c>
      <c r="C30" t="s">
        <v>76</v>
      </c>
    </row>
    <row r="31" spans="1:9" x14ac:dyDescent="0.2">
      <c r="A31" t="s">
        <v>83</v>
      </c>
      <c r="B31" t="s">
        <v>275</v>
      </c>
      <c r="C31" t="s">
        <v>269</v>
      </c>
      <c r="D31" t="s">
        <v>262</v>
      </c>
    </row>
    <row r="33" spans="4:5" x14ac:dyDescent="0.2">
      <c r="D33" s="1" t="s">
        <v>258</v>
      </c>
      <c r="E33" s="1" t="s">
        <v>255</v>
      </c>
    </row>
    <row r="34" spans="4:5" x14ac:dyDescent="0.2">
      <c r="E34" s="1">
        <f>COUNTA(Tabelle37[[Schlagwort 1]:[Schlagwort 4]])</f>
        <v>64</v>
      </c>
    </row>
  </sheetData>
  <sheetProtection selectLockedCells="1" selectUnlockedCells="1"/>
  <mergeCells count="1">
    <mergeCell ref="A1:U1"/>
  </mergeCells>
  <pageMargins left="0.7" right="0.7" top="0.78740157499999996" bottom="0.78740157499999996" header="0.3" footer="0.3"/>
  <headerFooter>
    <oddFooter>&amp;L_x000D_&amp;1#&amp;"Calibri"&amp;10&amp;K000000 Intern - eingschränkt auf Gruppe</oddFooter>
  </headerFooter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45C7-2830-D24E-B102-2A6D8086086C}">
  <sheetPr codeName="Tabelle4"/>
  <dimension ref="A1:R36"/>
  <sheetViews>
    <sheetView zoomScale="120" zoomScaleNormal="120" workbookViewId="0">
      <selection activeCell="J9" sqref="J9"/>
    </sheetView>
  </sheetViews>
  <sheetFormatPr baseColWidth="10" defaultRowHeight="16" x14ac:dyDescent="0.2"/>
  <cols>
    <col min="1" max="1" width="75.6640625" customWidth="1"/>
    <col min="2" max="2" width="36" customWidth="1"/>
    <col min="3" max="3" width="18.6640625" customWidth="1"/>
    <col min="4" max="4" width="19.83203125" customWidth="1"/>
    <col min="6" max="6" width="34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2" t="s">
        <v>2</v>
      </c>
      <c r="B3" s="2" t="s">
        <v>272</v>
      </c>
      <c r="C3" s="2" t="s">
        <v>270</v>
      </c>
      <c r="D3" s="2" t="s">
        <v>271</v>
      </c>
      <c r="F3" s="8" t="s">
        <v>245</v>
      </c>
    </row>
    <row r="4" spans="1:18" x14ac:dyDescent="0.2">
      <c r="A4" t="s">
        <v>86</v>
      </c>
      <c r="B4" t="s">
        <v>291</v>
      </c>
      <c r="C4" t="s">
        <v>280</v>
      </c>
      <c r="F4" s="8" t="s">
        <v>289</v>
      </c>
      <c r="G4" s="8" t="s">
        <v>290</v>
      </c>
      <c r="H4" s="8" t="s">
        <v>315</v>
      </c>
    </row>
    <row r="5" spans="1:18" x14ac:dyDescent="0.2">
      <c r="A5" t="s">
        <v>87</v>
      </c>
      <c r="B5" t="s">
        <v>87</v>
      </c>
      <c r="F5" t="s">
        <v>277</v>
      </c>
      <c r="G5">
        <f>COUNTIF(Tabelle414[[Schlagwort 1]:[Schlagwort 3]],F5)</f>
        <v>14</v>
      </c>
      <c r="H5" s="12">
        <f>_xlfn.PERCENTOF(Tabelle9[[#This Row],[Anzahl]],42)</f>
        <v>0.33333333333333331</v>
      </c>
    </row>
    <row r="6" spans="1:18" x14ac:dyDescent="0.2">
      <c r="A6" t="s">
        <v>88</v>
      </c>
      <c r="B6" t="s">
        <v>285</v>
      </c>
      <c r="C6" t="s">
        <v>277</v>
      </c>
      <c r="F6" t="s">
        <v>283</v>
      </c>
      <c r="G6">
        <f>COUNTIF(Tabelle414[[Schlagwort 1]:[Schlagwort 3]],F6)</f>
        <v>4</v>
      </c>
      <c r="H6" s="12">
        <f>_xlfn.PERCENTOF(Tabelle9[[#This Row],[Anzahl]],42)</f>
        <v>9.5238095238095233E-2</v>
      </c>
    </row>
    <row r="7" spans="1:18" x14ac:dyDescent="0.2">
      <c r="A7" t="s">
        <v>62</v>
      </c>
      <c r="B7" t="s">
        <v>277</v>
      </c>
      <c r="F7" t="s">
        <v>291</v>
      </c>
      <c r="G7">
        <f>COUNTIF(Tabelle414[[Schlagwort 1]:[Schlagwort 3]],F7)</f>
        <v>2</v>
      </c>
      <c r="H7" s="12">
        <f>_xlfn.PERCENTOF(Tabelle9[[#This Row],[Anzahl]],42)</f>
        <v>4.7619047619047616E-2</v>
      </c>
    </row>
    <row r="8" spans="1:18" x14ac:dyDescent="0.2">
      <c r="A8" t="s">
        <v>89</v>
      </c>
      <c r="B8" t="s">
        <v>269</v>
      </c>
      <c r="C8" t="s">
        <v>281</v>
      </c>
      <c r="F8" t="s">
        <v>87</v>
      </c>
      <c r="G8">
        <f>COUNTIF(Tabelle414[[Schlagwort 1]:[Schlagwort 3]],F8)</f>
        <v>2</v>
      </c>
      <c r="H8" s="12">
        <f>_xlfn.PERCENTOF(Tabelle9[[#This Row],[Anzahl]],42)</f>
        <v>4.7619047619047616E-2</v>
      </c>
    </row>
    <row r="9" spans="1:18" x14ac:dyDescent="0.2">
      <c r="A9" t="s">
        <v>90</v>
      </c>
      <c r="B9" t="s">
        <v>262</v>
      </c>
      <c r="F9" t="s">
        <v>262</v>
      </c>
      <c r="G9">
        <f>COUNTIF(Tabelle414[[Schlagwort 1]:[Schlagwort 3]],F9)</f>
        <v>2</v>
      </c>
      <c r="H9" s="12">
        <f>_xlfn.PERCENTOF(Tabelle9[[#This Row],[Anzahl]],42)</f>
        <v>4.7619047619047616E-2</v>
      </c>
    </row>
    <row r="10" spans="1:18" x14ac:dyDescent="0.2">
      <c r="A10" t="s">
        <v>91</v>
      </c>
      <c r="B10" t="s">
        <v>286</v>
      </c>
      <c r="C10" t="s">
        <v>87</v>
      </c>
      <c r="F10" t="s">
        <v>298</v>
      </c>
      <c r="G10">
        <f>COUNTIF(Tabelle414[[Schlagwort 1]:[Schlagwort 3]],F10)</f>
        <v>2</v>
      </c>
      <c r="H10" s="12">
        <f>_xlfn.PERCENTOF(Tabelle9[[#This Row],[Anzahl]],42)</f>
        <v>4.7619047619047616E-2</v>
      </c>
    </row>
    <row r="11" spans="1:18" x14ac:dyDescent="0.2">
      <c r="A11" t="s">
        <v>62</v>
      </c>
      <c r="B11" t="s">
        <v>277</v>
      </c>
      <c r="F11" t="s">
        <v>282</v>
      </c>
      <c r="G11">
        <f>COUNTIF(Tabelle414[[Schlagwort 1]:[Schlagwort 3]],F11)</f>
        <v>2</v>
      </c>
      <c r="H11" s="12">
        <f>_xlfn.PERCENTOF(Tabelle9[[#This Row],[Anzahl]],42)</f>
        <v>4.7619047619047616E-2</v>
      </c>
    </row>
    <row r="12" spans="1:18" x14ac:dyDescent="0.2">
      <c r="A12" t="s">
        <v>92</v>
      </c>
      <c r="B12" t="s">
        <v>298</v>
      </c>
      <c r="F12" t="s">
        <v>51</v>
      </c>
      <c r="G12">
        <f>COUNTIF(Tabelle414[[Schlagwort 1]:[Schlagwort 3]],F12)</f>
        <v>2</v>
      </c>
      <c r="H12" s="12">
        <f>_xlfn.PERCENTOF(Tabelle9[[#This Row],[Anzahl]],42)</f>
        <v>4.7619047619047616E-2</v>
      </c>
    </row>
    <row r="13" spans="1:18" x14ac:dyDescent="0.2">
      <c r="A13" t="s">
        <v>62</v>
      </c>
      <c r="B13" t="s">
        <v>277</v>
      </c>
      <c r="F13" t="s">
        <v>280</v>
      </c>
      <c r="G13">
        <f>COUNTIF(Tabelle414[[Schlagwort 1]:[Schlagwort 3]],F13)</f>
        <v>1</v>
      </c>
      <c r="H13" s="12">
        <f>_xlfn.PERCENTOF(Tabelle9[[#This Row],[Anzahl]],42)</f>
        <v>2.3809523809523808E-2</v>
      </c>
    </row>
    <row r="14" spans="1:18" x14ac:dyDescent="0.2">
      <c r="A14" t="s">
        <v>62</v>
      </c>
      <c r="B14" t="s">
        <v>277</v>
      </c>
      <c r="F14" t="s">
        <v>285</v>
      </c>
      <c r="G14">
        <f>COUNTIF(Tabelle414[[Schlagwort 1]:[Schlagwort 3]],F14)</f>
        <v>1</v>
      </c>
      <c r="H14" s="12">
        <f>_xlfn.PERCENTOF(Tabelle9[[#This Row],[Anzahl]],42)</f>
        <v>2.3809523809523808E-2</v>
      </c>
    </row>
    <row r="15" spans="1:18" x14ac:dyDescent="0.2">
      <c r="A15" t="s">
        <v>62</v>
      </c>
      <c r="B15" t="s">
        <v>277</v>
      </c>
      <c r="F15" t="s">
        <v>269</v>
      </c>
      <c r="G15">
        <f>COUNTIF(Tabelle414[[Schlagwort 1]:[Schlagwort 3]],F15)</f>
        <v>1</v>
      </c>
      <c r="H15" s="12">
        <f>_xlfn.PERCENTOF(Tabelle9[[#This Row],[Anzahl]],42)</f>
        <v>2.3809523809523808E-2</v>
      </c>
    </row>
    <row r="16" spans="1:18" x14ac:dyDescent="0.2">
      <c r="A16" t="s">
        <v>62</v>
      </c>
      <c r="B16" t="s">
        <v>277</v>
      </c>
      <c r="F16" t="s">
        <v>281</v>
      </c>
      <c r="G16">
        <f>COUNTIF(Tabelle414[[Schlagwort 1]:[Schlagwort 3]],F16)</f>
        <v>1</v>
      </c>
      <c r="H16" s="12">
        <f>_xlfn.PERCENTOF(Tabelle9[[#This Row],[Anzahl]],42)</f>
        <v>2.3809523809523808E-2</v>
      </c>
    </row>
    <row r="17" spans="1:8" x14ac:dyDescent="0.2">
      <c r="A17" t="s">
        <v>93</v>
      </c>
      <c r="B17" t="s">
        <v>292</v>
      </c>
      <c r="F17" t="s">
        <v>286</v>
      </c>
      <c r="G17">
        <f>COUNTIF(Tabelle414[[Schlagwort 1]:[Schlagwort 3]],F17)</f>
        <v>1</v>
      </c>
      <c r="H17" s="12">
        <f>_xlfn.PERCENTOF(Tabelle9[[#This Row],[Anzahl]],42)</f>
        <v>2.3809523809523808E-2</v>
      </c>
    </row>
    <row r="18" spans="1:8" x14ac:dyDescent="0.2">
      <c r="A18" t="s">
        <v>62</v>
      </c>
      <c r="B18" t="s">
        <v>277</v>
      </c>
      <c r="F18" t="s">
        <v>293</v>
      </c>
      <c r="G18">
        <f>COUNTIF(Tabelle414[[Schlagwort 1]:[Schlagwort 3]],F18)</f>
        <v>1</v>
      </c>
      <c r="H18" s="12">
        <f>_xlfn.PERCENTOF(Tabelle9[[#This Row],[Anzahl]],42)</f>
        <v>2.3809523809523808E-2</v>
      </c>
    </row>
    <row r="19" spans="1:8" x14ac:dyDescent="0.2">
      <c r="A19" t="s">
        <v>94</v>
      </c>
      <c r="B19" t="s">
        <v>293</v>
      </c>
      <c r="F19" t="s">
        <v>265</v>
      </c>
      <c r="G19">
        <f>COUNTIF(Tabelle414[[Schlagwort 1]:[Schlagwort 3]],F19)</f>
        <v>1</v>
      </c>
      <c r="H19" s="12">
        <f>_xlfn.PERCENTOF(Tabelle9[[#This Row],[Anzahl]],42)</f>
        <v>2.3809523809523808E-2</v>
      </c>
    </row>
    <row r="20" spans="1:8" x14ac:dyDescent="0.2">
      <c r="A20" t="s">
        <v>95</v>
      </c>
      <c r="B20" t="s">
        <v>265</v>
      </c>
      <c r="C20" t="s">
        <v>287</v>
      </c>
      <c r="F20" t="s">
        <v>287</v>
      </c>
      <c r="G20">
        <f>COUNTIF(Tabelle414[[Schlagwort 1]:[Schlagwort 3]],F20)</f>
        <v>1</v>
      </c>
      <c r="H20" s="12">
        <f>_xlfn.PERCENTOF(Tabelle9[[#This Row],[Anzahl]],42)</f>
        <v>2.3809523809523808E-2</v>
      </c>
    </row>
    <row r="21" spans="1:8" x14ac:dyDescent="0.2">
      <c r="A21" t="s">
        <v>66</v>
      </c>
      <c r="B21" t="s">
        <v>277</v>
      </c>
      <c r="F21" t="s">
        <v>288</v>
      </c>
      <c r="G21">
        <f>COUNTIF(Tabelle414[[Schlagwort 1]:[Schlagwort 3]],F21)</f>
        <v>1</v>
      </c>
      <c r="H21" s="12">
        <f>_xlfn.PERCENTOF(Tabelle9[[#This Row],[Anzahl]],42)</f>
        <v>2.3809523809523808E-2</v>
      </c>
    </row>
    <row r="22" spans="1:8" x14ac:dyDescent="0.2">
      <c r="A22" t="s">
        <v>66</v>
      </c>
      <c r="B22" t="s">
        <v>277</v>
      </c>
      <c r="F22" t="s">
        <v>284</v>
      </c>
      <c r="G22">
        <f>COUNTIF(Tabelle414[[Schlagwort 1]:[Schlagwort 3]],F22)</f>
        <v>1</v>
      </c>
      <c r="H22" s="12">
        <f>_xlfn.PERCENTOF(Tabelle9[[#This Row],[Anzahl]],42)</f>
        <v>2.3809523809523808E-2</v>
      </c>
    </row>
    <row r="23" spans="1:8" x14ac:dyDescent="0.2">
      <c r="A23" t="s">
        <v>96</v>
      </c>
      <c r="B23" t="s">
        <v>282</v>
      </c>
      <c r="C23" t="s">
        <v>277</v>
      </c>
      <c r="F23" t="s">
        <v>276</v>
      </c>
      <c r="G23">
        <f>COUNTIF(Tabelle414[[Schlagwort 1]:[Schlagwort 3]],F23)</f>
        <v>1</v>
      </c>
      <c r="H23" s="12">
        <f>_xlfn.PERCENTOF(Tabelle9[[#This Row],[Anzahl]],42)</f>
        <v>2.3809523809523808E-2</v>
      </c>
    </row>
    <row r="24" spans="1:8" x14ac:dyDescent="0.2">
      <c r="A24" t="s">
        <v>97</v>
      </c>
      <c r="B24" t="s">
        <v>262</v>
      </c>
      <c r="C24" t="s">
        <v>282</v>
      </c>
      <c r="F24" t="s">
        <v>292</v>
      </c>
      <c r="G24">
        <f>COUNTIF(Tabelle414[[Schlagwort 1]:[Schlagwort 3]],F24)</f>
        <v>1</v>
      </c>
      <c r="H24" s="12">
        <f>_xlfn.PERCENTOF(Tabelle9[[#This Row],[Anzahl]],42)</f>
        <v>2.3809523809523808E-2</v>
      </c>
    </row>
    <row r="25" spans="1:8" x14ac:dyDescent="0.2">
      <c r="A25" t="s">
        <v>62</v>
      </c>
      <c r="B25" t="s">
        <v>277</v>
      </c>
    </row>
    <row r="26" spans="1:8" x14ac:dyDescent="0.2">
      <c r="A26" t="s">
        <v>98</v>
      </c>
      <c r="B26" t="s">
        <v>288</v>
      </c>
      <c r="C26" t="s">
        <v>277</v>
      </c>
      <c r="F26" s="2" t="s">
        <v>258</v>
      </c>
      <c r="G26" s="2" t="s">
        <v>255</v>
      </c>
      <c r="H26" s="2" t="s">
        <v>257</v>
      </c>
    </row>
    <row r="27" spans="1:8" x14ac:dyDescent="0.2">
      <c r="A27" t="s">
        <v>99</v>
      </c>
      <c r="B27" t="s">
        <v>283</v>
      </c>
      <c r="G27" s="2">
        <f>SUM(Tabelle9[Anzahl])</f>
        <v>42</v>
      </c>
      <c r="H27" s="16">
        <f>SUM(Tabelle9[[Prozent ]])</f>
        <v>1.0000000000000004</v>
      </c>
    </row>
    <row r="28" spans="1:8" x14ac:dyDescent="0.2">
      <c r="A28" t="s">
        <v>100</v>
      </c>
      <c r="B28" t="s">
        <v>291</v>
      </c>
    </row>
    <row r="29" spans="1:8" x14ac:dyDescent="0.2">
      <c r="A29" t="s">
        <v>101</v>
      </c>
      <c r="B29" t="s">
        <v>51</v>
      </c>
      <c r="C29" t="s">
        <v>283</v>
      </c>
    </row>
    <row r="30" spans="1:8" x14ac:dyDescent="0.2">
      <c r="A30" t="s">
        <v>102</v>
      </c>
      <c r="B30" t="s">
        <v>277</v>
      </c>
      <c r="C30" t="s">
        <v>284</v>
      </c>
    </row>
    <row r="31" spans="1:8" x14ac:dyDescent="0.2">
      <c r="A31" t="s">
        <v>103</v>
      </c>
      <c r="B31" t="s">
        <v>283</v>
      </c>
    </row>
    <row r="32" spans="1:8" x14ac:dyDescent="0.2">
      <c r="A32" t="s">
        <v>104</v>
      </c>
      <c r="B32" t="s">
        <v>283</v>
      </c>
      <c r="C32" t="s">
        <v>51</v>
      </c>
      <c r="D32" t="s">
        <v>276</v>
      </c>
    </row>
    <row r="33" spans="1:4" x14ac:dyDescent="0.2">
      <c r="A33" t="s">
        <v>105</v>
      </c>
      <c r="B33" t="s">
        <v>298</v>
      </c>
    </row>
    <row r="35" spans="1:4" x14ac:dyDescent="0.2">
      <c r="C35" s="2" t="s">
        <v>294</v>
      </c>
      <c r="D35" s="2" t="s">
        <v>295</v>
      </c>
    </row>
    <row r="36" spans="1:4" x14ac:dyDescent="0.2">
      <c r="D36" s="2">
        <f>COUNTA(Tabelle414[[Schlagwort 1]:[Schlagwort 3]])</f>
        <v>42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headerFooter>
    <oddFooter>&amp;L_x000D_&amp;1#&amp;"Calibri"&amp;10&amp;K000000 Intern - eingschränkt auf Gruppe</oddFooter>
  </headerFooter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3972-8D3F-034C-9BC8-5A5C776ECA62}">
  <sheetPr codeName="Tabelle5"/>
  <dimension ref="A1:R37"/>
  <sheetViews>
    <sheetView zoomScale="120" zoomScaleNormal="120" workbookViewId="0">
      <selection activeCell="G42" sqref="G42"/>
    </sheetView>
  </sheetViews>
  <sheetFormatPr baseColWidth="10" defaultRowHeight="16" x14ac:dyDescent="0.2"/>
  <cols>
    <col min="1" max="1" width="59.5" customWidth="1"/>
    <col min="2" max="2" width="22.83203125" customWidth="1"/>
    <col min="3" max="3" width="18" customWidth="1"/>
    <col min="4" max="4" width="17" customWidth="1"/>
    <col min="5" max="5" width="20" customWidth="1"/>
    <col min="7" max="7" width="24.6640625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1" t="s">
        <v>3</v>
      </c>
      <c r="B3" s="1" t="s">
        <v>272</v>
      </c>
      <c r="C3" s="1" t="s">
        <v>270</v>
      </c>
      <c r="D3" s="1" t="s">
        <v>271</v>
      </c>
      <c r="E3" s="1" t="s">
        <v>273</v>
      </c>
      <c r="G3" s="13" t="s">
        <v>245</v>
      </c>
    </row>
    <row r="4" spans="1:18" x14ac:dyDescent="0.2">
      <c r="A4" t="s">
        <v>127</v>
      </c>
      <c r="B4" t="s">
        <v>201</v>
      </c>
      <c r="G4" s="13" t="s">
        <v>289</v>
      </c>
      <c r="H4" s="13" t="s">
        <v>247</v>
      </c>
      <c r="I4" s="14" t="s">
        <v>250</v>
      </c>
    </row>
    <row r="5" spans="1:18" x14ac:dyDescent="0.2">
      <c r="A5" t="s">
        <v>128</v>
      </c>
      <c r="B5" t="s">
        <v>302</v>
      </c>
      <c r="C5" t="s">
        <v>167</v>
      </c>
      <c r="G5" t="s">
        <v>152</v>
      </c>
      <c r="H5">
        <f>COUNTIF(Tabelle515[[Schlagwort 1]:[Schlagwort 4]],G5)</f>
        <v>12</v>
      </c>
      <c r="I5" s="12">
        <f>_xlfn.PERCENTOF(Tabelle10[[#This Row],[Anzahl ]],58)</f>
        <v>0.20689655172413793</v>
      </c>
    </row>
    <row r="6" spans="1:18" x14ac:dyDescent="0.2">
      <c r="A6" t="s">
        <v>129</v>
      </c>
      <c r="B6" t="s">
        <v>199</v>
      </c>
      <c r="G6" t="s">
        <v>153</v>
      </c>
      <c r="H6">
        <f>COUNTIF(Tabelle515[[Schlagwort 1]:[Schlagwort 4]],G6)</f>
        <v>10</v>
      </c>
      <c r="I6" s="12">
        <f>_xlfn.PERCENTOF(Tabelle10[[#This Row],[Anzahl ]],58)</f>
        <v>0.17241379310344829</v>
      </c>
    </row>
    <row r="7" spans="1:18" x14ac:dyDescent="0.2">
      <c r="A7" t="s">
        <v>130</v>
      </c>
      <c r="B7" t="s">
        <v>304</v>
      </c>
      <c r="C7" t="s">
        <v>299</v>
      </c>
      <c r="D7" t="s">
        <v>198</v>
      </c>
      <c r="G7" t="s">
        <v>167</v>
      </c>
      <c r="H7">
        <f>COUNTIF(Tabelle515[[Schlagwort 1]:[Schlagwort 4]],G7)</f>
        <v>6</v>
      </c>
      <c r="I7" s="12">
        <f>_xlfn.PERCENTOF(Tabelle10[[#This Row],[Anzahl ]],58)</f>
        <v>0.10344827586206896</v>
      </c>
    </row>
    <row r="8" spans="1:18" x14ac:dyDescent="0.2">
      <c r="A8" t="s">
        <v>132</v>
      </c>
      <c r="B8" t="s">
        <v>305</v>
      </c>
      <c r="C8" t="s">
        <v>167</v>
      </c>
      <c r="G8" t="s">
        <v>199</v>
      </c>
      <c r="H8">
        <f>COUNTIF(Tabelle515[[Schlagwort 1]:[Schlagwort 4]],G8)</f>
        <v>6</v>
      </c>
      <c r="I8" s="12">
        <f>_xlfn.PERCENTOF(Tabelle10[[#This Row],[Anzahl ]],58)</f>
        <v>0.10344827586206896</v>
      </c>
    </row>
    <row r="9" spans="1:18" x14ac:dyDescent="0.2">
      <c r="A9" t="s">
        <v>133</v>
      </c>
      <c r="B9" t="s">
        <v>152</v>
      </c>
      <c r="C9" t="s">
        <v>300</v>
      </c>
      <c r="G9" t="s">
        <v>87</v>
      </c>
      <c r="H9">
        <f>COUNTIF(Tabelle515[[Schlagwort 1]:[Schlagwort 4]],G9)</f>
        <v>5</v>
      </c>
      <c r="I9" s="12">
        <f>_xlfn.PERCENTOF(Tabelle10[[#This Row],[Anzahl ]],58)</f>
        <v>8.6206896551724144E-2</v>
      </c>
    </row>
    <row r="10" spans="1:18" x14ac:dyDescent="0.2">
      <c r="A10" t="s">
        <v>134</v>
      </c>
      <c r="B10" t="s">
        <v>306</v>
      </c>
      <c r="C10" t="s">
        <v>153</v>
      </c>
      <c r="G10" t="s">
        <v>201</v>
      </c>
      <c r="H10">
        <f>COUNTIF(Tabelle515[[Schlagwort 1]:[Schlagwort 4]],G10)</f>
        <v>3</v>
      </c>
      <c r="I10" s="12">
        <f>_xlfn.PERCENTOF(Tabelle10[[#This Row],[Anzahl ]],58)</f>
        <v>5.1724137931034482E-2</v>
      </c>
    </row>
    <row r="11" spans="1:18" x14ac:dyDescent="0.2">
      <c r="A11" t="s">
        <v>135</v>
      </c>
      <c r="B11" t="s">
        <v>304</v>
      </c>
      <c r="C11" t="s">
        <v>299</v>
      </c>
      <c r="D11" t="s">
        <v>152</v>
      </c>
      <c r="G11" t="s">
        <v>304</v>
      </c>
      <c r="H11">
        <f>COUNTIF(Tabelle515[[Schlagwort 1]:[Schlagwort 4]],G11)</f>
        <v>3</v>
      </c>
      <c r="I11" s="12">
        <f>_xlfn.PERCENTOF(Tabelle10[[#This Row],[Anzahl ]],58)</f>
        <v>5.1724137931034482E-2</v>
      </c>
    </row>
    <row r="12" spans="1:18" x14ac:dyDescent="0.2">
      <c r="A12" t="s">
        <v>136</v>
      </c>
      <c r="B12" t="s">
        <v>199</v>
      </c>
      <c r="G12" t="s">
        <v>299</v>
      </c>
      <c r="H12">
        <f>COUNTIF(Tabelle515[[Schlagwort 1]:[Schlagwort 4]],G12)</f>
        <v>3</v>
      </c>
      <c r="I12" s="12">
        <f>_xlfn.PERCENTOF(Tabelle10[[#This Row],[Anzahl ]],58)</f>
        <v>5.1724137931034482E-2</v>
      </c>
    </row>
    <row r="13" spans="1:18" x14ac:dyDescent="0.2">
      <c r="A13" t="s">
        <v>137</v>
      </c>
      <c r="B13" t="s">
        <v>153</v>
      </c>
      <c r="C13" t="s">
        <v>167</v>
      </c>
      <c r="D13" t="s">
        <v>201</v>
      </c>
      <c r="E13" t="s">
        <v>301</v>
      </c>
      <c r="G13" t="s">
        <v>302</v>
      </c>
      <c r="H13">
        <f>COUNTIF(Tabelle515[[Schlagwort 1]:[Schlagwort 4]],G13)</f>
        <v>2</v>
      </c>
      <c r="I13" s="12">
        <f>_xlfn.PERCENTOF(Tabelle10[[#This Row],[Anzahl ]],58)</f>
        <v>3.4482758620689655E-2</v>
      </c>
    </row>
    <row r="14" spans="1:18" x14ac:dyDescent="0.2">
      <c r="A14" t="s">
        <v>157</v>
      </c>
      <c r="B14" t="s">
        <v>153</v>
      </c>
      <c r="G14" t="s">
        <v>300</v>
      </c>
      <c r="H14">
        <f>COUNTIF(Tabelle515[[Schlagwort 1]:[Schlagwort 4]],G14)</f>
        <v>2</v>
      </c>
      <c r="I14" s="12">
        <f>_xlfn.PERCENTOF(Tabelle10[[#This Row],[Anzahl ]],58)</f>
        <v>3.4482758620689655E-2</v>
      </c>
    </row>
    <row r="15" spans="1:18" x14ac:dyDescent="0.2">
      <c r="A15" t="s">
        <v>138</v>
      </c>
      <c r="B15" t="s">
        <v>199</v>
      </c>
      <c r="G15" t="s">
        <v>198</v>
      </c>
      <c r="H15">
        <f>COUNTIF(Tabelle515[[Schlagwort 1]:[Schlagwort 4]],G15)</f>
        <v>1</v>
      </c>
      <c r="I15" s="12">
        <f>_xlfn.PERCENTOF(Tabelle10[[#This Row],[Anzahl ]],58)</f>
        <v>1.7241379310344827E-2</v>
      </c>
    </row>
    <row r="16" spans="1:18" x14ac:dyDescent="0.2">
      <c r="A16" t="s">
        <v>139</v>
      </c>
      <c r="B16" t="s">
        <v>167</v>
      </c>
      <c r="G16" t="s">
        <v>305</v>
      </c>
      <c r="H16">
        <f>COUNTIF(Tabelle515[[Schlagwort 1]:[Schlagwort 4]],G16)</f>
        <v>1</v>
      </c>
      <c r="I16" s="12">
        <f>_xlfn.PERCENTOF(Tabelle10[[#This Row],[Anzahl ]],58)</f>
        <v>1.7241379310344827E-2</v>
      </c>
    </row>
    <row r="17" spans="1:9" x14ac:dyDescent="0.2">
      <c r="A17" t="s">
        <v>140</v>
      </c>
      <c r="B17" t="s">
        <v>153</v>
      </c>
      <c r="C17" t="s">
        <v>87</v>
      </c>
      <c r="G17" t="s">
        <v>306</v>
      </c>
      <c r="H17">
        <f>COUNTIF(Tabelle515[[Schlagwort 1]:[Schlagwort 4]],G17)</f>
        <v>1</v>
      </c>
      <c r="I17" s="12">
        <f>_xlfn.PERCENTOF(Tabelle10[[#This Row],[Anzahl ]],58)</f>
        <v>1.7241379310344827E-2</v>
      </c>
    </row>
    <row r="18" spans="1:9" x14ac:dyDescent="0.2">
      <c r="A18" t="s">
        <v>141</v>
      </c>
      <c r="B18" t="s">
        <v>167</v>
      </c>
      <c r="G18" t="s">
        <v>301</v>
      </c>
      <c r="H18">
        <f>COUNTIF(Tabelle515[[Schlagwort 1]:[Schlagwort 4]],G18)</f>
        <v>1</v>
      </c>
      <c r="I18" s="12">
        <f>_xlfn.PERCENTOF(Tabelle10[[#This Row],[Anzahl ]],58)</f>
        <v>1.7241379310344827E-2</v>
      </c>
    </row>
    <row r="19" spans="1:9" x14ac:dyDescent="0.2">
      <c r="A19" t="s">
        <v>142</v>
      </c>
      <c r="B19" t="s">
        <v>153</v>
      </c>
      <c r="C19" t="s">
        <v>87</v>
      </c>
      <c r="G19" t="s">
        <v>286</v>
      </c>
      <c r="H19">
        <f>COUNTIF(Tabelle515[[Schlagwort 1]:[Schlagwort 4]],G19)</f>
        <v>1</v>
      </c>
      <c r="I19" s="12">
        <f>_xlfn.PERCENTOF(Tabelle10[[#This Row],[Anzahl ]],58)</f>
        <v>1.7241379310344827E-2</v>
      </c>
    </row>
    <row r="20" spans="1:9" x14ac:dyDescent="0.2">
      <c r="A20" t="s">
        <v>143</v>
      </c>
      <c r="B20" t="s">
        <v>199</v>
      </c>
      <c r="G20" t="s">
        <v>303</v>
      </c>
      <c r="H20">
        <f>COUNTIF(Tabelle515[[Schlagwort 1]:[Schlagwort 4]],G20)</f>
        <v>1</v>
      </c>
      <c r="I20" s="12">
        <f>_xlfn.PERCENTOF(Tabelle10[[#This Row],[Anzahl ]],58)</f>
        <v>1.7241379310344827E-2</v>
      </c>
    </row>
    <row r="21" spans="1:9" x14ac:dyDescent="0.2">
      <c r="A21" t="s">
        <v>144</v>
      </c>
      <c r="B21" t="s">
        <v>153</v>
      </c>
      <c r="C21" t="s">
        <v>152</v>
      </c>
    </row>
    <row r="22" spans="1:9" x14ac:dyDescent="0.2">
      <c r="A22" t="s">
        <v>145</v>
      </c>
      <c r="B22" t="s">
        <v>152</v>
      </c>
      <c r="C22" t="s">
        <v>87</v>
      </c>
      <c r="G22" s="1" t="s">
        <v>258</v>
      </c>
      <c r="H22" s="1" t="s">
        <v>307</v>
      </c>
      <c r="I22" s="1" t="s">
        <v>257</v>
      </c>
    </row>
    <row r="23" spans="1:9" x14ac:dyDescent="0.2">
      <c r="A23" t="s">
        <v>146</v>
      </c>
      <c r="B23" t="s">
        <v>152</v>
      </c>
      <c r="C23" t="s">
        <v>286</v>
      </c>
      <c r="H23" s="1">
        <f>SUM(Tabelle10[[Anzahl ]])</f>
        <v>58</v>
      </c>
      <c r="I23" s="17">
        <f>SUM(Tabelle10[Prozent])</f>
        <v>1</v>
      </c>
    </row>
    <row r="24" spans="1:9" x14ac:dyDescent="0.2">
      <c r="A24" t="s">
        <v>147</v>
      </c>
      <c r="B24" t="s">
        <v>199</v>
      </c>
    </row>
    <row r="25" spans="1:9" x14ac:dyDescent="0.2">
      <c r="A25" t="s">
        <v>148</v>
      </c>
      <c r="B25" t="s">
        <v>199</v>
      </c>
      <c r="C25" t="s">
        <v>302</v>
      </c>
    </row>
    <row r="26" spans="1:9" x14ac:dyDescent="0.2">
      <c r="A26" t="s">
        <v>149</v>
      </c>
      <c r="B26" t="s">
        <v>152</v>
      </c>
    </row>
    <row r="27" spans="1:9" x14ac:dyDescent="0.2">
      <c r="A27" t="s">
        <v>150</v>
      </c>
      <c r="B27" t="s">
        <v>152</v>
      </c>
      <c r="C27" t="s">
        <v>201</v>
      </c>
    </row>
    <row r="28" spans="1:9" x14ac:dyDescent="0.2">
      <c r="A28" t="s">
        <v>151</v>
      </c>
      <c r="B28" t="s">
        <v>87</v>
      </c>
      <c r="C28" t="s">
        <v>153</v>
      </c>
      <c r="D28" t="s">
        <v>152</v>
      </c>
    </row>
    <row r="29" spans="1:9" x14ac:dyDescent="0.2">
      <c r="A29" t="s">
        <v>152</v>
      </c>
      <c r="B29" t="s">
        <v>152</v>
      </c>
    </row>
    <row r="30" spans="1:9" x14ac:dyDescent="0.2">
      <c r="A30" t="s">
        <v>153</v>
      </c>
      <c r="B30" t="s">
        <v>153</v>
      </c>
    </row>
    <row r="31" spans="1:9" x14ac:dyDescent="0.2">
      <c r="A31" t="s">
        <v>154</v>
      </c>
      <c r="B31" t="s">
        <v>152</v>
      </c>
      <c r="C31" t="s">
        <v>300</v>
      </c>
      <c r="D31" t="s">
        <v>303</v>
      </c>
      <c r="E31" t="s">
        <v>167</v>
      </c>
    </row>
    <row r="32" spans="1:9" x14ac:dyDescent="0.2">
      <c r="A32" t="s">
        <v>155</v>
      </c>
      <c r="B32" t="s">
        <v>304</v>
      </c>
      <c r="C32" t="s">
        <v>299</v>
      </c>
      <c r="D32" t="s">
        <v>152</v>
      </c>
    </row>
    <row r="33" spans="1:5" x14ac:dyDescent="0.2">
      <c r="A33" t="s">
        <v>156</v>
      </c>
      <c r="B33" t="s">
        <v>153</v>
      </c>
      <c r="C33" t="s">
        <v>152</v>
      </c>
      <c r="D33" t="s">
        <v>87</v>
      </c>
    </row>
    <row r="34" spans="1:5" x14ac:dyDescent="0.2">
      <c r="A34" t="s">
        <v>157</v>
      </c>
      <c r="B34" t="s">
        <v>153</v>
      </c>
    </row>
    <row r="36" spans="1:5" x14ac:dyDescent="0.2">
      <c r="D36" s="1" t="s">
        <v>258</v>
      </c>
      <c r="E36" s="1" t="s">
        <v>255</v>
      </c>
    </row>
    <row r="37" spans="1:5" x14ac:dyDescent="0.2">
      <c r="E37" s="1">
        <f>COUNTA(Tabelle515[[Schlagwort 1]:[Schlagwort 4]])</f>
        <v>58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headerFooter>
    <oddFooter>&amp;L_x000D_&amp;1#&amp;"Calibri"&amp;10&amp;K000000 Intern - eingschränkt auf Gruppe</oddFooter>
  </headerFooter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7667-070C-FF45-A872-39B27D395235}">
  <sheetPr codeName="Tabelle6"/>
  <dimension ref="A1:R29"/>
  <sheetViews>
    <sheetView zoomScale="120" zoomScaleNormal="120" workbookViewId="0">
      <selection activeCell="G32" sqref="G32"/>
    </sheetView>
  </sheetViews>
  <sheetFormatPr baseColWidth="10" defaultRowHeight="16" x14ac:dyDescent="0.2"/>
  <cols>
    <col min="1" max="1" width="76.1640625" customWidth="1"/>
    <col min="2" max="2" width="47.1640625" customWidth="1"/>
    <col min="3" max="3" width="17.33203125" customWidth="1"/>
    <col min="4" max="4" width="20.6640625" customWidth="1"/>
    <col min="6" max="6" width="47.6640625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2" t="s">
        <v>4</v>
      </c>
      <c r="B3" s="2" t="s">
        <v>272</v>
      </c>
      <c r="C3" s="2" t="s">
        <v>270</v>
      </c>
      <c r="D3" s="2" t="s">
        <v>271</v>
      </c>
      <c r="F3" s="8" t="s">
        <v>245</v>
      </c>
    </row>
    <row r="4" spans="1:18" x14ac:dyDescent="0.2">
      <c r="A4" t="s">
        <v>174</v>
      </c>
      <c r="B4" t="s">
        <v>312</v>
      </c>
      <c r="F4" s="8" t="s">
        <v>259</v>
      </c>
      <c r="G4" s="8" t="s">
        <v>247</v>
      </c>
      <c r="H4" s="8" t="s">
        <v>250</v>
      </c>
    </row>
    <row r="5" spans="1:18" x14ac:dyDescent="0.2">
      <c r="A5" t="s">
        <v>176</v>
      </c>
      <c r="B5" t="s">
        <v>195</v>
      </c>
      <c r="F5" t="s">
        <v>195</v>
      </c>
      <c r="G5">
        <f>COUNTIF(Tabelle1517[[Schlagwort 1]:[Schlagwort 3]],F5)</f>
        <v>9</v>
      </c>
      <c r="H5" s="12">
        <f>_xlfn.PERCENTOF(Tabelle23[[#This Row],[Anzahl ]],32)</f>
        <v>0.28125</v>
      </c>
    </row>
    <row r="6" spans="1:18" x14ac:dyDescent="0.2">
      <c r="A6" t="s">
        <v>177</v>
      </c>
      <c r="B6" t="s">
        <v>311</v>
      </c>
      <c r="F6" t="s">
        <v>199</v>
      </c>
      <c r="G6">
        <f>COUNTIF(Tabelle1517[[Schlagwort 1]:[Schlagwort 3]],F6)</f>
        <v>5</v>
      </c>
      <c r="H6" s="12">
        <f>_xlfn.PERCENTOF(Tabelle23[[#This Row],[Anzahl ]],32)</f>
        <v>0.15625</v>
      </c>
    </row>
    <row r="7" spans="1:18" x14ac:dyDescent="0.2">
      <c r="A7" t="s">
        <v>178</v>
      </c>
      <c r="B7" t="s">
        <v>195</v>
      </c>
      <c r="F7" t="s">
        <v>87</v>
      </c>
      <c r="G7">
        <f>COUNTIF(Tabelle1517[[Schlagwort 1]:[Schlagwort 3]],F7)</f>
        <v>4</v>
      </c>
      <c r="H7" s="12">
        <f>_xlfn.PERCENTOF(Tabelle23[[#This Row],[Anzahl ]],32)</f>
        <v>0.125</v>
      </c>
    </row>
    <row r="8" spans="1:18" x14ac:dyDescent="0.2">
      <c r="A8" t="s">
        <v>179</v>
      </c>
      <c r="B8" t="s">
        <v>199</v>
      </c>
      <c r="F8" s="5" t="s">
        <v>313</v>
      </c>
      <c r="G8">
        <f>COUNTIF(Tabelle1517[[Schlagwort 1]:[Schlagwort 3]],F8)</f>
        <v>3</v>
      </c>
      <c r="H8" s="12">
        <f>_xlfn.PERCENTOF(Tabelle23[[#This Row],[Anzahl ]],32)</f>
        <v>9.375E-2</v>
      </c>
    </row>
    <row r="9" spans="1:18" x14ac:dyDescent="0.2">
      <c r="A9" t="s">
        <v>180</v>
      </c>
      <c r="B9" t="s">
        <v>199</v>
      </c>
      <c r="C9" t="s">
        <v>302</v>
      </c>
      <c r="F9" t="s">
        <v>311</v>
      </c>
      <c r="G9">
        <f>COUNTIF(Tabelle1517[[Schlagwort 1]:[Schlagwort 3]],F9)</f>
        <v>2</v>
      </c>
      <c r="H9" s="12">
        <f>_xlfn.PERCENTOF(Tabelle23[[#This Row],[Anzahl ]],32)</f>
        <v>6.25E-2</v>
      </c>
    </row>
    <row r="10" spans="1:18" x14ac:dyDescent="0.2">
      <c r="A10" t="s">
        <v>175</v>
      </c>
      <c r="B10" t="s">
        <v>195</v>
      </c>
      <c r="F10" t="s">
        <v>201</v>
      </c>
      <c r="G10">
        <f>COUNTIF(Tabelle1517[[Schlagwort 1]:[Schlagwort 3]],F10)</f>
        <v>2</v>
      </c>
      <c r="H10" s="12">
        <f>_xlfn.PERCENTOF(Tabelle23[[#This Row],[Anzahl ]],32)</f>
        <v>6.25E-2</v>
      </c>
    </row>
    <row r="11" spans="1:18" x14ac:dyDescent="0.2">
      <c r="A11" t="s">
        <v>181</v>
      </c>
      <c r="B11" t="s">
        <v>198</v>
      </c>
      <c r="F11" t="s">
        <v>312</v>
      </c>
      <c r="G11">
        <f>COUNTIF(Tabelle1517[[Schlagwort 1]:[Schlagwort 3]],F11)</f>
        <v>1</v>
      </c>
      <c r="H11" s="12">
        <f>_xlfn.PERCENTOF(Tabelle23[[#This Row],[Anzahl ]],32)</f>
        <v>3.125E-2</v>
      </c>
    </row>
    <row r="12" spans="1:18" x14ac:dyDescent="0.2">
      <c r="A12" t="s">
        <v>175</v>
      </c>
      <c r="B12" t="s">
        <v>195</v>
      </c>
      <c r="F12" t="s">
        <v>302</v>
      </c>
      <c r="G12">
        <f>COUNTIF(Tabelle1517[[Schlagwort 1]:[Schlagwort 3]],F12)</f>
        <v>1</v>
      </c>
      <c r="H12" s="12">
        <f>_xlfn.PERCENTOF(Tabelle23[[#This Row],[Anzahl ]],32)</f>
        <v>3.125E-2</v>
      </c>
    </row>
    <row r="13" spans="1:18" x14ac:dyDescent="0.2">
      <c r="A13" t="s">
        <v>147</v>
      </c>
      <c r="B13" t="s">
        <v>199</v>
      </c>
      <c r="F13" t="s">
        <v>198</v>
      </c>
      <c r="G13">
        <f>COUNTIF(Tabelle1517[[Schlagwort 1]:[Schlagwort 3]],F13)</f>
        <v>1</v>
      </c>
      <c r="H13" s="12">
        <f>_xlfn.PERCENTOF(Tabelle23[[#This Row],[Anzahl ]],32)</f>
        <v>3.125E-2</v>
      </c>
    </row>
    <row r="14" spans="1:18" x14ac:dyDescent="0.2">
      <c r="A14" t="s">
        <v>182</v>
      </c>
      <c r="B14" t="s">
        <v>309</v>
      </c>
      <c r="C14" t="s">
        <v>308</v>
      </c>
      <c r="D14" t="s">
        <v>199</v>
      </c>
      <c r="F14" t="s">
        <v>308</v>
      </c>
      <c r="G14">
        <f>COUNTIF(Tabelle1517[[Schlagwort 1]:[Schlagwort 3]],F14)</f>
        <v>1</v>
      </c>
      <c r="H14" s="12">
        <f>_xlfn.PERCENTOF(Tabelle23[[#This Row],[Anzahl ]],32)</f>
        <v>3.125E-2</v>
      </c>
    </row>
    <row r="15" spans="1:18" x14ac:dyDescent="0.2">
      <c r="A15" t="s">
        <v>127</v>
      </c>
      <c r="B15" t="s">
        <v>201</v>
      </c>
      <c r="F15" t="s">
        <v>309</v>
      </c>
      <c r="G15">
        <f>COUNTIF(Tabelle1517[[Schlagwort 1]:[Schlagwort 3]],F15)</f>
        <v>1</v>
      </c>
      <c r="H15" s="12">
        <f>_xlfn.PERCENTOF(Tabelle23[[#This Row],[Anzahl ]],32)</f>
        <v>3.125E-2</v>
      </c>
    </row>
    <row r="16" spans="1:18" x14ac:dyDescent="0.2">
      <c r="A16" t="s">
        <v>183</v>
      </c>
      <c r="B16" t="s">
        <v>195</v>
      </c>
      <c r="F16" t="s">
        <v>310</v>
      </c>
      <c r="G16">
        <f>COUNTIF(Tabelle1517[[Schlagwort 1]:[Schlagwort 3]],F16)</f>
        <v>1</v>
      </c>
      <c r="H16" s="12">
        <f>_xlfn.PERCENTOF(Tabelle23[[#This Row],[Anzahl ]],32)</f>
        <v>3.125E-2</v>
      </c>
    </row>
    <row r="17" spans="1:8" x14ac:dyDescent="0.2">
      <c r="A17" t="s">
        <v>184</v>
      </c>
      <c r="B17" t="s">
        <v>195</v>
      </c>
      <c r="F17" t="s">
        <v>283</v>
      </c>
      <c r="G17">
        <f>COUNTIF(Tabelle1517[[Schlagwort 1]:[Schlagwort 3]],F17)</f>
        <v>1</v>
      </c>
      <c r="H17" s="12">
        <f>_xlfn.PERCENTOF(Tabelle23[[#This Row],[Anzahl ]],32)</f>
        <v>3.125E-2</v>
      </c>
    </row>
    <row r="18" spans="1:8" x14ac:dyDescent="0.2">
      <c r="A18" t="s">
        <v>185</v>
      </c>
      <c r="B18" t="s">
        <v>195</v>
      </c>
      <c r="C18" t="s">
        <v>283</v>
      </c>
    </row>
    <row r="19" spans="1:8" x14ac:dyDescent="0.2">
      <c r="A19" t="s">
        <v>186</v>
      </c>
      <c r="B19" t="s">
        <v>313</v>
      </c>
      <c r="F19" s="2" t="s">
        <v>258</v>
      </c>
      <c r="G19" s="2" t="s">
        <v>307</v>
      </c>
      <c r="H19" s="2" t="s">
        <v>257</v>
      </c>
    </row>
    <row r="20" spans="1:8" x14ac:dyDescent="0.2">
      <c r="A20" t="s">
        <v>187</v>
      </c>
      <c r="B20" t="s">
        <v>87</v>
      </c>
      <c r="C20" t="s">
        <v>199</v>
      </c>
      <c r="F20" t="s">
        <v>314</v>
      </c>
      <c r="G20" s="2">
        <f>SUM(G5:G17)</f>
        <v>32</v>
      </c>
      <c r="H20" s="16">
        <f>SUM(Tabelle23[Prozent])</f>
        <v>1</v>
      </c>
    </row>
    <row r="21" spans="1:8" x14ac:dyDescent="0.2">
      <c r="A21" t="s">
        <v>188</v>
      </c>
      <c r="B21" t="s">
        <v>313</v>
      </c>
      <c r="C21" t="s">
        <v>310</v>
      </c>
    </row>
    <row r="22" spans="1:8" x14ac:dyDescent="0.2">
      <c r="A22" t="s">
        <v>189</v>
      </c>
      <c r="B22" t="s">
        <v>311</v>
      </c>
      <c r="C22" t="s">
        <v>87</v>
      </c>
    </row>
    <row r="23" spans="1:8" x14ac:dyDescent="0.2">
      <c r="A23" t="s">
        <v>190</v>
      </c>
      <c r="B23" t="s">
        <v>201</v>
      </c>
      <c r="C23" t="s">
        <v>87</v>
      </c>
    </row>
    <row r="24" spans="1:8" x14ac:dyDescent="0.2">
      <c r="A24" t="s">
        <v>191</v>
      </c>
      <c r="B24" t="s">
        <v>195</v>
      </c>
    </row>
    <row r="25" spans="1:8" x14ac:dyDescent="0.2">
      <c r="A25" t="s">
        <v>192</v>
      </c>
      <c r="B25" t="s">
        <v>195</v>
      </c>
    </row>
    <row r="26" spans="1:8" x14ac:dyDescent="0.2">
      <c r="A26" t="s">
        <v>193</v>
      </c>
      <c r="B26" t="s">
        <v>313</v>
      </c>
      <c r="C26" t="s">
        <v>87</v>
      </c>
    </row>
    <row r="28" spans="1:8" x14ac:dyDescent="0.2">
      <c r="C28" s="2" t="s">
        <v>258</v>
      </c>
      <c r="D28" s="2" t="s">
        <v>255</v>
      </c>
    </row>
    <row r="29" spans="1:8" x14ac:dyDescent="0.2">
      <c r="D29" s="2">
        <f>COUNTA(Tabelle1517[[Schlagwort 1]:[Schlagwort 3]])</f>
        <v>32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14A3-309C-A144-A2CE-7124B6C25976}">
  <sheetPr codeName="Tabelle7"/>
  <dimension ref="A1:R9"/>
  <sheetViews>
    <sheetView zoomScale="120" zoomScaleNormal="120" workbookViewId="0">
      <selection activeCell="C13" sqref="C13"/>
    </sheetView>
  </sheetViews>
  <sheetFormatPr baseColWidth="10" defaultRowHeight="16" x14ac:dyDescent="0.2"/>
  <cols>
    <col min="1" max="1" width="73.83203125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1" t="s">
        <v>5</v>
      </c>
    </row>
    <row r="4" spans="1:18" x14ac:dyDescent="0.2">
      <c r="A4" t="s">
        <v>209</v>
      </c>
    </row>
    <row r="5" spans="1:18" x14ac:dyDescent="0.2">
      <c r="A5" t="s">
        <v>210</v>
      </c>
    </row>
    <row r="6" spans="1:18" x14ac:dyDescent="0.2">
      <c r="A6" t="s">
        <v>211</v>
      </c>
    </row>
    <row r="7" spans="1:18" x14ac:dyDescent="0.2">
      <c r="A7" t="s">
        <v>212</v>
      </c>
    </row>
    <row r="8" spans="1:18" x14ac:dyDescent="0.2">
      <c r="A8" t="s">
        <v>213</v>
      </c>
    </row>
    <row r="9" spans="1:18" x14ac:dyDescent="0.2">
      <c r="A9" t="s">
        <v>214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1F9F-35D0-CE4E-9F85-77227C5993D9}">
  <sheetPr codeName="Tabelle8"/>
  <dimension ref="A1:R13"/>
  <sheetViews>
    <sheetView zoomScale="120" zoomScaleNormal="120" workbookViewId="0">
      <selection sqref="A1:R2"/>
    </sheetView>
  </sheetViews>
  <sheetFormatPr baseColWidth="10" defaultRowHeight="16" x14ac:dyDescent="0.2"/>
  <cols>
    <col min="1" max="1" width="70.6640625" customWidth="1"/>
    <col min="2" max="2" width="63.33203125" customWidth="1"/>
    <col min="3" max="3" width="40" customWidth="1"/>
    <col min="4" max="4" width="62.5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8" t="s">
        <v>6</v>
      </c>
      <c r="B3" s="2" t="s">
        <v>7</v>
      </c>
      <c r="C3" s="2" t="s">
        <v>8</v>
      </c>
      <c r="D3" s="2" t="s">
        <v>9</v>
      </c>
    </row>
    <row r="4" spans="1:18" x14ac:dyDescent="0.2">
      <c r="B4" t="s">
        <v>215</v>
      </c>
      <c r="C4" t="s">
        <v>224</v>
      </c>
    </row>
    <row r="5" spans="1:18" x14ac:dyDescent="0.2">
      <c r="B5" t="s">
        <v>216</v>
      </c>
    </row>
    <row r="6" spans="1:18" x14ac:dyDescent="0.2">
      <c r="B6" t="s">
        <v>217</v>
      </c>
      <c r="C6" t="s">
        <v>225</v>
      </c>
      <c r="D6" t="s">
        <v>226</v>
      </c>
    </row>
    <row r="7" spans="1:18" x14ac:dyDescent="0.2">
      <c r="B7" t="s">
        <v>218</v>
      </c>
    </row>
    <row r="8" spans="1:18" x14ac:dyDescent="0.2">
      <c r="B8" t="s">
        <v>219</v>
      </c>
    </row>
    <row r="9" spans="1:18" x14ac:dyDescent="0.2">
      <c r="B9" t="s">
        <v>220</v>
      </c>
    </row>
    <row r="10" spans="1:18" x14ac:dyDescent="0.2">
      <c r="B10" t="s">
        <v>221</v>
      </c>
    </row>
    <row r="11" spans="1:18" x14ac:dyDescent="0.2">
      <c r="B11" t="s">
        <v>226</v>
      </c>
      <c r="C11" t="s">
        <v>227</v>
      </c>
    </row>
    <row r="12" spans="1:18" x14ac:dyDescent="0.2">
      <c r="B12" t="s">
        <v>222</v>
      </c>
    </row>
    <row r="13" spans="1:18" x14ac:dyDescent="0.2">
      <c r="B13" t="s">
        <v>223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81E8-CAD3-1740-8B38-EBC90A4A4D12}">
  <sheetPr codeName="Tabelle9"/>
  <dimension ref="A1:R15"/>
  <sheetViews>
    <sheetView tabSelected="1" zoomScale="120" zoomScaleNormal="120" workbookViewId="0">
      <selection activeCell="A43" sqref="A43"/>
    </sheetView>
  </sheetViews>
  <sheetFormatPr baseColWidth="10" defaultRowHeight="16" x14ac:dyDescent="0.2"/>
  <cols>
    <col min="1" max="1" width="100.33203125" customWidth="1"/>
    <col min="2" max="2" width="17.6640625" customWidth="1"/>
  </cols>
  <sheetData>
    <row r="1" spans="1:18" ht="19" x14ac:dyDescent="0.25">
      <c r="A1" s="18" t="s">
        <v>0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9" x14ac:dyDescent="0.25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1" t="s">
        <v>10</v>
      </c>
      <c r="B3" s="1" t="s">
        <v>241</v>
      </c>
    </row>
    <row r="4" spans="1:18" x14ac:dyDescent="0.2">
      <c r="A4" t="s">
        <v>228</v>
      </c>
      <c r="B4" s="10" t="s">
        <v>242</v>
      </c>
    </row>
    <row r="5" spans="1:18" x14ac:dyDescent="0.2">
      <c r="A5" t="s">
        <v>229</v>
      </c>
      <c r="B5" s="11" t="s">
        <v>240</v>
      </c>
    </row>
    <row r="6" spans="1:18" x14ac:dyDescent="0.2">
      <c r="A6" t="s">
        <v>230</v>
      </c>
      <c r="B6" s="9" t="s">
        <v>243</v>
      </c>
    </row>
    <row r="7" spans="1:18" x14ac:dyDescent="0.2">
      <c r="A7" t="s">
        <v>231</v>
      </c>
      <c r="B7" s="9" t="s">
        <v>243</v>
      </c>
    </row>
    <row r="8" spans="1:18" x14ac:dyDescent="0.2">
      <c r="A8" t="s">
        <v>232</v>
      </c>
      <c r="B8" s="9" t="s">
        <v>243</v>
      </c>
    </row>
    <row r="9" spans="1:18" x14ac:dyDescent="0.2">
      <c r="A9" t="s">
        <v>233</v>
      </c>
      <c r="B9" s="9" t="s">
        <v>243</v>
      </c>
    </row>
    <row r="10" spans="1:18" x14ac:dyDescent="0.2">
      <c r="A10" t="s">
        <v>234</v>
      </c>
      <c r="B10" s="9" t="s">
        <v>243</v>
      </c>
    </row>
    <row r="11" spans="1:18" x14ac:dyDescent="0.2">
      <c r="A11" t="s">
        <v>235</v>
      </c>
      <c r="B11" s="9" t="s">
        <v>243</v>
      </c>
    </row>
    <row r="12" spans="1:18" x14ac:dyDescent="0.2">
      <c r="A12" t="s">
        <v>236</v>
      </c>
      <c r="B12" s="9" t="s">
        <v>243</v>
      </c>
    </row>
    <row r="13" spans="1:18" x14ac:dyDescent="0.2">
      <c r="A13" t="s">
        <v>237</v>
      </c>
      <c r="B13" s="11" t="s">
        <v>244</v>
      </c>
    </row>
    <row r="14" spans="1:18" x14ac:dyDescent="0.2">
      <c r="A14" t="s">
        <v>238</v>
      </c>
      <c r="B14" s="9" t="s">
        <v>243</v>
      </c>
    </row>
    <row r="15" spans="1:18" x14ac:dyDescent="0.2">
      <c r="A15" t="s">
        <v>239</v>
      </c>
      <c r="B15" s="9" t="s">
        <v>243</v>
      </c>
    </row>
  </sheetData>
  <sheetProtection selectLockedCells="1" selectUnlockedCells="1"/>
  <mergeCells count="1">
    <mergeCell ref="A1:R1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Übersicht</vt:lpstr>
      <vt:lpstr>1c)</vt:lpstr>
      <vt:lpstr>3b)</vt:lpstr>
      <vt:lpstr>3c)</vt:lpstr>
      <vt:lpstr>3d)</vt:lpstr>
      <vt:lpstr>3e)</vt:lpstr>
      <vt:lpstr>3h)</vt:lpstr>
      <vt:lpstr>3i)</vt:lpstr>
      <vt:lpstr>3l)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Besucherbefragung Haus zur Wildnis_Offene Fragen </dc:title>
  <dc:subject>Seminar Besucherfeedback und Evaluierung von Ausstellungen am Beispiel Haus zur Wildnis</dc:subject>
  <dc:creator>Esther Abraham</dc:creator>
  <cp:keywords/>
  <dc:description/>
  <cp:lastModifiedBy>Esther Abraham</cp:lastModifiedBy>
  <dcterms:created xsi:type="dcterms:W3CDTF">2025-07-08T09:52:22Z</dcterms:created>
  <dcterms:modified xsi:type="dcterms:W3CDTF">2025-07-22T15:48:14Z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7897c4-d408-4ea8-a841-db0307e590b8_Enabled">
    <vt:lpwstr>true</vt:lpwstr>
  </property>
  <property fmtid="{D5CDD505-2E9C-101B-9397-08002B2CF9AE}" pid="3" name="MSIP_Label_b07897c4-d408-4ea8-a841-db0307e590b8_SetDate">
    <vt:lpwstr>2025-07-08T11:52:41Z</vt:lpwstr>
  </property>
  <property fmtid="{D5CDD505-2E9C-101B-9397-08002B2CF9AE}" pid="4" name="MSIP_Label_b07897c4-d408-4ea8-a841-db0307e590b8_Method">
    <vt:lpwstr>Privileged</vt:lpwstr>
  </property>
  <property fmtid="{D5CDD505-2E9C-101B-9397-08002B2CF9AE}" pid="5" name="MSIP_Label_b07897c4-d408-4ea8-a841-db0307e590b8_Name">
    <vt:lpwstr>Intern</vt:lpwstr>
  </property>
  <property fmtid="{D5CDD505-2E9C-101B-9397-08002B2CF9AE}" pid="6" name="MSIP_Label_b07897c4-d408-4ea8-a841-db0307e590b8_SiteId">
    <vt:lpwstr>06c9633d-101a-441d-8ddd-9fa162dc75b6</vt:lpwstr>
  </property>
  <property fmtid="{D5CDD505-2E9C-101B-9397-08002B2CF9AE}" pid="7" name="MSIP_Label_b07897c4-d408-4ea8-a841-db0307e590b8_ActionId">
    <vt:lpwstr>163a8360-487a-4dea-9b4a-14a0ae65761b</vt:lpwstr>
  </property>
  <property fmtid="{D5CDD505-2E9C-101B-9397-08002B2CF9AE}" pid="8" name="MSIP_Label_b07897c4-d408-4ea8-a841-db0307e590b8_ContentBits">
    <vt:lpwstr>2</vt:lpwstr>
  </property>
  <property fmtid="{D5CDD505-2E9C-101B-9397-08002B2CF9AE}" pid="9" name="MSIP_Label_b07897c4-d408-4ea8-a841-db0307e590b8_Tag">
    <vt:lpwstr>50, 0, 1, 1</vt:lpwstr>
  </property>
</Properties>
</file>