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F9CC6A4B-2C1A-4C28-AA6C-A8B3B02307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Übersicht" sheetId="5" r:id="rId1"/>
    <sheet name="Kredite &amp; Benchmarks" sheetId="8" r:id="rId2"/>
    <sheet name="Fonds" sheetId="7" r:id="rId3"/>
    <sheet name="Auszahlung" sheetId="6" r:id="rId4"/>
    <sheet name="FFB" sheetId="10" r:id="rId5"/>
    <sheet name="Zielwertsuche" sheetId="12" r:id="rId6"/>
    <sheet name="Diagramm" sheetId="11" r:id="rId7"/>
  </sheets>
  <definedNames>
    <definedName name="_xlnm._FilterDatabase" localSheetId="4" hidden="1">FFB!$C$1:$C$491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5" l="1"/>
  <c r="N5" i="5"/>
  <c r="E10" i="8"/>
  <c r="D21" i="5"/>
  <c r="C21" i="5"/>
  <c r="E21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G9" i="8"/>
  <c r="I15" i="6"/>
  <c r="I14" i="6"/>
  <c r="H10" i="8"/>
  <c r="I10" i="8"/>
  <c r="I12" i="8"/>
  <c r="H12" i="8"/>
  <c r="F12" i="12"/>
  <c r="S17" i="5"/>
  <c r="M23" i="5"/>
  <c r="D11" i="8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B8" i="5"/>
  <c r="N3" i="5"/>
  <c r="N4" i="5"/>
  <c r="D3" i="7"/>
  <c r="D7" i="7" s="1"/>
  <c r="E3" i="7"/>
  <c r="F5" i="7"/>
  <c r="C6" i="7"/>
  <c r="F6" i="7"/>
  <c r="E7" i="7"/>
  <c r="C8" i="7"/>
  <c r="C9" i="7" s="1"/>
  <c r="C10" i="7" s="1"/>
  <c r="C11" i="7" s="1"/>
  <c r="C12" i="7" s="1"/>
  <c r="C13" i="7" s="1"/>
  <c r="C14" i="7" s="1"/>
  <c r="C15" i="7" s="1"/>
  <c r="C16" i="7" s="1"/>
  <c r="C17" i="7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N18" i="5"/>
  <c r="N17" i="5"/>
  <c r="N9" i="5"/>
  <c r="D6" i="5"/>
  <c r="D5" i="5" s="1"/>
  <c r="D4" i="5" s="1"/>
  <c r="F7" i="5"/>
  <c r="F21" i="5" s="1"/>
  <c r="F4" i="5"/>
  <c r="F5" i="5"/>
  <c r="E27" i="5"/>
  <c r="E29" i="5" s="1"/>
  <c r="E31" i="5"/>
  <c r="E5" i="5"/>
  <c r="F6" i="5"/>
  <c r="E6" i="5"/>
  <c r="E4" i="5"/>
  <c r="R3" i="5" l="1"/>
  <c r="P5" i="5"/>
  <c r="E11" i="8"/>
  <c r="E12" i="8" s="1"/>
  <c r="E13" i="8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F7" i="7"/>
  <c r="D8" i="7"/>
  <c r="N23" i="5"/>
  <c r="P23" i="5" s="1"/>
  <c r="R2" i="5" s="1"/>
  <c r="R4" i="5"/>
  <c r="C27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6" i="5"/>
  <c r="G6" i="6"/>
  <c r="F9" i="5"/>
  <c r="G7" i="5"/>
  <c r="F8" i="7" l="1"/>
  <c r="D9" i="7"/>
  <c r="R17" i="5"/>
  <c r="R5" i="5"/>
  <c r="C9" i="5"/>
  <c r="G8" i="5"/>
  <c r="C5" i="5"/>
  <c r="G6" i="5"/>
  <c r="B10" i="5"/>
  <c r="B11" i="5" s="1"/>
  <c r="B12" i="5" s="1"/>
  <c r="B13" i="5" s="1"/>
  <c r="B14" i="5" s="1"/>
  <c r="B15" i="5" s="1"/>
  <c r="B16" i="5" s="1"/>
  <c r="B17" i="5" s="1"/>
  <c r="B18" i="5" s="1"/>
  <c r="B19" i="5" s="1"/>
  <c r="F9" i="7" l="1"/>
  <c r="D10" i="7"/>
  <c r="I8" i="5"/>
  <c r="I7" i="5"/>
  <c r="R18" i="5"/>
  <c r="S18" i="5"/>
  <c r="S3" i="5"/>
  <c r="S4" i="5"/>
  <c r="S2" i="5"/>
  <c r="C4" i="5"/>
  <c r="G4" i="5" s="1"/>
  <c r="G5" i="5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G21" i="5"/>
  <c r="F10" i="7" l="1"/>
  <c r="D11" i="7"/>
  <c r="J8" i="5"/>
  <c r="I5" i="5"/>
  <c r="I6" i="5"/>
  <c r="S5" i="5"/>
  <c r="F10" i="5"/>
  <c r="F11" i="7" l="1"/>
  <c r="D12" i="7"/>
  <c r="F11" i="5"/>
  <c r="F12" i="7" l="1"/>
  <c r="D13" i="7"/>
  <c r="F12" i="5"/>
  <c r="F13" i="7" l="1"/>
  <c r="D14" i="7"/>
  <c r="F13" i="5"/>
  <c r="F14" i="7" l="1"/>
  <c r="D15" i="7"/>
  <c r="F14" i="5"/>
  <c r="F15" i="7" l="1"/>
  <c r="D16" i="7"/>
  <c r="F15" i="5"/>
  <c r="F16" i="7" l="1"/>
  <c r="D17" i="7"/>
  <c r="F17" i="7" s="1"/>
  <c r="F16" i="5"/>
  <c r="F17" i="5" l="1"/>
  <c r="F18" i="5" l="1"/>
  <c r="F19" i="5" l="1"/>
  <c r="C10" i="5" l="1"/>
  <c r="C11" i="5" l="1"/>
  <c r="C12" i="5" l="1"/>
  <c r="C13" i="5" l="1"/>
  <c r="C14" i="5" l="1"/>
  <c r="C15" i="5" l="1"/>
  <c r="C16" i="5" l="1"/>
  <c r="C17" i="5" l="1"/>
  <c r="C18" i="5" l="1"/>
  <c r="C19" i="5" l="1"/>
  <c r="D9" i="5"/>
  <c r="D10" i="5" l="1"/>
  <c r="G9" i="5"/>
  <c r="G3" i="6"/>
  <c r="J14" i="6" s="1"/>
  <c r="I9" i="5" l="1"/>
  <c r="J9" i="5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D11" i="5"/>
  <c r="G10" i="5"/>
  <c r="I10" i="5" l="1"/>
  <c r="J10" i="5"/>
  <c r="D12" i="5"/>
  <c r="G11" i="5"/>
  <c r="I11" i="5" l="1"/>
  <c r="J11" i="5"/>
  <c r="D13" i="5"/>
  <c r="G12" i="5"/>
  <c r="I12" i="5" l="1"/>
  <c r="J12" i="5"/>
  <c r="D14" i="5"/>
  <c r="G13" i="5"/>
  <c r="I13" i="5" l="1"/>
  <c r="J13" i="5"/>
  <c r="D15" i="5"/>
  <c r="G14" i="5"/>
  <c r="I14" i="5" l="1"/>
  <c r="J14" i="5"/>
  <c r="D16" i="5"/>
  <c r="G15" i="5"/>
  <c r="I15" i="5" l="1"/>
  <c r="J15" i="5"/>
  <c r="D17" i="5"/>
  <c r="G16" i="5"/>
  <c r="I16" i="5" l="1"/>
  <c r="J16" i="5"/>
  <c r="D18" i="5"/>
  <c r="G17" i="5"/>
  <c r="I17" i="5" l="1"/>
  <c r="J17" i="5"/>
  <c r="D19" i="5"/>
  <c r="G19" i="5" s="1"/>
  <c r="G18" i="5"/>
  <c r="I18" i="5" l="1"/>
  <c r="J18" i="5"/>
  <c r="I19" i="5"/>
  <c r="J19" i="5"/>
  <c r="J17" i="6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<sst xmlns="http://schemas.openxmlformats.org/spreadsheetml/2006/main" count="3386" uniqueCount="161">
  <si>
    <t>FFB Zins</t>
  </si>
  <si>
    <t>Alter</t>
  </si>
  <si>
    <t>Datum</t>
  </si>
  <si>
    <t>Dietzgen 5</t>
  </si>
  <si>
    <t>Auersberg 33</t>
  </si>
  <si>
    <t>SL</t>
  </si>
  <si>
    <t>FFB</t>
  </si>
  <si>
    <t>Summe</t>
  </si>
  <si>
    <t>GK - Zins</t>
  </si>
  <si>
    <t>p.A.</t>
  </si>
  <si>
    <t>acc.</t>
  </si>
  <si>
    <t>DoM</t>
  </si>
  <si>
    <t>Einnahmen</t>
  </si>
  <si>
    <t>Ausgaben</t>
  </si>
  <si>
    <t>Herkunft</t>
  </si>
  <si>
    <t>Leben</t>
  </si>
  <si>
    <t>04157 Leipzig</t>
  </si>
  <si>
    <t>12685 Berlin</t>
  </si>
  <si>
    <t>Hausgeld</t>
  </si>
  <si>
    <t>Sparen</t>
  </si>
  <si>
    <t>Kosten</t>
  </si>
  <si>
    <t>Miete B</t>
  </si>
  <si>
    <t>VF - Internet</t>
  </si>
  <si>
    <t>Immo</t>
  </si>
  <si>
    <t>Fonds</t>
  </si>
  <si>
    <t>Strom</t>
  </si>
  <si>
    <t>VF - Mobile</t>
  </si>
  <si>
    <t xml:space="preserve">Gehalt </t>
  </si>
  <si>
    <t>EoM</t>
  </si>
  <si>
    <t>Differenz</t>
  </si>
  <si>
    <t>Heute</t>
  </si>
  <si>
    <t>Geb. Tag</t>
  </si>
  <si>
    <t>in Tagen</t>
  </si>
  <si>
    <t>Rentenbeginn</t>
  </si>
  <si>
    <t>auf</t>
  </si>
  <si>
    <t>Kredit</t>
  </si>
  <si>
    <t>Fidelity</t>
  </si>
  <si>
    <t>Amundi</t>
  </si>
  <si>
    <t>Ist</t>
  </si>
  <si>
    <t>A0NGW1</t>
  </si>
  <si>
    <t>LYX018</t>
  </si>
  <si>
    <t>Amundi MSCI Semiconductors ESG Screened UCITS ETF Acc</t>
  </si>
  <si>
    <t>Fidelity Funds - Global Technology Fund Y Acc (EUR)</t>
  </si>
  <si>
    <t>A0RPV6</t>
  </si>
  <si>
    <t>Fondsportrait</t>
  </si>
  <si>
    <t>GK Zins</t>
  </si>
  <si>
    <t>pro Monat</t>
  </si>
  <si>
    <t>Start</t>
  </si>
  <si>
    <t>Depotstammnummer</t>
  </si>
  <si>
    <t>Buchungsdatum</t>
  </si>
  <si>
    <t>Transaktion</t>
  </si>
  <si>
    <t>Fondsname</t>
  </si>
  <si>
    <t>WKN</t>
  </si>
  <si>
    <t>ISIN</t>
  </si>
  <si>
    <t>Fondsgesellschaft</t>
  </si>
  <si>
    <t>Anteile</t>
  </si>
  <si>
    <t>Preis</t>
  </si>
  <si>
    <t>Währung</t>
  </si>
  <si>
    <t>Aufschlag in %</t>
  </si>
  <si>
    <t>Rabatt in %</t>
  </si>
  <si>
    <t>Betrag in EUR</t>
  </si>
  <si>
    <t>in Fondswährung</t>
  </si>
  <si>
    <t>Kauf Betrag</t>
  </si>
  <si>
    <t>LU1900066033</t>
  </si>
  <si>
    <t>Amundi Asset Management</t>
  </si>
  <si>
    <t>EUR</t>
  </si>
  <si>
    <t>Kauf aus Sparplan</t>
  </si>
  <si>
    <t>LU0346389348</t>
  </si>
  <si>
    <t>FIL Investment Management (Luxembourg) S.A.</t>
  </si>
  <si>
    <t>Verkauf Betrag</t>
  </si>
  <si>
    <t>NaN</t>
  </si>
  <si>
    <t>Tausch Betrag (Kauf)</t>
  </si>
  <si>
    <t>Tausch Betrag (Verkauf)</t>
  </si>
  <si>
    <t>Tausch Gesamt (Kauf)</t>
  </si>
  <si>
    <t>Tausch Gesamt (Verkauf)</t>
  </si>
  <si>
    <t>Amundi MSCI Semiconductors ESG Screened UCITS ETF Dist</t>
  </si>
  <si>
    <t>LYX045</t>
  </si>
  <si>
    <t>LU2090063327</t>
  </si>
  <si>
    <t>Lyxor International Asset Management</t>
  </si>
  <si>
    <t>Entgeltbelastung</t>
  </si>
  <si>
    <t>Storno Kauf</t>
  </si>
  <si>
    <t>Gesamtverkauf Bestand</t>
  </si>
  <si>
    <t>Fidelity Funds - Global Technology Fund A (EUR)</t>
  </si>
  <si>
    <t>LU0099574567</t>
  </si>
  <si>
    <t>Fidelity Funds - Global Equity Income Fd Y Acc (USD)</t>
  </si>
  <si>
    <t>A117ML</t>
  </si>
  <si>
    <t>LU1084165213</t>
  </si>
  <si>
    <t>USD</t>
  </si>
  <si>
    <t>Fidelity Funds - World Fund A (EUR)</t>
  </si>
  <si>
    <t>LU0069449576</t>
  </si>
  <si>
    <t>Fidelity Funds - China Focus Fund A (USD)</t>
  </si>
  <si>
    <t>A0CA6V</t>
  </si>
  <si>
    <t>LU0173614495</t>
  </si>
  <si>
    <t>Fidelity Funds - Global Opportunities Fund A Acc (EUR)</t>
  </si>
  <si>
    <t>A0LE0K</t>
  </si>
  <si>
    <t>LU0267387255</t>
  </si>
  <si>
    <t>Fidelity Funds - Global Dividend Fund A QINCOME (EUR)</t>
  </si>
  <si>
    <t>A1JSY0</t>
  </si>
  <si>
    <t>LU0731782404</t>
  </si>
  <si>
    <t>Erträgnis</t>
  </si>
  <si>
    <t>Fidelity Funds SICAV - Sustainable Asia Equity Fund A (EUR)</t>
  </si>
  <si>
    <t>LU0069452877</t>
  </si>
  <si>
    <t>Fidelity Funds - Pacific Fund A Acc (EUR)</t>
  </si>
  <si>
    <t>A0Q7NX</t>
  </si>
  <si>
    <t>LU0368678339</t>
  </si>
  <si>
    <t>Kauf Anteile</t>
  </si>
  <si>
    <t>Fidelity Funds - Pacific Fund A (USD)</t>
  </si>
  <si>
    <t>LU0049112450</t>
  </si>
  <si>
    <t>Erträgnis ohne Wiederanlage</t>
  </si>
  <si>
    <t>Invesco Pan European Equity Income Fund A thes.</t>
  </si>
  <si>
    <t>A0LGX0</t>
  </si>
  <si>
    <t>LU0267986122</t>
  </si>
  <si>
    <t>INVESCO GT Management S.A.</t>
  </si>
  <si>
    <t>Fidelity Funds - Germany Fund A Acc (EUR)</t>
  </si>
  <si>
    <t>A0LF01</t>
  </si>
  <si>
    <t>LU0261948227</t>
  </si>
  <si>
    <t>Fidelity Funds - Thailand Fund A (USD)</t>
  </si>
  <si>
    <t>LU0048621477</t>
  </si>
  <si>
    <t>Fidelity Funds - Asian High Yield Fund A Acc (EUR)</t>
  </si>
  <si>
    <t>A0MMKQ</t>
  </si>
  <si>
    <t>LU0286668966</t>
  </si>
  <si>
    <t>Fidelity Funds SICAV - Sustainable Europe Equity Fund A Acc (EUR</t>
  </si>
  <si>
    <t>A0J22H</t>
  </si>
  <si>
    <t>LU0251128657</t>
  </si>
  <si>
    <t>Fidelity Funds SICAV - Sustainable Europe Equity Fund A (EUR)</t>
  </si>
  <si>
    <t>LU0088814487</t>
  </si>
  <si>
    <t>Fidelity Funds SICAV - Japan Value Fund A EUR hed o.N.</t>
  </si>
  <si>
    <t>A1H8N8</t>
  </si>
  <si>
    <t>LU0611489658</t>
  </si>
  <si>
    <t>Fidelity Funds - EMEA Fund A Acc (EUR)</t>
  </si>
  <si>
    <t>A0MWZJ</t>
  </si>
  <si>
    <t>LU0303816705</t>
  </si>
  <si>
    <t>Baring German Growth Trust (EUR)</t>
  </si>
  <si>
    <t>GB0008192063</t>
  </si>
  <si>
    <t>Baring International Fund Managers (Ireland) Ltd.</t>
  </si>
  <si>
    <t>Fidelity Funds - Emerging Market Debt Fund A Acc (EUR)</t>
  </si>
  <si>
    <t>A0H0V8</t>
  </si>
  <si>
    <t>LU0238205289</t>
  </si>
  <si>
    <t>AGIF - Allianz Thailand Equity - A - EUR</t>
  </si>
  <si>
    <t>A0Q1LH</t>
  </si>
  <si>
    <t>LU0348798009</t>
  </si>
  <si>
    <t>Allianz Global Investors Luxembourg S.A.</t>
  </si>
  <si>
    <t>Fidelity Funds - European High Yield Fund A (EUR)</t>
  </si>
  <si>
    <t>LU0110060430</t>
  </si>
  <si>
    <t>Fidelity Funds - Asia Pacific Property Fund A (EUR)</t>
  </si>
  <si>
    <t>A0MJQ6</t>
  </si>
  <si>
    <t>LU0270844607</t>
  </si>
  <si>
    <t>Fidelity Funds - Asian Special Situations Fund A (USD)</t>
  </si>
  <si>
    <t>LU0054237671</t>
  </si>
  <si>
    <t>Fidelity Funds - China Consumer Fund A (EUR)</t>
  </si>
  <si>
    <t>A1JH3J</t>
  </si>
  <si>
    <t>LU0594300252</t>
  </si>
  <si>
    <t>Invesco PRC Equity Fund A</t>
  </si>
  <si>
    <t>IE0003583568</t>
  </si>
  <si>
    <t>INVESCO Asset Management Ireland Limited</t>
  </si>
  <si>
    <t>JPM China A (dist) - USD</t>
  </si>
  <si>
    <t>LU0051755006</t>
  </si>
  <si>
    <t>JPMorgan Asset Mgmt. (Europe) S.à r.l.</t>
  </si>
  <si>
    <t>Übertrag (WPÜ) Zugang</t>
  </si>
  <si>
    <t>Radius</t>
  </si>
  <si>
    <t>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</si>
</sst>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  <numFmt numFmtId="166" formatCode="0.0000%"/>
    <numFmt numFmtId="167" formatCode="0.0000"/>
  </numFmts>
  <fonts count="4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charset val="1"/>
    </font>
    <font>
      <sz val="11"/>
      <color theme="5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242424"/>
      <name val="Aptos Narrow"/>
      <charset val="1"/>
    </font>
    <font>
      <b/>
      <sz val="11"/>
      <color rgb="FFC0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8"/>
      <color theme="1"/>
      <name val="Arial"/>
    </font>
    <font>
      <sz val="11"/>
      <color theme="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12"/>
      <color theme="1"/>
      <name val="Arial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1"/>
      <color theme="1"/>
      <name val="Arial"/>
    </font>
    <font>
      <u/>
      <sz val="11"/>
      <color theme="10"/>
      <name val="Calibri"/>
      <family val="2"/>
      <scheme val="minor"/>
    </font>
    <font>
      <b/>
      <sz val="12"/>
      <color theme="1"/>
      <name val="Arial"/>
    </font>
    <font>
      <b/>
      <sz val="12"/>
      <color theme="6"/>
      <name val="Arial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67676"/>
      <name val="Arial"/>
      <family val="2"/>
    </font>
    <font>
      <sz val="12"/>
      <color theme="1"/>
      <name val="Arial Nova"/>
      <family val="2"/>
    </font>
    <font>
      <u/>
      <sz val="12"/>
      <color theme="10"/>
      <name val="Arial Nova"/>
      <family val="2"/>
    </font>
    <font>
      <b/>
      <sz val="12"/>
      <color theme="1"/>
      <name val="Arial Nova"/>
      <family val="2"/>
    </font>
    <font>
      <b/>
      <sz val="12"/>
      <color theme="6"/>
      <name val="Arial Nova"/>
      <family val="2"/>
    </font>
    <font>
      <sz val="12"/>
      <color rgb="FF000000"/>
      <name val="Arial Nova"/>
      <family val="2"/>
    </font>
    <font>
      <b/>
      <sz val="12"/>
      <color rgb="FFC00000"/>
      <name val="Arial Nova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2"/>
      <color theme="1"/>
      <name val="Arial"/>
      <family val="2"/>
    </font>
    <font>
      <sz val="12"/>
      <color rgb="FFC00000"/>
      <name val="Arial"/>
      <family val="2"/>
    </font>
    <font>
      <sz val="12"/>
      <color rgb="FFC00000"/>
      <name val="Arial"/>
    </font>
    <font>
      <sz val="9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E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23" fillId="0" borderId="0" applyNumberFormat="0" applyFill="0" applyBorder="0" applyAlignment="0" applyProtection="0"/>
    <xf numFmtId="9" fontId="36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44" fontId="5" fillId="4" borderId="0" xfId="1" applyNumberFormat="1" applyFont="1" applyFill="1" applyBorder="1" applyAlignment="1">
      <alignment horizontal="center"/>
    </xf>
    <xf numFmtId="8" fontId="6" fillId="0" borderId="0" xfId="0" applyNumberFormat="1" applyFont="1" applyAlignment="1">
      <alignment readingOrder="1"/>
    </xf>
    <xf numFmtId="10" fontId="6" fillId="0" borderId="0" xfId="0" applyNumberFormat="1" applyFont="1" applyAlignment="1">
      <alignment readingOrder="1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4" fontId="5" fillId="5" borderId="0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7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1" fontId="4" fillId="6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8" fillId="0" borderId="0" xfId="0" applyNumberFormat="1" applyFont="1" applyAlignment="1">
      <alignment horizontal="right"/>
    </xf>
    <xf numFmtId="44" fontId="9" fillId="6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6" borderId="0" xfId="0" applyFill="1"/>
    <xf numFmtId="164" fontId="0" fillId="6" borderId="0" xfId="0" applyNumberFormat="1" applyFill="1"/>
    <xf numFmtId="14" fontId="4" fillId="0" borderId="0" xfId="0" applyNumberFormat="1" applyFont="1" applyAlignment="1">
      <alignment horizontal="center"/>
    </xf>
    <xf numFmtId="8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11" fillId="7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4" fontId="0" fillId="6" borderId="0" xfId="0" applyNumberFormat="1" applyFill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4" fontId="12" fillId="6" borderId="0" xfId="1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 vertical="center"/>
    </xf>
    <xf numFmtId="164" fontId="14" fillId="9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3" fillId="8" borderId="0" xfId="0" applyNumberFormat="1" applyFont="1" applyFill="1" applyAlignment="1">
      <alignment horizontal="center"/>
    </xf>
    <xf numFmtId="10" fontId="0" fillId="6" borderId="0" xfId="0" applyNumberFormat="1" applyFill="1" applyAlignment="1">
      <alignment horizontal="center"/>
    </xf>
    <xf numFmtId="0" fontId="19" fillId="0" borderId="0" xfId="0" applyFont="1"/>
    <xf numFmtId="10" fontId="11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1" fontId="0" fillId="0" borderId="0" xfId="0" applyNumberFormat="1" applyAlignment="1">
      <alignment horizontal="center"/>
    </xf>
    <xf numFmtId="164" fontId="25" fillId="0" borderId="0" xfId="0" applyNumberFormat="1" applyFont="1"/>
    <xf numFmtId="164" fontId="24" fillId="0" borderId="0" xfId="0" applyNumberFormat="1" applyFont="1"/>
    <xf numFmtId="164" fontId="19" fillId="0" borderId="0" xfId="0" applyNumberFormat="1" applyFont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4" fontId="26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/>
    <xf numFmtId="0" fontId="26" fillId="0" borderId="0" xfId="0" applyFont="1" applyAlignment="1">
      <alignment horizontal="center"/>
    </xf>
    <xf numFmtId="0" fontId="26" fillId="0" borderId="0" xfId="0" applyFont="1"/>
    <xf numFmtId="164" fontId="27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6" fontId="0" fillId="0" borderId="0" xfId="0" applyNumberFormat="1"/>
    <xf numFmtId="0" fontId="28" fillId="0" borderId="0" xfId="0" applyFont="1"/>
    <xf numFmtId="0" fontId="29" fillId="0" borderId="0" xfId="0" applyFont="1"/>
    <xf numFmtId="10" fontId="29" fillId="0" borderId="0" xfId="0" applyNumberFormat="1" applyFont="1" applyAlignment="1">
      <alignment horizontal="center"/>
    </xf>
    <xf numFmtId="0" fontId="30" fillId="0" borderId="0" xfId="3" applyFont="1"/>
    <xf numFmtId="0" fontId="31" fillId="0" borderId="0" xfId="0" applyFont="1"/>
    <xf numFmtId="164" fontId="32" fillId="0" borderId="0" xfId="0" applyNumberFormat="1" applyFont="1"/>
    <xf numFmtId="164" fontId="31" fillId="0" borderId="0" xfId="0" applyNumberFormat="1" applyFont="1"/>
    <xf numFmtId="0" fontId="33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164" fontId="31" fillId="0" borderId="0" xfId="0" applyNumberFormat="1" applyFont="1" applyAlignment="1">
      <alignment horizontal="left"/>
    </xf>
    <xf numFmtId="10" fontId="34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5" fillId="0" borderId="0" xfId="0" applyFont="1"/>
    <xf numFmtId="2" fontId="35" fillId="0" borderId="0" xfId="0" applyNumberFormat="1" applyFont="1"/>
    <xf numFmtId="10" fontId="0" fillId="0" borderId="0" xfId="4" applyNumberFormat="1" applyFont="1" applyAlignment="1">
      <alignment horizontal="center"/>
    </xf>
    <xf numFmtId="44" fontId="5" fillId="6" borderId="0" xfId="1" applyNumberFormat="1" applyFont="1" applyFill="1" applyAlignment="1">
      <alignment horizontal="center"/>
    </xf>
    <xf numFmtId="44" fontId="9" fillId="6" borderId="0" xfId="1" applyNumberFormat="1" applyFont="1" applyFill="1" applyAlignment="1">
      <alignment horizontal="center"/>
    </xf>
    <xf numFmtId="10" fontId="0" fillId="0" borderId="0" xfId="4" applyNumberFormat="1" applyFont="1"/>
    <xf numFmtId="0" fontId="0" fillId="10" borderId="0" xfId="0" applyFill="1"/>
    <xf numFmtId="0" fontId="4" fillId="10" borderId="0" xfId="0" applyFont="1" applyFill="1" applyAlignment="1">
      <alignment horizontal="center"/>
    </xf>
    <xf numFmtId="10" fontId="0" fillId="10" borderId="0" xfId="4" applyNumberFormat="1" applyFont="1" applyFill="1"/>
    <xf numFmtId="10" fontId="4" fillId="10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4" fontId="37" fillId="0" borderId="0" xfId="0" applyNumberFormat="1" applyFont="1" applyAlignment="1">
      <alignment horizontal="center"/>
    </xf>
    <xf numFmtId="164" fontId="37" fillId="0" borderId="0" xfId="0" applyNumberFormat="1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44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/>
    </xf>
    <xf numFmtId="14" fontId="38" fillId="0" borderId="0" xfId="0" applyNumberFormat="1" applyFont="1" applyAlignment="1">
      <alignment horizontal="center"/>
    </xf>
    <xf numFmtId="0" fontId="38" fillId="0" borderId="2" xfId="0" applyFont="1" applyBorder="1" applyAlignment="1">
      <alignment horizontal="center"/>
    </xf>
    <xf numFmtId="14" fontId="38" fillId="0" borderId="2" xfId="0" applyNumberFormat="1" applyFont="1" applyBorder="1" applyAlignment="1">
      <alignment horizontal="center"/>
    </xf>
    <xf numFmtId="44" fontId="38" fillId="0" borderId="0" xfId="1" applyNumberFormat="1" applyFont="1" applyFill="1" applyBorder="1" applyAlignment="1">
      <alignment horizontal="center" vertical="center"/>
    </xf>
    <xf numFmtId="44" fontId="38" fillId="0" borderId="0" xfId="2" applyNumberFormat="1" applyFont="1" applyFill="1" applyBorder="1" applyAlignment="1">
      <alignment horizontal="center" vertical="center"/>
    </xf>
    <xf numFmtId="44" fontId="38" fillId="0" borderId="2" xfId="1" applyNumberFormat="1" applyFont="1" applyFill="1" applyBorder="1" applyAlignment="1">
      <alignment horizontal="center"/>
    </xf>
    <xf numFmtId="44" fontId="38" fillId="0" borderId="2" xfId="1" applyNumberFormat="1" applyFont="1" applyFill="1" applyBorder="1" applyAlignment="1">
      <alignment horizontal="center" vertical="center"/>
    </xf>
    <xf numFmtId="44" fontId="38" fillId="0" borderId="2" xfId="1" applyNumberFormat="1" applyFont="1" applyFill="1" applyBorder="1" applyAlignment="1">
      <alignment vertical="center"/>
    </xf>
    <xf numFmtId="44" fontId="38" fillId="0" borderId="2" xfId="2" applyNumberFormat="1" applyFont="1" applyFill="1" applyBorder="1" applyAlignment="1">
      <alignment horizontal="center" vertical="center"/>
    </xf>
    <xf numFmtId="14" fontId="39" fillId="0" borderId="0" xfId="0" applyNumberFormat="1" applyFont="1" applyAlignment="1">
      <alignment horizontal="center"/>
    </xf>
    <xf numFmtId="164" fontId="39" fillId="0" borderId="0" xfId="0" applyNumberFormat="1" applyFont="1" applyAlignment="1">
      <alignment horizontal="right"/>
    </xf>
    <xf numFmtId="164" fontId="39" fillId="0" borderId="0" xfId="0" applyNumberFormat="1" applyFont="1"/>
    <xf numFmtId="44" fontId="27" fillId="6" borderId="0" xfId="1" applyNumberFormat="1" applyFont="1" applyFill="1" applyBorder="1" applyAlignment="1">
      <alignment horizontal="center"/>
    </xf>
    <xf numFmtId="166" fontId="0" fillId="0" borderId="0" xfId="0" applyNumberFormat="1"/>
    <xf numFmtId="0" fontId="43" fillId="0" borderId="0" xfId="0" applyFont="1"/>
    <xf numFmtId="0" fontId="23" fillId="0" borderId="0" xfId="3"/>
    <xf numFmtId="166" fontId="0" fillId="0" borderId="0" xfId="4" applyNumberFormat="1" applyFont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10" fontId="0" fillId="6" borderId="0" xfId="0" applyNumberFormat="1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</cellXfs>
  <cellStyles count="5">
    <cellStyle name="Eingabe" xfId="2" builtinId="20"/>
    <cellStyle name="Link" xfId="3" builtinId="8"/>
    <cellStyle name="Neutral" xfId="1" builtinId="28"/>
    <cellStyle name="Prozent" xfId="4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1F-41DB-9171-1E412F6EED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31F-41DB-9171-1E412F6EED27}"/>
              </c:ext>
            </c:extLst>
          </c:dPt>
          <c:cat>
            <c:strRef>
              <c:f>Übersicht!$R$15:$S$15</c:f>
              <c:strCache>
                <c:ptCount val="2"/>
                <c:pt idx="0">
                  <c:v>Immo</c:v>
                </c:pt>
                <c:pt idx="1">
                  <c:v>Fonds</c:v>
                </c:pt>
              </c:strCache>
            </c:strRef>
          </c:cat>
          <c:val>
            <c:numRef>
              <c:f>Übersicht!$R$17:$S$17</c:f>
              <c:numCache>
                <c:formatCode>#,##0.00\ "€"</c:formatCode>
                <c:ptCount val="2"/>
                <c:pt idx="0" formatCode="_(&quot;€&quot;* #,##0.00_);_(&quot;€&quot;* \(#,##0.00\);_(&quot;€&quot;* &quot;-&quot;??_);_(@_)">
                  <c:v>231000</c:v>
                </c:pt>
                <c:pt idx="1">
                  <c:v>233439.73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B-4FF3-AADF-F07B2A77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01903060186295E-3"/>
          <c:y val="2.511935957255248E-3"/>
          <c:w val="0.9950198868567568"/>
          <c:h val="0.824144337916596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20-4B97-9235-DD4B5F2E2A35}"/>
              </c:ext>
            </c:extLst>
          </c:dPt>
          <c:dPt>
            <c:idx val="1"/>
            <c:bubble3D val="0"/>
            <c:explosion val="34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20-4B97-9235-DD4B5F2E2A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20-4B97-9235-DD4B5F2E2A35}"/>
              </c:ext>
            </c:extLst>
          </c:dPt>
          <c:cat>
            <c:strRef>
              <c:f>Übersicht!$Q$2:$Q$4</c:f>
              <c:strCache>
                <c:ptCount val="3"/>
                <c:pt idx="0">
                  <c:v>Leben</c:v>
                </c:pt>
                <c:pt idx="1">
                  <c:v>Sparen</c:v>
                </c:pt>
                <c:pt idx="2">
                  <c:v>Kosten</c:v>
                </c:pt>
              </c:strCache>
            </c:strRef>
          </c:cat>
          <c:val>
            <c:numRef>
              <c:f>Übersicht!$R$2:$R$4</c:f>
              <c:numCache>
                <c:formatCode>#,##0.00\ "€"</c:formatCode>
                <c:ptCount val="3"/>
                <c:pt idx="0">
                  <c:v>368</c:v>
                </c:pt>
                <c:pt idx="1">
                  <c:v>655</c:v>
                </c:pt>
                <c:pt idx="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007-BAA1-696CCA90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812349675802719"/>
          <c:y val="3.8043416015702762E-2"/>
          <c:w val="0.60815715108782131"/>
          <c:h val="0.604686612895220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Übersicht!$G$8:$G$19</c:f>
              <c:numCache>
                <c:formatCode>_("€"* #,##0.00_);_("€"* \(#,##0.00\);_("€"* "-"??_);_(@_)</c:formatCode>
                <c:ptCount val="12"/>
                <c:pt idx="0">
                  <c:v>464439.73000000004</c:v>
                </c:pt>
                <c:pt idx="1">
                  <c:v>500283.42030055483</c:v>
                </c:pt>
                <c:pt idx="2">
                  <c:v>540819.03292867972</c:v>
                </c:pt>
                <c:pt idx="3">
                  <c:v>587578.38265650778</c:v>
                </c:pt>
                <c:pt idx="4">
                  <c:v>641781.24923774833</c:v>
                </c:pt>
                <c:pt idx="5">
                  <c:v>704898.4077202708</c:v>
                </c:pt>
                <c:pt idx="6">
                  <c:v>778703.73247553012</c:v>
                </c:pt>
                <c:pt idx="7">
                  <c:v>865337.1345160465</c:v>
                </c:pt>
                <c:pt idx="8">
                  <c:v>967380.58515679673</c:v>
                </c:pt>
                <c:pt idx="9">
                  <c:v>1087949.9476801383</c:v>
                </c:pt>
                <c:pt idx="10">
                  <c:v>1230805.9047315351</c:v>
                </c:pt>
                <c:pt idx="11">
                  <c:v>1400487.9529761751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F-454F-A8E2-880C81A5D7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Übersicht!$H$8:$H$19</c:f>
              <c:numCache>
                <c:formatCode>_("€"* #,##0.00_);_("€"* \(#,##0.00\);_("€"* "-"??_);_(@_)</c:formatCode>
                <c:ptCount val="12"/>
                <c:pt idx="0">
                  <c:v>464439.73000000004</c:v>
                </c:pt>
                <c:pt idx="1">
                  <c:v>512648.04818506388</c:v>
                </c:pt>
                <c:pt idx="2">
                  <c:v>565860.335221441</c:v>
                </c:pt>
                <c:pt idx="3">
                  <c:v>624595.99741094001</c:v>
                </c:pt>
                <c:pt idx="4">
                  <c:v>689428.35484148085</c:v>
                </c:pt>
                <c:pt idx="5">
                  <c:v>760990.23757705814</c:v>
                </c:pt>
                <c:pt idx="6">
                  <c:v>839980.16272588668</c:v>
                </c:pt>
                <c:pt idx="7">
                  <c:v>927169.15268122754</c:v>
                </c:pt>
                <c:pt idx="8">
                  <c:v>1023408.2610878935</c:v>
                </c:pt>
                <c:pt idx="9">
                  <c:v>1129636.8799955568</c:v>
                </c:pt>
                <c:pt idx="10">
                  <c:v>1246891.9092851668</c:v>
                </c:pt>
                <c:pt idx="11">
                  <c:v>1376317.8778714482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F-454F-A8E2-880C81A5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78735"/>
        <c:axId val="91679695"/>
      </c:lineChart>
      <c:catAx>
        <c:axId val="9167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79695"/>
        <c:crosses val="autoZero"/>
        <c:auto val="1"/>
        <c:lblAlgn val="ctr"/>
        <c:lblOffset val="100"/>
        <c:noMultiLvlLbl val="0"/>
      </c:catAx>
      <c:valAx>
        <c:axId val="916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AF-44C0-894F-15348C979A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AF-44C0-894F-15348C979A57}"/>
              </c:ext>
            </c:extLst>
          </c:dPt>
          <c:val>
            <c:numRef>
              <c:f>'Kredite &amp; Benchmarks'!$H$11:$I$11</c:f>
              <c:numCache>
                <c:formatCode>#,##0.00\ "€"</c:formatCode>
                <c:ptCount val="2"/>
                <c:pt idx="0">
                  <c:v>209000</c:v>
                </c:pt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1-433E-A754-9368409D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50"/>
      <c:depthPercent val="100"/>
      <c:rAngAx val="0"/>
      <c:perspective val="6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487542361294548E-2"/>
          <c:y val="3.6501339448125322E-2"/>
          <c:w val="0.899601921301173"/>
          <c:h val="0.85293656920276884"/>
        </c:manualLayout>
      </c:layout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Übersicht!$B$8:$B$19</c:f>
              <c:numCache>
                <c:formatCode>m/d/yyyy</c:formatCode>
                <c:ptCount val="12"/>
                <c:pt idx="0">
                  <c:v>45784</c:v>
                </c:pt>
                <c:pt idx="1">
                  <c:v>46316</c:v>
                </c:pt>
                <c:pt idx="2">
                  <c:v>46681</c:v>
                </c:pt>
                <c:pt idx="3">
                  <c:v>47046</c:v>
                </c:pt>
                <c:pt idx="4">
                  <c:v>47411</c:v>
                </c:pt>
                <c:pt idx="5">
                  <c:v>47776</c:v>
                </c:pt>
                <c:pt idx="6">
                  <c:v>48141</c:v>
                </c:pt>
                <c:pt idx="7">
                  <c:v>48506</c:v>
                </c:pt>
                <c:pt idx="8">
                  <c:v>48871</c:v>
                </c:pt>
                <c:pt idx="9">
                  <c:v>49236</c:v>
                </c:pt>
                <c:pt idx="10">
                  <c:v>49601</c:v>
                </c:pt>
                <c:pt idx="11">
                  <c:v>49966</c:v>
                </c:pt>
              </c:numCache>
            </c:numRef>
          </c:cat>
          <c:val>
            <c:numRef>
              <c:f>Übersicht!$C$8:$C$19</c:f>
              <c:numCache>
                <c:formatCode>_("€"* #,##0.00_);_("€"* \(#,##0.00\);_("€"* "-"??_);_(@_)</c:formatCode>
                <c:ptCount val="12"/>
                <c:pt idx="0">
                  <c:v>131000</c:v>
                </c:pt>
                <c:pt idx="1">
                  <c:v>132007.69230769231</c:v>
                </c:pt>
                <c:pt idx="2">
                  <c:v>133023.13609467456</c:v>
                </c:pt>
                <c:pt idx="3">
                  <c:v>134046.3909877105</c:v>
                </c:pt>
                <c:pt idx="4">
                  <c:v>135077.51707223136</c:v>
                </c:pt>
                <c:pt idx="5">
                  <c:v>136116.57489586392</c:v>
                </c:pt>
                <c:pt idx="6">
                  <c:v>137163.62547198593</c:v>
                </c:pt>
                <c:pt idx="7">
                  <c:v>138218.73028330889</c:v>
                </c:pt>
                <c:pt idx="8">
                  <c:v>139281.95128548818</c:v>
                </c:pt>
                <c:pt idx="9">
                  <c:v>140353.35091076116</c:v>
                </c:pt>
                <c:pt idx="10">
                  <c:v>141432.99207161317</c:v>
                </c:pt>
                <c:pt idx="11">
                  <c:v>142520.93816447174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0-4722-AE7E-EC444C3AD2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Übersicht!$B$8:$B$19</c:f>
              <c:numCache>
                <c:formatCode>m/d/yyyy</c:formatCode>
                <c:ptCount val="12"/>
                <c:pt idx="0">
                  <c:v>45784</c:v>
                </c:pt>
                <c:pt idx="1">
                  <c:v>46316</c:v>
                </c:pt>
                <c:pt idx="2">
                  <c:v>46681</c:v>
                </c:pt>
                <c:pt idx="3">
                  <c:v>47046</c:v>
                </c:pt>
                <c:pt idx="4">
                  <c:v>47411</c:v>
                </c:pt>
                <c:pt idx="5">
                  <c:v>47776</c:v>
                </c:pt>
                <c:pt idx="6">
                  <c:v>48141</c:v>
                </c:pt>
                <c:pt idx="7">
                  <c:v>48506</c:v>
                </c:pt>
                <c:pt idx="8">
                  <c:v>48871</c:v>
                </c:pt>
                <c:pt idx="9">
                  <c:v>49236</c:v>
                </c:pt>
                <c:pt idx="10">
                  <c:v>49601</c:v>
                </c:pt>
                <c:pt idx="11">
                  <c:v>49966</c:v>
                </c:pt>
              </c:numCache>
            </c:numRef>
          </c:cat>
          <c:val>
            <c:numRef>
              <c:f>Übersicht!$D$8:$D$19</c:f>
              <c:numCache>
                <c:formatCode>_("€"* #,##0.00_);_("€"* \(#,##0.00\);_("€"* "-"??_);_(@_)</c:formatCode>
                <c:ptCount val="12"/>
                <c:pt idx="0">
                  <c:v>100000</c:v>
                </c:pt>
                <c:pt idx="1">
                  <c:v>103092.78350515463</c:v>
                </c:pt>
                <c:pt idx="2">
                  <c:v>106281.22010840682</c:v>
                </c:pt>
                <c:pt idx="3">
                  <c:v>109568.26815299671</c:v>
                </c:pt>
                <c:pt idx="4">
                  <c:v>112956.97747731618</c:v>
                </c:pt>
                <c:pt idx="5">
                  <c:v>116450.49224465583</c:v>
                </c:pt>
                <c:pt idx="6">
                  <c:v>120052.05386046992</c:v>
                </c:pt>
                <c:pt idx="7">
                  <c:v>123765.00397986588</c:v>
                </c:pt>
                <c:pt idx="8">
                  <c:v>127592.78760810914</c:v>
                </c:pt>
                <c:pt idx="9">
                  <c:v>131538.95629701973</c:v>
                </c:pt>
                <c:pt idx="10">
                  <c:v>135607.17144022652</c:v>
                </c:pt>
                <c:pt idx="11">
                  <c:v>139801.20767033662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0-4722-AE7E-EC444C3AD2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Übersicht!$B$8:$B$19</c:f>
              <c:numCache>
                <c:formatCode>m/d/yyyy</c:formatCode>
                <c:ptCount val="12"/>
                <c:pt idx="0">
                  <c:v>45784</c:v>
                </c:pt>
                <c:pt idx="1">
                  <c:v>46316</c:v>
                </c:pt>
                <c:pt idx="2">
                  <c:v>46681</c:v>
                </c:pt>
                <c:pt idx="3">
                  <c:v>47046</c:v>
                </c:pt>
                <c:pt idx="4">
                  <c:v>47411</c:v>
                </c:pt>
                <c:pt idx="5">
                  <c:v>47776</c:v>
                </c:pt>
                <c:pt idx="6">
                  <c:v>48141</c:v>
                </c:pt>
                <c:pt idx="7">
                  <c:v>48506</c:v>
                </c:pt>
                <c:pt idx="8">
                  <c:v>48871</c:v>
                </c:pt>
                <c:pt idx="9">
                  <c:v>49236</c:v>
                </c:pt>
                <c:pt idx="10">
                  <c:v>49601</c:v>
                </c:pt>
                <c:pt idx="11">
                  <c:v>49966</c:v>
                </c:pt>
              </c:numCache>
            </c:numRef>
          </c:cat>
          <c:val>
            <c:numRef>
              <c:f>Übersicht!$E$8:$E$19</c:f>
              <c:numCache>
                <c:formatCode>_("€"* #,##0.00_);_("€"* \(#,##0.00\);_("€"* "-"??_);_(@_)</c:formatCode>
                <c:ptCount val="12"/>
                <c:pt idx="0">
                  <c:v>122667.21</c:v>
                </c:pt>
                <c:pt idx="1">
                  <c:v>131371.04495498817</c:v>
                </c:pt>
                <c:pt idx="2">
                  <c:v>139871.47806446211</c:v>
                </c:pt>
                <c:pt idx="3">
                  <c:v>148700.64329164918</c:v>
                </c:pt>
                <c:pt idx="4">
                  <c:v>157871.25349527368</c:v>
                </c:pt>
                <c:pt idx="5">
                  <c:v>167396.51317077028</c:v>
                </c:pt>
                <c:pt idx="6">
                  <c:v>177290.13746305372</c:v>
                </c:pt>
                <c:pt idx="7">
                  <c:v>187566.37191455782</c:v>
                </c:pt>
                <c:pt idx="8">
                  <c:v>198240.01297697856</c:v>
                </c:pt>
                <c:pt idx="9">
                  <c:v>209326.42931625532</c:v>
                </c:pt>
                <c:pt idx="10">
                  <c:v>220841.58394146696</c:v>
                </c:pt>
                <c:pt idx="11">
                  <c:v>232802.05718950514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0-4722-AE7E-EC444C3AD28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Übersicht!$B$8:$B$19</c:f>
              <c:numCache>
                <c:formatCode>m/d/yyyy</c:formatCode>
                <c:ptCount val="12"/>
                <c:pt idx="0">
                  <c:v>45784</c:v>
                </c:pt>
                <c:pt idx="1">
                  <c:v>46316</c:v>
                </c:pt>
                <c:pt idx="2">
                  <c:v>46681</c:v>
                </c:pt>
                <c:pt idx="3">
                  <c:v>47046</c:v>
                </c:pt>
                <c:pt idx="4">
                  <c:v>47411</c:v>
                </c:pt>
                <c:pt idx="5">
                  <c:v>47776</c:v>
                </c:pt>
                <c:pt idx="6">
                  <c:v>48141</c:v>
                </c:pt>
                <c:pt idx="7">
                  <c:v>48506</c:v>
                </c:pt>
                <c:pt idx="8">
                  <c:v>48871</c:v>
                </c:pt>
                <c:pt idx="9">
                  <c:v>49236</c:v>
                </c:pt>
                <c:pt idx="10">
                  <c:v>49601</c:v>
                </c:pt>
                <c:pt idx="11">
                  <c:v>49966</c:v>
                </c:pt>
              </c:numCache>
            </c:numRef>
          </c:cat>
          <c:val>
            <c:numRef>
              <c:f>Übersicht!$F$8:$F$19</c:f>
              <c:numCache>
                <c:formatCode>_("€"* #,##0.00_);_("€"* \(#,##0.00\);_("€"* "-"??_);_(@_)</c:formatCode>
                <c:ptCount val="12"/>
                <c:pt idx="0">
                  <c:v>110772.52</c:v>
                </c:pt>
                <c:pt idx="1">
                  <c:v>133811.89953271975</c:v>
                </c:pt>
                <c:pt idx="2">
                  <c:v>161643.19866113621</c:v>
                </c:pt>
                <c:pt idx="3">
                  <c:v>195263.0802241514</c:v>
                </c:pt>
                <c:pt idx="4">
                  <c:v>235875.50119292713</c:v>
                </c:pt>
                <c:pt idx="5">
                  <c:v>284934.82740898087</c:v>
                </c:pt>
                <c:pt idx="6">
                  <c:v>344197.91568002052</c:v>
                </c:pt>
                <c:pt idx="7">
                  <c:v>415787.02833831392</c:v>
                </c:pt>
                <c:pt idx="8">
                  <c:v>502265.83328622079</c:v>
                </c:pt>
                <c:pt idx="9">
                  <c:v>606731.21115610213</c:v>
                </c:pt>
                <c:pt idx="10">
                  <c:v>732924.15727822843</c:v>
                </c:pt>
                <c:pt idx="11">
                  <c:v>885363.74995186157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0-4722-AE7E-EC444C3AD28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Übersicht!$B$8:$B$19</c:f>
              <c:numCache>
                <c:formatCode>m/d/yyyy</c:formatCode>
                <c:ptCount val="12"/>
                <c:pt idx="0">
                  <c:v>45784</c:v>
                </c:pt>
                <c:pt idx="1">
                  <c:v>46316</c:v>
                </c:pt>
                <c:pt idx="2">
                  <c:v>46681</c:v>
                </c:pt>
                <c:pt idx="3">
                  <c:v>47046</c:v>
                </c:pt>
                <c:pt idx="4">
                  <c:v>47411</c:v>
                </c:pt>
                <c:pt idx="5">
                  <c:v>47776</c:v>
                </c:pt>
                <c:pt idx="6">
                  <c:v>48141</c:v>
                </c:pt>
                <c:pt idx="7">
                  <c:v>48506</c:v>
                </c:pt>
                <c:pt idx="8">
                  <c:v>48871</c:v>
                </c:pt>
                <c:pt idx="9">
                  <c:v>49236</c:v>
                </c:pt>
                <c:pt idx="10">
                  <c:v>49601</c:v>
                </c:pt>
                <c:pt idx="11">
                  <c:v>49966</c:v>
                </c:pt>
              </c:numCache>
            </c:numRef>
          </c:cat>
          <c:val>
            <c:numRef>
              <c:f>Übersicht!$G$8:$G$19</c:f>
              <c:numCache>
                <c:formatCode>_("€"* #,##0.00_);_("€"* \(#,##0.00\);_("€"* "-"??_);_(@_)</c:formatCode>
                <c:ptCount val="12"/>
                <c:pt idx="0">
                  <c:v>464439.73000000004</c:v>
                </c:pt>
                <c:pt idx="1">
                  <c:v>500283.42030055483</c:v>
                </c:pt>
                <c:pt idx="2">
                  <c:v>540819.03292867972</c:v>
                </c:pt>
                <c:pt idx="3">
                  <c:v>587578.38265650778</c:v>
                </c:pt>
                <c:pt idx="4">
                  <c:v>641781.24923774833</c:v>
                </c:pt>
                <c:pt idx="5">
                  <c:v>704898.4077202708</c:v>
                </c:pt>
                <c:pt idx="6">
                  <c:v>778703.73247553012</c:v>
                </c:pt>
                <c:pt idx="7">
                  <c:v>865337.1345160465</c:v>
                </c:pt>
                <c:pt idx="8">
                  <c:v>967380.58515679673</c:v>
                </c:pt>
                <c:pt idx="9">
                  <c:v>1087949.9476801383</c:v>
                </c:pt>
                <c:pt idx="10">
                  <c:v>1230805.9047315351</c:v>
                </c:pt>
                <c:pt idx="11">
                  <c:v>1400487.9529761751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0-4722-AE7E-EC444C3A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76000"/>
        <c:axId val="1046168320"/>
        <c:axId val="1383336640"/>
      </c:area3DChart>
      <c:dateAx>
        <c:axId val="104617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168320"/>
        <c:crosses val="autoZero"/>
        <c:auto val="1"/>
        <c:lblOffset val="100"/>
        <c:baseTimeUnit val="years"/>
      </c:dateAx>
      <c:valAx>
        <c:axId val="10461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176000"/>
        <c:crosses val="autoZero"/>
        <c:crossBetween val="midCat"/>
      </c:valAx>
      <c:serAx>
        <c:axId val="1383336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16832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19</xdr:row>
      <xdr:rowOff>109538</xdr:rowOff>
    </xdr:from>
    <xdr:to>
      <xdr:col>18</xdr:col>
      <xdr:colOff>1104900</xdr:colOff>
      <xdr:row>25</xdr:row>
      <xdr:rowOff>142875</xdr:rowOff>
    </xdr:to>
    <xdr:graphicFrame macro="">
      <xdr:nvGraphicFramePr>
        <xdr:cNvPr id="10" name="Diagramm 1">
          <a:extLst>
            <a:ext uri="{FF2B5EF4-FFF2-40B4-BE49-F238E27FC236}">
              <a16:creationId xmlns:a16="http://schemas.microsoft.com/office/drawing/2014/main" id="{CF6A4E39-005F-23EC-8F12-F5638097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504826</xdr:colOff>
      <xdr:row>5</xdr:row>
      <xdr:rowOff>95250</xdr:rowOff>
    </xdr:from>
    <xdr:to>
      <xdr:col>18</xdr:col>
      <xdr:colOff>628650</xdr:colOff>
      <xdr:row>12</xdr:row>
      <xdr:rowOff>114300</xdr:rowOff>
    </xdr:to>
    <xdr:graphicFrame macro="">
      <xdr:nvGraphicFramePr>
        <xdr:cNvPr id="12" name="Diagramm 4">
          <a:extLst>
            <a:ext uri="{FF2B5EF4-FFF2-40B4-BE49-F238E27FC236}">
              <a16:creationId xmlns:a16="http://schemas.microsoft.com/office/drawing/2014/main" id="{845C7FB7-38D6-224E-EB87-1764564620AE}"/>
            </a:ext>
            <a:ext uri="{147F2762-F138-4A5C-976F-8EAC2B608ADB}">
              <a16:predDERef xmlns:a16="http://schemas.microsoft.com/office/drawing/2014/main" pred="{CF6A4E39-005F-23EC-8F12-F5638097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24</xdr:row>
      <xdr:rowOff>138112</xdr:rowOff>
    </xdr:from>
    <xdr:to>
      <xdr:col>14</xdr:col>
      <xdr:colOff>695325</xdr:colOff>
      <xdr:row>34</xdr:row>
      <xdr:rowOff>66675</xdr:rowOff>
    </xdr:to>
    <xdr:graphicFrame macro="">
      <xdr:nvGraphicFramePr>
        <xdr:cNvPr id="11" name="Diagramm 5">
          <a:extLst>
            <a:ext uri="{FF2B5EF4-FFF2-40B4-BE49-F238E27FC236}">
              <a16:creationId xmlns:a16="http://schemas.microsoft.com/office/drawing/2014/main" id="{17EF37B5-656A-479B-415C-4BA34129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1790700</xdr:colOff>
      <xdr:row>16</xdr:row>
      <xdr:rowOff>119062</xdr:rowOff>
    </xdr:from>
    <xdr:to>
      <xdr:col>8</xdr:col>
      <xdr:colOff>1647825</xdr:colOff>
      <xdr:row>27</xdr:row>
      <xdr:rowOff>38100</xdr:rowOff>
    </xdr:to>
    <xdr:graphicFrame macro="">
      <xdr:nvGraphicFramePr>
        <xdr:cNvPr id="9" name="Diagramm 1">
          <a:extLst>
            <a:ext uri="{FF2B5EF4-FFF2-40B4-BE49-F238E27FC236}">
              <a16:creationId xmlns:a16="http://schemas.microsoft.com/office/drawing/2014/main" id="{24B545E0-D6D6-C699-6235-99D91F20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219074</xdr:colOff>
      <xdr:row>40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CBD3CF-BA74-40C2-8DF2-AD491F35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delity.de/produkte-services/fonds-verschiedener-anbieter/fondsfinder/fondsportrait/?ISIN=FR0010756114" TargetMode="External"/><Relationship Id="rId2" Type="http://schemas.openxmlformats.org/officeDocument/2006/relationships/hyperlink" Target="https://www.fidelity.de/produkte-services/fonds-verschiedener-anbieter/fondsfinder/fondsportrait/?ISIN=LU0346389348" TargetMode="External"/><Relationship Id="rId1" Type="http://schemas.openxmlformats.org/officeDocument/2006/relationships/hyperlink" Target="https://www.fidelity.de/produkte-services/fonds-verschiedener-anbieter/fondsfinder/fondsportrait/?ISIN=LU190006603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fidelity.de/produkte-services/fonds-verschiedener-anbieter/fondsfinder/fondsportrait/?ISIN=DE000977988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1EE1-B24C-441A-A952-E467D4FAA5EA}">
  <dimension ref="A1:S48"/>
  <sheetViews>
    <sheetView tabSelected="1" topLeftCell="A12" workbookViewId="0">
      <pane xSplit="1" topLeftCell="B1" activePane="topRight" state="frozen"/>
      <selection pane="topRight" activeCell="E44" sqref="E44"/>
    </sheetView>
  </sheetViews>
  <sheetFormatPr baseColWidth="10" defaultColWidth="11.42578125" defaultRowHeight="15" x14ac:dyDescent="0.25"/>
  <cols>
    <col min="1" max="1" width="15.42578125" customWidth="1"/>
    <col min="2" max="2" width="16.28515625" style="1" customWidth="1"/>
    <col min="3" max="3" width="15.5703125" style="1" customWidth="1"/>
    <col min="4" max="4" width="15.42578125" style="14" customWidth="1"/>
    <col min="5" max="5" width="14.5703125" style="1" customWidth="1"/>
    <col min="6" max="6" width="13.7109375" customWidth="1"/>
    <col min="7" max="7" width="15.140625" style="1" customWidth="1"/>
    <col min="8" max="8" width="14.85546875" customWidth="1"/>
    <col min="9" max="9" width="10.28515625" style="14" customWidth="1"/>
    <col min="10" max="10" width="12.42578125" customWidth="1"/>
    <col min="11" max="11" width="0.85546875" style="91" customWidth="1"/>
    <col min="12" max="12" width="12.42578125" customWidth="1"/>
    <col min="13" max="13" width="14" customWidth="1"/>
    <col min="14" max="14" width="13.5703125" customWidth="1"/>
    <col min="15" max="15" width="15" style="1" customWidth="1"/>
    <col min="16" max="16" width="12.5703125" style="1" customWidth="1"/>
    <col min="17" max="17" width="8.85546875" style="1" customWidth="1"/>
    <col min="18" max="18" width="17.42578125" customWidth="1"/>
    <col min="19" max="19" width="18.28515625" style="1" customWidth="1"/>
    <col min="20" max="20" width="3.85546875" customWidth="1"/>
    <col min="21" max="21" width="7.5703125" customWidth="1"/>
    <col min="22" max="22" width="8.7109375" customWidth="1"/>
  </cols>
  <sheetData>
    <row r="1" spans="1:19" ht="27.75" customHeight="1" x14ac:dyDescent="0.25">
      <c r="A1" s="14" t="s">
        <v>0</v>
      </c>
      <c r="B1" s="45">
        <v>8.7499999999999994E-2</v>
      </c>
    </row>
    <row r="2" spans="1:19" x14ac:dyDescent="0.25">
      <c r="A2" s="36" t="s">
        <v>1</v>
      </c>
      <c r="B2" s="36" t="s">
        <v>2</v>
      </c>
      <c r="C2" s="36" t="s">
        <v>3</v>
      </c>
      <c r="D2" s="33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3" t="s">
        <v>9</v>
      </c>
      <c r="J2" s="36" t="s">
        <v>10</v>
      </c>
      <c r="K2" s="92"/>
      <c r="L2" s="36" t="s">
        <v>11</v>
      </c>
      <c r="M2" s="36" t="s">
        <v>12</v>
      </c>
      <c r="N2" s="36" t="s">
        <v>13</v>
      </c>
      <c r="O2" s="36" t="s">
        <v>14</v>
      </c>
      <c r="P2" s="36"/>
      <c r="Q2" s="36" t="s">
        <v>15</v>
      </c>
      <c r="R2" s="29">
        <f>P23</f>
        <v>368</v>
      </c>
      <c r="S2" s="53">
        <f>R2*100%/R$5</f>
        <v>0.25502425502425502</v>
      </c>
    </row>
    <row r="3" spans="1:19" s="124" customFormat="1" ht="17.25" customHeight="1" x14ac:dyDescent="0.25">
      <c r="A3" s="123"/>
      <c r="B3" s="33"/>
      <c r="C3" s="33" t="s">
        <v>16</v>
      </c>
      <c r="D3" s="33" t="s">
        <v>17</v>
      </c>
      <c r="E3" s="33"/>
      <c r="F3" s="123"/>
      <c r="G3" s="33"/>
      <c r="H3" s="123"/>
      <c r="I3" s="14"/>
      <c r="K3" s="125"/>
      <c r="L3" s="14">
        <v>1</v>
      </c>
      <c r="N3" s="126">
        <f>285</f>
        <v>285</v>
      </c>
      <c r="O3" s="14" t="s">
        <v>18</v>
      </c>
      <c r="P3" s="127"/>
      <c r="Q3" s="33" t="s">
        <v>19</v>
      </c>
      <c r="R3" s="128">
        <f>N4+N5+N13</f>
        <v>655</v>
      </c>
      <c r="S3" s="129">
        <f t="shared" ref="S3:S4" si="0">R3*100%/R$5</f>
        <v>0.4539154539154539</v>
      </c>
    </row>
    <row r="4" spans="1:19" x14ac:dyDescent="0.25">
      <c r="A4" s="101">
        <v>52</v>
      </c>
      <c r="B4" s="102">
        <v>44490</v>
      </c>
      <c r="C4" s="105">
        <f>C$5*(1-$C$21)</f>
        <v>127023.0177514793</v>
      </c>
      <c r="D4" s="105">
        <f>D$5*(1-$D$21)</f>
        <v>88275.480922521019</v>
      </c>
      <c r="E4" s="105">
        <f>101000</f>
        <v>101000</v>
      </c>
      <c r="F4" s="100">
        <f>63000</f>
        <v>63000</v>
      </c>
      <c r="G4" s="106">
        <f t="shared" ref="G4:G7" si="1">C4+E4+D4+F4</f>
        <v>379298.49867400032</v>
      </c>
      <c r="L4" s="1">
        <v>1</v>
      </c>
      <c r="M4" s="1"/>
      <c r="N4" s="46">
        <f>330</f>
        <v>330</v>
      </c>
      <c r="O4" s="1" t="s">
        <v>5</v>
      </c>
      <c r="P4" s="35"/>
      <c r="Q4" s="36" t="s">
        <v>20</v>
      </c>
      <c r="R4" s="29">
        <f>N3+N9+N17+N18</f>
        <v>420</v>
      </c>
      <c r="S4" s="53">
        <f t="shared" si="0"/>
        <v>0.29106029106029108</v>
      </c>
    </row>
    <row r="5" spans="1:19" x14ac:dyDescent="0.25">
      <c r="A5" s="101">
        <v>53</v>
      </c>
      <c r="B5" s="102">
        <v>44855</v>
      </c>
      <c r="C5" s="105">
        <f>C$6*(1-$C$21)</f>
        <v>128007.69230769231</v>
      </c>
      <c r="D5" s="105">
        <f>D$6*(1-$D$21)</f>
        <v>91092.783505154657</v>
      </c>
      <c r="E5" s="105">
        <f>89345</f>
        <v>89345</v>
      </c>
      <c r="F5" s="105">
        <f>47119.79</f>
        <v>47119.79</v>
      </c>
      <c r="G5" s="106">
        <f t="shared" si="1"/>
        <v>355565.26581284695</v>
      </c>
      <c r="I5" s="118">
        <f>G5/G4-1</f>
        <v>-6.2571386240976468E-2</v>
      </c>
      <c r="J5" s="90"/>
      <c r="K5" s="93"/>
      <c r="L5" s="1">
        <v>1</v>
      </c>
      <c r="M5" s="1"/>
      <c r="N5" s="46">
        <f xml:space="preserve"> 25 + 50 + 100</f>
        <v>175</v>
      </c>
      <c r="O5" s="1" t="s">
        <v>6</v>
      </c>
      <c r="P5" s="51">
        <f>SUM(N3,N4,N5)</f>
        <v>790</v>
      </c>
      <c r="R5" s="24">
        <f>SUM(R2:R4)</f>
        <v>1443</v>
      </c>
      <c r="S5" s="7">
        <f>SUM(S2:S4)</f>
        <v>1</v>
      </c>
    </row>
    <row r="6" spans="1:19" x14ac:dyDescent="0.25">
      <c r="A6" s="101">
        <v>54</v>
      </c>
      <c r="B6" s="102">
        <v>45220</v>
      </c>
      <c r="C6" s="105">
        <f>C$7*(1-$C$21)</f>
        <v>129000</v>
      </c>
      <c r="D6" s="105">
        <f>D$7*(1-$D$21)</f>
        <v>94000.000000000015</v>
      </c>
      <c r="E6" s="105">
        <f>105000</f>
        <v>105000</v>
      </c>
      <c r="F6" s="105">
        <f>60000</f>
        <v>60000</v>
      </c>
      <c r="G6" s="106">
        <f t="shared" si="1"/>
        <v>388000</v>
      </c>
      <c r="I6" s="118">
        <f t="shared" ref="I6:I19" si="2">G6/G5-1</f>
        <v>9.1220198668745089E-2</v>
      </c>
      <c r="J6" s="90"/>
      <c r="K6" s="93"/>
      <c r="L6" s="1"/>
      <c r="M6" s="42"/>
      <c r="P6" s="35"/>
    </row>
    <row r="7" spans="1:19" x14ac:dyDescent="0.25">
      <c r="A7" s="103">
        <v>55</v>
      </c>
      <c r="B7" s="104">
        <v>45586</v>
      </c>
      <c r="C7" s="107">
        <v>130000</v>
      </c>
      <c r="D7" s="108">
        <v>97000</v>
      </c>
      <c r="E7" s="109">
        <v>118100</v>
      </c>
      <c r="F7" s="107">
        <f>91700</f>
        <v>91700</v>
      </c>
      <c r="G7" s="110">
        <f t="shared" si="1"/>
        <v>436800</v>
      </c>
      <c r="I7" s="118">
        <f t="shared" si="2"/>
        <v>0.12577319587628866</v>
      </c>
      <c r="J7" s="90"/>
      <c r="K7" s="93"/>
      <c r="L7" s="1">
        <v>6</v>
      </c>
      <c r="M7" s="40">
        <v>300</v>
      </c>
      <c r="O7" s="1" t="s">
        <v>21</v>
      </c>
      <c r="P7" s="35"/>
    </row>
    <row r="8" spans="1:19" x14ac:dyDescent="0.25">
      <c r="A8" s="21">
        <v>56</v>
      </c>
      <c r="B8" s="37">
        <f ca="1">TODAY()</f>
        <v>45784</v>
      </c>
      <c r="C8" s="114">
        <v>131000</v>
      </c>
      <c r="D8" s="114">
        <v>100000</v>
      </c>
      <c r="E8" s="89">
        <v>122667.21</v>
      </c>
      <c r="F8" s="26">
        <v>110772.52</v>
      </c>
      <c r="G8" s="44">
        <f>C8+D8+E8+F8</f>
        <v>464439.73000000004</v>
      </c>
      <c r="H8" s="39">
        <f>G8</f>
        <v>464439.73000000004</v>
      </c>
      <c r="I8" s="118">
        <f t="shared" si="2"/>
        <v>6.327777014652014E-2</v>
      </c>
      <c r="J8" s="17">
        <f>G8/G$4*100%-100%</f>
        <v>0.22447025660171915</v>
      </c>
      <c r="K8" s="94"/>
      <c r="L8" s="1"/>
      <c r="M8" s="35"/>
    </row>
    <row r="9" spans="1:19" x14ac:dyDescent="0.25">
      <c r="A9" s="1">
        <v>57</v>
      </c>
      <c r="B9" s="4">
        <v>46316</v>
      </c>
      <c r="C9" s="10">
        <f>C8*(1+$C$21)</f>
        <v>132007.69230769231</v>
      </c>
      <c r="D9" s="15">
        <f t="shared" ref="D9:D19" si="3">D8*(1+D$21)</f>
        <v>103092.78350515463</v>
      </c>
      <c r="E9" s="88">
        <f>E8*(1+E$21)+12*N$4</f>
        <v>131371.04495498817</v>
      </c>
      <c r="F9" s="10">
        <f>F8*(1+$F$21)</f>
        <v>133811.89953271975</v>
      </c>
      <c r="G9" s="44">
        <f t="shared" ref="G9:G19" si="4">C9+D9+E9+F9</f>
        <v>500283.42030055483</v>
      </c>
      <c r="H9" s="39">
        <f t="shared" ref="H9:H19" si="5">H8*(1+$H$21)</f>
        <v>512648.04818506388</v>
      </c>
      <c r="I9" s="118">
        <f t="shared" si="2"/>
        <v>7.7176193131786475E-2</v>
      </c>
      <c r="J9" s="17">
        <f t="shared" ref="J9:J19" si="6">G9/G$4*100%-100%</f>
        <v>0.31897020960934164</v>
      </c>
      <c r="K9" s="94"/>
      <c r="L9" s="1">
        <v>14</v>
      </c>
      <c r="M9" s="1"/>
      <c r="N9" s="41">
        <f>50</f>
        <v>50</v>
      </c>
      <c r="O9" s="1" t="s">
        <v>22</v>
      </c>
    </row>
    <row r="10" spans="1:19" x14ac:dyDescent="0.25">
      <c r="A10" s="1">
        <v>58</v>
      </c>
      <c r="B10" s="4">
        <f t="shared" ref="B10:B19" si="7">B9+365</f>
        <v>46681</v>
      </c>
      <c r="C10" s="10">
        <f>C9*(1+$C$21)</f>
        <v>133023.13609467456</v>
      </c>
      <c r="D10" s="15">
        <f t="shared" si="3"/>
        <v>106281.22010840682</v>
      </c>
      <c r="E10" s="88">
        <f t="shared" ref="E10:E19" si="8">E9*(1+E$21)+12*N$3</f>
        <v>139871.47806446211</v>
      </c>
      <c r="F10" s="10">
        <f t="shared" ref="F10:F19" si="9">F9*(1+$F$21)</f>
        <v>161643.19866113621</v>
      </c>
      <c r="G10" s="44">
        <f t="shared" si="4"/>
        <v>540819.03292867972</v>
      </c>
      <c r="H10" s="39">
        <f t="shared" si="5"/>
        <v>565860.335221441</v>
      </c>
      <c r="I10" s="118">
        <f t="shared" si="2"/>
        <v>8.1025296828290516E-2</v>
      </c>
      <c r="J10" s="17">
        <f t="shared" si="6"/>
        <v>0.42584016235061117</v>
      </c>
      <c r="K10" s="94"/>
      <c r="L10" s="1"/>
      <c r="M10" s="42"/>
    </row>
    <row r="11" spans="1:19" x14ac:dyDescent="0.25">
      <c r="A11" s="1">
        <v>59</v>
      </c>
      <c r="B11" s="4">
        <f t="shared" si="7"/>
        <v>47046</v>
      </c>
      <c r="C11" s="10">
        <f t="shared" ref="C11:C19" si="10">C10*(1+$C$21)</f>
        <v>134046.3909877105</v>
      </c>
      <c r="D11" s="15">
        <f t="shared" si="3"/>
        <v>109568.26815299671</v>
      </c>
      <c r="E11" s="88">
        <f t="shared" si="8"/>
        <v>148700.64329164918</v>
      </c>
      <c r="F11" s="10">
        <f t="shared" si="9"/>
        <v>195263.0802241514</v>
      </c>
      <c r="G11" s="44">
        <f t="shared" si="4"/>
        <v>587578.38265650778</v>
      </c>
      <c r="H11" s="39">
        <f t="shared" si="5"/>
        <v>624595.99741094001</v>
      </c>
      <c r="I11" s="118">
        <f t="shared" si="2"/>
        <v>8.6460251730812177E-2</v>
      </c>
      <c r="J11" s="17">
        <f t="shared" si="6"/>
        <v>0.54911866171534718</v>
      </c>
      <c r="K11" s="94"/>
      <c r="L11" s="1"/>
      <c r="M11" s="42"/>
      <c r="P11" s="35"/>
    </row>
    <row r="12" spans="1:19" x14ac:dyDescent="0.25">
      <c r="A12" s="1">
        <v>60</v>
      </c>
      <c r="B12" s="4">
        <f t="shared" si="7"/>
        <v>47411</v>
      </c>
      <c r="C12" s="10">
        <f t="shared" si="10"/>
        <v>135077.51707223136</v>
      </c>
      <c r="D12" s="15">
        <f t="shared" si="3"/>
        <v>112956.97747731618</v>
      </c>
      <c r="E12" s="88">
        <f t="shared" si="8"/>
        <v>157871.25349527368</v>
      </c>
      <c r="F12" s="10">
        <f t="shared" si="9"/>
        <v>235875.50119292713</v>
      </c>
      <c r="G12" s="44">
        <f t="shared" si="4"/>
        <v>641781.24923774833</v>
      </c>
      <c r="H12" s="39">
        <f t="shared" si="5"/>
        <v>689428.35484148085</v>
      </c>
      <c r="I12" s="118">
        <f t="shared" si="2"/>
        <v>9.2247890972747104E-2</v>
      </c>
      <c r="J12" s="17">
        <f t="shared" si="6"/>
        <v>0.69202159112511241</v>
      </c>
      <c r="K12" s="94"/>
      <c r="L12" s="1">
        <v>15</v>
      </c>
      <c r="M12" s="42"/>
      <c r="P12" s="35"/>
    </row>
    <row r="13" spans="1:19" x14ac:dyDescent="0.25">
      <c r="A13" s="1">
        <v>61</v>
      </c>
      <c r="B13" s="4">
        <f t="shared" si="7"/>
        <v>47776</v>
      </c>
      <c r="C13" s="10">
        <f t="shared" si="10"/>
        <v>136116.57489586392</v>
      </c>
      <c r="D13" s="15">
        <f t="shared" si="3"/>
        <v>116450.49224465583</v>
      </c>
      <c r="E13" s="88">
        <f t="shared" si="8"/>
        <v>167396.51317077028</v>
      </c>
      <c r="F13" s="10">
        <f t="shared" si="9"/>
        <v>284934.82740898087</v>
      </c>
      <c r="G13" s="44">
        <f t="shared" si="4"/>
        <v>704898.4077202708</v>
      </c>
      <c r="H13" s="39">
        <f t="shared" si="5"/>
        <v>760990.23757705814</v>
      </c>
      <c r="I13" s="118">
        <f t="shared" si="2"/>
        <v>9.8346841010839015E-2</v>
      </c>
      <c r="J13" s="17">
        <f t="shared" si="6"/>
        <v>0.85842656953440066</v>
      </c>
      <c r="K13" s="94"/>
      <c r="L13" s="1">
        <v>15</v>
      </c>
      <c r="M13" s="1"/>
      <c r="N13" s="46">
        <f>50+50+50</f>
        <v>150</v>
      </c>
      <c r="O13" s="1" t="s">
        <v>6</v>
      </c>
      <c r="P13" s="35"/>
    </row>
    <row r="14" spans="1:19" x14ac:dyDescent="0.25">
      <c r="A14" s="1">
        <v>62</v>
      </c>
      <c r="B14" s="4">
        <f t="shared" si="7"/>
        <v>48141</v>
      </c>
      <c r="C14" s="10">
        <f t="shared" si="10"/>
        <v>137163.62547198593</v>
      </c>
      <c r="D14" s="15">
        <f t="shared" si="3"/>
        <v>120052.05386046992</v>
      </c>
      <c r="E14" s="88">
        <f t="shared" si="8"/>
        <v>177290.13746305372</v>
      </c>
      <c r="F14" s="10">
        <f t="shared" si="9"/>
        <v>344197.91568002052</v>
      </c>
      <c r="G14" s="44">
        <f t="shared" si="4"/>
        <v>778703.73247553012</v>
      </c>
      <c r="H14" s="39">
        <f t="shared" si="5"/>
        <v>839980.16272588668</v>
      </c>
      <c r="I14" s="118">
        <f t="shared" si="2"/>
        <v>0.10470349194567619</v>
      </c>
      <c r="J14" s="17">
        <f t="shared" si="6"/>
        <v>1.053010320889276</v>
      </c>
      <c r="K14" s="94"/>
      <c r="L14" s="1"/>
      <c r="M14" s="42"/>
      <c r="P14" s="35"/>
    </row>
    <row r="15" spans="1:19" x14ac:dyDescent="0.25">
      <c r="A15" s="1">
        <v>63</v>
      </c>
      <c r="B15" s="4">
        <f t="shared" si="7"/>
        <v>48506</v>
      </c>
      <c r="C15" s="10">
        <f t="shared" si="10"/>
        <v>138218.73028330889</v>
      </c>
      <c r="D15" s="15">
        <f t="shared" si="3"/>
        <v>123765.00397986588</v>
      </c>
      <c r="E15" s="88">
        <f t="shared" si="8"/>
        <v>187566.37191455782</v>
      </c>
      <c r="F15" s="10">
        <f t="shared" si="9"/>
        <v>415787.02833831392</v>
      </c>
      <c r="G15" s="44">
        <f t="shared" si="4"/>
        <v>865337.1345160465</v>
      </c>
      <c r="H15" s="39">
        <f t="shared" si="5"/>
        <v>927169.15268122754</v>
      </c>
      <c r="I15" s="118">
        <f t="shared" si="2"/>
        <v>0.11125335403890424</v>
      </c>
      <c r="J15" s="17">
        <f t="shared" si="6"/>
        <v>1.2814146049646955</v>
      </c>
      <c r="K15" s="94"/>
      <c r="L15" s="1"/>
      <c r="M15" s="35"/>
      <c r="P15" s="35"/>
      <c r="R15" s="36" t="s">
        <v>23</v>
      </c>
      <c r="S15" s="42" t="s">
        <v>24</v>
      </c>
    </row>
    <row r="16" spans="1:19" x14ac:dyDescent="0.25">
      <c r="A16" s="1">
        <v>64</v>
      </c>
      <c r="B16" s="4">
        <f t="shared" si="7"/>
        <v>48871</v>
      </c>
      <c r="C16" s="10">
        <f t="shared" si="10"/>
        <v>139281.95128548818</v>
      </c>
      <c r="D16" s="15">
        <f t="shared" si="3"/>
        <v>127592.78760810914</v>
      </c>
      <c r="E16" s="88">
        <f t="shared" si="8"/>
        <v>198240.01297697856</v>
      </c>
      <c r="F16" s="10">
        <f t="shared" si="9"/>
        <v>502265.83328622079</v>
      </c>
      <c r="G16" s="44">
        <f t="shared" si="4"/>
        <v>967380.58515679673</v>
      </c>
      <c r="H16" s="39">
        <f t="shared" si="5"/>
        <v>1023408.2610878935</v>
      </c>
      <c r="I16" s="118">
        <f t="shared" si="2"/>
        <v>0.1179233463704521</v>
      </c>
      <c r="J16" s="17">
        <f t="shared" si="6"/>
        <v>1.5504466496405551</v>
      </c>
      <c r="K16" s="94"/>
      <c r="L16" s="1"/>
      <c r="M16" s="35"/>
      <c r="P16" s="35"/>
    </row>
    <row r="17" spans="1:19" x14ac:dyDescent="0.25">
      <c r="A17" s="1">
        <v>65</v>
      </c>
      <c r="B17" s="4">
        <f t="shared" si="7"/>
        <v>49236</v>
      </c>
      <c r="C17" s="10">
        <f t="shared" si="10"/>
        <v>140353.35091076116</v>
      </c>
      <c r="D17" s="15">
        <f t="shared" si="3"/>
        <v>131538.95629701973</v>
      </c>
      <c r="E17" s="88">
        <f t="shared" si="8"/>
        <v>209326.42931625532</v>
      </c>
      <c r="F17" s="10">
        <f t="shared" si="9"/>
        <v>606731.21115610213</v>
      </c>
      <c r="G17" s="44">
        <f t="shared" si="4"/>
        <v>1087949.9476801383</v>
      </c>
      <c r="H17" s="39">
        <f t="shared" si="5"/>
        <v>1129636.8799955568</v>
      </c>
      <c r="I17" s="118">
        <f t="shared" si="2"/>
        <v>0.12463487935702089</v>
      </c>
      <c r="J17" s="17">
        <f t="shared" si="6"/>
        <v>1.8683212601250236</v>
      </c>
      <c r="K17" s="94"/>
      <c r="L17" s="1">
        <v>23</v>
      </c>
      <c r="M17" s="1"/>
      <c r="N17" s="41">
        <f>40</f>
        <v>40</v>
      </c>
      <c r="O17" s="1" t="s">
        <v>25</v>
      </c>
      <c r="R17" s="38">
        <f>C8+D8</f>
        <v>231000</v>
      </c>
      <c r="S17" s="35">
        <f>E8+F8</f>
        <v>233439.73</v>
      </c>
    </row>
    <row r="18" spans="1:19" x14ac:dyDescent="0.25">
      <c r="A18" s="1">
        <v>66</v>
      </c>
      <c r="B18" s="4">
        <f t="shared" si="7"/>
        <v>49601</v>
      </c>
      <c r="C18" s="10">
        <f t="shared" si="10"/>
        <v>141432.99207161317</v>
      </c>
      <c r="D18" s="15">
        <f t="shared" si="3"/>
        <v>135607.17144022652</v>
      </c>
      <c r="E18" s="88">
        <f t="shared" si="8"/>
        <v>220841.58394146696</v>
      </c>
      <c r="F18" s="10">
        <f t="shared" si="9"/>
        <v>732924.15727822843</v>
      </c>
      <c r="G18" s="44">
        <f t="shared" si="4"/>
        <v>1230805.9047315351</v>
      </c>
      <c r="H18" s="39">
        <f t="shared" si="5"/>
        <v>1246891.9092851668</v>
      </c>
      <c r="I18" s="118">
        <f t="shared" si="2"/>
        <v>0.13130747177846924</v>
      </c>
      <c r="J18" s="17">
        <f t="shared" si="6"/>
        <v>2.2449532730404735</v>
      </c>
      <c r="K18" s="94"/>
      <c r="L18" s="1">
        <v>23</v>
      </c>
      <c r="M18" s="1"/>
      <c r="N18" s="41">
        <f>45</f>
        <v>45</v>
      </c>
      <c r="O18" s="1" t="s">
        <v>26</v>
      </c>
      <c r="P18" s="35"/>
      <c r="R18" s="87">
        <f>R17/(R17+S17)</f>
        <v>0.49737346975031616</v>
      </c>
      <c r="S18" s="87">
        <f>S17/(S17+R17)</f>
        <v>0.50262653024968384</v>
      </c>
    </row>
    <row r="19" spans="1:19" x14ac:dyDescent="0.25">
      <c r="A19" s="1">
        <v>67</v>
      </c>
      <c r="B19" s="4">
        <f t="shared" si="7"/>
        <v>49966</v>
      </c>
      <c r="C19" s="10">
        <f t="shared" si="10"/>
        <v>142520.93816447174</v>
      </c>
      <c r="D19" s="15">
        <f t="shared" si="3"/>
        <v>139801.20767033662</v>
      </c>
      <c r="E19" s="88">
        <f t="shared" si="8"/>
        <v>232802.05718950514</v>
      </c>
      <c r="F19" s="10">
        <f t="shared" si="9"/>
        <v>885363.74995186157</v>
      </c>
      <c r="G19" s="44">
        <f t="shared" si="4"/>
        <v>1400487.9529761751</v>
      </c>
      <c r="H19" s="39">
        <f t="shared" si="5"/>
        <v>1376317.8778714482</v>
      </c>
      <c r="I19" s="118">
        <f t="shared" si="2"/>
        <v>0.13786255622624055</v>
      </c>
      <c r="J19" s="17">
        <f t="shared" si="6"/>
        <v>2.6923108260965392</v>
      </c>
      <c r="K19" s="94"/>
      <c r="L19" s="1"/>
      <c r="M19" s="42"/>
    </row>
    <row r="20" spans="1:19" x14ac:dyDescent="0.25">
      <c r="L20" s="1"/>
      <c r="M20" s="1"/>
    </row>
    <row r="21" spans="1:19" x14ac:dyDescent="0.25">
      <c r="C21" s="63">
        <f>C8/C7-1</f>
        <v>7.692307692307665E-3</v>
      </c>
      <c r="D21" s="63">
        <f>D8/D7-1</f>
        <v>3.0927835051546282E-2</v>
      </c>
      <c r="E21" s="63">
        <f>E8/E7-1</f>
        <v>3.8672396274343823E-2</v>
      </c>
      <c r="F21" s="63">
        <f>100%*(F8/F7-1)</f>
        <v>0.20798822246455839</v>
      </c>
      <c r="G21" s="63">
        <f>100%*(G8/G7-1)</f>
        <v>6.327777014652014E-2</v>
      </c>
      <c r="H21" s="64">
        <v>0.10379886790706686</v>
      </c>
      <c r="L21" s="1">
        <v>28</v>
      </c>
      <c r="M21" s="40">
        <v>1143</v>
      </c>
      <c r="O21" s="1" t="s">
        <v>27</v>
      </c>
    </row>
    <row r="22" spans="1:19" x14ac:dyDescent="0.25">
      <c r="F22" s="5"/>
      <c r="L22" s="1"/>
      <c r="M22" s="35"/>
      <c r="S22" s="35"/>
    </row>
    <row r="23" spans="1:19" x14ac:dyDescent="0.25">
      <c r="E23" s="95"/>
      <c r="F23" s="3"/>
      <c r="G23" s="38"/>
      <c r="H23" s="38"/>
      <c r="L23" s="1" t="s">
        <v>28</v>
      </c>
      <c r="M23" s="42">
        <f>SUM(M4:M21)</f>
        <v>1443</v>
      </c>
      <c r="N23" s="42">
        <f>SUM(N3:N21)</f>
        <v>1075</v>
      </c>
      <c r="O23" s="1" t="s">
        <v>29</v>
      </c>
      <c r="P23" s="52">
        <f>M23-N23</f>
        <v>368</v>
      </c>
      <c r="S23" s="42"/>
    </row>
    <row r="24" spans="1:19" x14ac:dyDescent="0.25">
      <c r="D24" s="6"/>
      <c r="E24" s="8"/>
      <c r="F24" s="3"/>
      <c r="G24" s="38"/>
      <c r="L24" s="1"/>
      <c r="M24" s="1"/>
    </row>
    <row r="25" spans="1:19" x14ac:dyDescent="0.25">
      <c r="E25" s="8"/>
      <c r="F25" s="43"/>
    </row>
    <row r="26" spans="1:19" x14ac:dyDescent="0.25">
      <c r="E26" s="9"/>
      <c r="G26" s="7"/>
      <c r="H26" s="72"/>
    </row>
    <row r="27" spans="1:19" x14ac:dyDescent="0.25">
      <c r="D27" s="21" t="s">
        <v>30</v>
      </c>
      <c r="E27" s="19">
        <f ca="1">TODAY()</f>
        <v>45784</v>
      </c>
      <c r="G27" s="7"/>
    </row>
    <row r="28" spans="1:19" x14ac:dyDescent="0.25">
      <c r="A28" s="3"/>
      <c r="D28" s="21" t="s">
        <v>31</v>
      </c>
      <c r="E28" s="37">
        <v>45951</v>
      </c>
      <c r="F28" s="1"/>
      <c r="G28" s="38"/>
    </row>
    <row r="29" spans="1:19" x14ac:dyDescent="0.25">
      <c r="A29" s="3"/>
      <c r="D29" s="21" t="s">
        <v>32</v>
      </c>
      <c r="E29" s="22">
        <f ca="1">E28-E27-1</f>
        <v>166</v>
      </c>
      <c r="F29" s="1"/>
      <c r="G29" s="38"/>
    </row>
    <row r="30" spans="1:19" x14ac:dyDescent="0.25">
      <c r="A30" s="3"/>
      <c r="D30" s="18" t="s">
        <v>33</v>
      </c>
      <c r="E30" s="19">
        <v>49980</v>
      </c>
    </row>
    <row r="31" spans="1:19" x14ac:dyDescent="0.25">
      <c r="C31" s="8"/>
      <c r="D31" s="20" t="s">
        <v>32</v>
      </c>
      <c r="E31" s="23">
        <f ca="1">E30-TODAY()</f>
        <v>4196</v>
      </c>
      <c r="F31" s="11"/>
    </row>
    <row r="32" spans="1:19" x14ac:dyDescent="0.25">
      <c r="B32" s="13"/>
      <c r="C32" s="8"/>
      <c r="D32" s="6"/>
      <c r="E32" s="8"/>
      <c r="F32" s="12"/>
    </row>
    <row r="33" spans="3:12" x14ac:dyDescent="0.25">
      <c r="D33" s="6"/>
      <c r="G33" s="35"/>
    </row>
    <row r="34" spans="3:12" x14ac:dyDescent="0.25">
      <c r="C34" s="8"/>
      <c r="D34" s="16"/>
      <c r="E34" s="8"/>
      <c r="L34" s="9"/>
    </row>
    <row r="35" spans="3:12" x14ac:dyDescent="0.25">
      <c r="D35" s="16"/>
    </row>
    <row r="36" spans="3:12" x14ac:dyDescent="0.25">
      <c r="C36" s="131">
        <v>1</v>
      </c>
      <c r="D36" s="16"/>
    </row>
    <row r="37" spans="3:12" x14ac:dyDescent="0.25">
      <c r="C37" s="130">
        <v>1</v>
      </c>
      <c r="D37" s="16"/>
      <c r="L37" s="2"/>
    </row>
    <row r="38" spans="3:12" x14ac:dyDescent="0.25">
      <c r="C38" s="130">
        <v>1</v>
      </c>
    </row>
    <row r="39" spans="3:12" x14ac:dyDescent="0.25">
      <c r="C39" s="130">
        <v>1</v>
      </c>
    </row>
    <row r="40" spans="3:12" x14ac:dyDescent="0.25">
      <c r="C40" s="130">
        <v>1</v>
      </c>
      <c r="D40" s="16"/>
    </row>
    <row r="41" spans="3:12" x14ac:dyDescent="0.25">
      <c r="C41" s="130">
        <v>1</v>
      </c>
      <c r="D41" s="16"/>
    </row>
    <row r="42" spans="3:12" x14ac:dyDescent="0.25">
      <c r="C42" s="130">
        <v>1</v>
      </c>
      <c r="D42" s="16"/>
    </row>
    <row r="43" spans="3:12" x14ac:dyDescent="0.25">
      <c r="C43" s="130">
        <v>1</v>
      </c>
      <c r="D43" s="16"/>
    </row>
    <row r="44" spans="3:12" x14ac:dyDescent="0.25">
      <c r="C44" s="130">
        <v>1</v>
      </c>
      <c r="D44" s="16"/>
    </row>
    <row r="45" spans="3:12" x14ac:dyDescent="0.25">
      <c r="D45" s="16"/>
    </row>
    <row r="46" spans="3:12" x14ac:dyDescent="0.25">
      <c r="D46" s="16"/>
    </row>
    <row r="47" spans="3:12" x14ac:dyDescent="0.25">
      <c r="D47" s="16"/>
    </row>
    <row r="48" spans="3:12" x14ac:dyDescent="0.25">
      <c r="D48" s="16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5BC9-7A5D-43B5-ADEB-C01E520B1B78}">
  <dimension ref="C4:L38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16.85546875" customWidth="1"/>
    <col min="3" max="3" width="14.85546875" customWidth="1"/>
    <col min="4" max="4" width="17.42578125" customWidth="1"/>
    <col min="5" max="5" width="13.140625" customWidth="1"/>
    <col min="6" max="6" width="25.5703125" customWidth="1"/>
    <col min="7" max="7" width="29.42578125" customWidth="1"/>
    <col min="8" max="8" width="26.7109375" style="1" customWidth="1"/>
    <col min="9" max="9" width="26" style="1" customWidth="1"/>
    <col min="10" max="10" width="20.85546875" style="1" customWidth="1"/>
    <col min="11" max="11" width="13.5703125" style="1" customWidth="1"/>
    <col min="12" max="12" width="11" style="1" customWidth="1"/>
  </cols>
  <sheetData>
    <row r="4" spans="3:12" x14ac:dyDescent="0.25">
      <c r="C4" s="36" t="s">
        <v>2</v>
      </c>
      <c r="D4" s="36" t="s">
        <v>7</v>
      </c>
      <c r="E4" s="36" t="s">
        <v>34</v>
      </c>
      <c r="F4" s="36"/>
      <c r="G4" s="1" t="s">
        <v>2</v>
      </c>
      <c r="H4" s="1" t="s">
        <v>6</v>
      </c>
      <c r="I4" s="1" t="s">
        <v>35</v>
      </c>
      <c r="K4" s="36"/>
      <c r="L4" s="36"/>
    </row>
    <row r="6" spans="3:12" x14ac:dyDescent="0.25">
      <c r="C6" s="4">
        <v>45145</v>
      </c>
      <c r="E6" s="24">
        <v>40000</v>
      </c>
    </row>
    <row r="7" spans="3:12" x14ac:dyDescent="0.25">
      <c r="C7" s="1"/>
    </row>
    <row r="8" spans="3:12" x14ac:dyDescent="0.25">
      <c r="C8" s="4">
        <v>45565</v>
      </c>
      <c r="E8" s="24">
        <v>79000</v>
      </c>
    </row>
    <row r="9" spans="3:12" x14ac:dyDescent="0.25">
      <c r="C9" s="4">
        <v>45597</v>
      </c>
      <c r="D9" s="35">
        <v>21000</v>
      </c>
      <c r="E9" s="24">
        <v>100000</v>
      </c>
      <c r="F9" s="1"/>
      <c r="G9" s="3">
        <f>C9</f>
        <v>45597</v>
      </c>
      <c r="H9" s="35">
        <v>196000</v>
      </c>
      <c r="I9" s="35">
        <v>100000</v>
      </c>
    </row>
    <row r="10" spans="3:12" x14ac:dyDescent="0.25">
      <c r="C10" s="4">
        <v>45722</v>
      </c>
      <c r="D10" s="96">
        <v>20000</v>
      </c>
      <c r="E10" s="97">
        <f t="shared" ref="E10:E24" si="0">E9+D10</f>
        <v>120000</v>
      </c>
      <c r="F10" s="68"/>
      <c r="H10" s="7">
        <f>H9/(H9+I9)</f>
        <v>0.66216216216216217</v>
      </c>
      <c r="I10" s="7">
        <f>I9/(I9+H9)</f>
        <v>0.33783783783783783</v>
      </c>
    </row>
    <row r="11" spans="3:12" x14ac:dyDescent="0.25">
      <c r="C11" s="98">
        <f ca="1">TODAY()+C$27</f>
        <v>45909</v>
      </c>
      <c r="D11" s="99">
        <f>D10+D$27</f>
        <v>25000</v>
      </c>
      <c r="E11" s="97">
        <f t="shared" si="0"/>
        <v>145000</v>
      </c>
      <c r="F11" s="68"/>
      <c r="G11" s="3">
        <v>45722</v>
      </c>
      <c r="H11" s="70">
        <v>209000</v>
      </c>
      <c r="I11" s="70">
        <v>120000</v>
      </c>
      <c r="J11" s="7"/>
    </row>
    <row r="12" spans="3:12" x14ac:dyDescent="0.25">
      <c r="C12" s="65">
        <f t="shared" ref="C12:C24" ca="1" si="1">C11+C$27</f>
        <v>46034</v>
      </c>
      <c r="D12" s="66">
        <f t="shared" ref="D12:D24" si="2">D11+D$27</f>
        <v>30000</v>
      </c>
      <c r="E12" s="97">
        <f t="shared" si="0"/>
        <v>175000</v>
      </c>
      <c r="F12" s="69"/>
      <c r="H12" s="7">
        <f>H11/(H11+I11)</f>
        <v>0.63525835866261393</v>
      </c>
      <c r="I12" s="7">
        <f>I11/(I11+H11)</f>
        <v>0.36474164133738601</v>
      </c>
    </row>
    <row r="13" spans="3:12" x14ac:dyDescent="0.25">
      <c r="C13" s="65">
        <f t="shared" ca="1" si="1"/>
        <v>46159</v>
      </c>
      <c r="D13" s="66">
        <f t="shared" si="2"/>
        <v>35000</v>
      </c>
      <c r="E13" s="97">
        <f t="shared" si="0"/>
        <v>210000</v>
      </c>
      <c r="F13" s="69"/>
      <c r="H13"/>
      <c r="I13" s="59"/>
    </row>
    <row r="14" spans="3:12" x14ac:dyDescent="0.25">
      <c r="C14" s="65">
        <f t="shared" ca="1" si="1"/>
        <v>46284</v>
      </c>
      <c r="D14" s="66">
        <f t="shared" si="2"/>
        <v>40000</v>
      </c>
      <c r="E14" s="97">
        <f t="shared" si="0"/>
        <v>250000</v>
      </c>
      <c r="F14" s="69"/>
      <c r="H14"/>
      <c r="I14" s="59"/>
    </row>
    <row r="15" spans="3:12" x14ac:dyDescent="0.25">
      <c r="C15" s="65">
        <f t="shared" ca="1" si="1"/>
        <v>46409</v>
      </c>
      <c r="D15" s="66">
        <f t="shared" si="2"/>
        <v>45000</v>
      </c>
      <c r="E15" s="97">
        <f t="shared" si="0"/>
        <v>295000</v>
      </c>
      <c r="F15" s="69"/>
      <c r="H15"/>
      <c r="I15" s="59"/>
    </row>
    <row r="16" spans="3:12" x14ac:dyDescent="0.25">
      <c r="C16" s="65">
        <f t="shared" ca="1" si="1"/>
        <v>46534</v>
      </c>
      <c r="D16" s="66">
        <f t="shared" si="2"/>
        <v>50000</v>
      </c>
      <c r="E16" s="97">
        <f t="shared" si="0"/>
        <v>345000</v>
      </c>
      <c r="H16"/>
      <c r="I16" s="59"/>
    </row>
    <row r="17" spans="3:9" x14ac:dyDescent="0.25">
      <c r="C17" s="65">
        <f t="shared" ca="1" si="1"/>
        <v>46659</v>
      </c>
      <c r="D17" s="66">
        <f t="shared" si="2"/>
        <v>55000</v>
      </c>
      <c r="E17" s="97">
        <f t="shared" si="0"/>
        <v>400000</v>
      </c>
      <c r="H17"/>
      <c r="I17" s="59"/>
    </row>
    <row r="18" spans="3:9" x14ac:dyDescent="0.25">
      <c r="C18" s="65">
        <f t="shared" ca="1" si="1"/>
        <v>46784</v>
      </c>
      <c r="D18" s="66">
        <f t="shared" si="2"/>
        <v>60000</v>
      </c>
      <c r="E18" s="97">
        <f t="shared" si="0"/>
        <v>460000</v>
      </c>
      <c r="H18"/>
      <c r="I18" s="59"/>
    </row>
    <row r="19" spans="3:9" x14ac:dyDescent="0.25">
      <c r="C19" s="65">
        <f t="shared" ca="1" si="1"/>
        <v>46909</v>
      </c>
      <c r="D19" s="66">
        <f t="shared" si="2"/>
        <v>65000</v>
      </c>
      <c r="E19" s="97">
        <f t="shared" si="0"/>
        <v>525000</v>
      </c>
      <c r="H19"/>
      <c r="I19" s="59"/>
    </row>
    <row r="20" spans="3:9" x14ac:dyDescent="0.25">
      <c r="C20" s="65">
        <f t="shared" ca="1" si="1"/>
        <v>47034</v>
      </c>
      <c r="D20" s="66">
        <f t="shared" si="2"/>
        <v>70000</v>
      </c>
      <c r="E20" s="97">
        <f t="shared" si="0"/>
        <v>595000</v>
      </c>
      <c r="H20"/>
      <c r="I20" s="59"/>
    </row>
    <row r="21" spans="3:9" x14ac:dyDescent="0.25">
      <c r="C21" s="65">
        <f t="shared" ca="1" si="1"/>
        <v>47159</v>
      </c>
      <c r="D21" s="66">
        <f t="shared" si="2"/>
        <v>75000</v>
      </c>
      <c r="E21" s="97">
        <f t="shared" si="0"/>
        <v>670000</v>
      </c>
      <c r="H21"/>
      <c r="I21"/>
    </row>
    <row r="22" spans="3:9" x14ac:dyDescent="0.25">
      <c r="C22" s="65">
        <f t="shared" ca="1" si="1"/>
        <v>47284</v>
      </c>
      <c r="D22" s="66">
        <f t="shared" si="2"/>
        <v>80000</v>
      </c>
      <c r="E22" s="97">
        <f t="shared" si="0"/>
        <v>750000</v>
      </c>
    </row>
    <row r="23" spans="3:9" x14ac:dyDescent="0.25">
      <c r="C23" s="65">
        <f t="shared" ca="1" si="1"/>
        <v>47409</v>
      </c>
      <c r="D23" s="66">
        <f t="shared" si="2"/>
        <v>85000</v>
      </c>
      <c r="E23" s="97">
        <f t="shared" si="0"/>
        <v>835000</v>
      </c>
    </row>
    <row r="24" spans="3:9" x14ac:dyDescent="0.25">
      <c r="C24" s="65">
        <f t="shared" ca="1" si="1"/>
        <v>47534</v>
      </c>
      <c r="D24" s="66">
        <f t="shared" si="2"/>
        <v>90000</v>
      </c>
      <c r="E24" s="97">
        <f t="shared" si="0"/>
        <v>925000</v>
      </c>
    </row>
    <row r="25" spans="3:9" x14ac:dyDescent="0.25">
      <c r="C25" s="65"/>
      <c r="D25" s="66"/>
      <c r="E25" s="67"/>
    </row>
    <row r="26" spans="3:9" x14ac:dyDescent="0.25">
      <c r="C26" s="65"/>
      <c r="D26" s="66"/>
      <c r="E26" s="67"/>
    </row>
    <row r="27" spans="3:9" x14ac:dyDescent="0.25">
      <c r="C27" s="71">
        <f>C10-C9</f>
        <v>125</v>
      </c>
      <c r="D27" s="66">
        <v>5000</v>
      </c>
      <c r="E27" s="67"/>
    </row>
    <row r="32" spans="3:9" x14ac:dyDescent="0.25">
      <c r="C32" s="36"/>
      <c r="D32" s="36"/>
      <c r="E32" s="36"/>
    </row>
    <row r="33" spans="3:5" x14ac:dyDescent="0.25">
      <c r="C33" s="1"/>
      <c r="D33" s="1"/>
      <c r="E33" s="1"/>
    </row>
    <row r="34" spans="3:5" x14ac:dyDescent="0.25">
      <c r="C34" s="4"/>
      <c r="D34" s="35"/>
      <c r="E34" s="1"/>
    </row>
    <row r="35" spans="3:5" x14ac:dyDescent="0.25">
      <c r="C35" s="4"/>
      <c r="D35" s="1"/>
      <c r="E35" s="35"/>
    </row>
    <row r="36" spans="3:5" x14ac:dyDescent="0.25">
      <c r="E36" s="24"/>
    </row>
    <row r="37" spans="3:5" x14ac:dyDescent="0.25">
      <c r="E37" s="24"/>
    </row>
    <row r="38" spans="3:5" x14ac:dyDescent="0.25">
      <c r="E38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9CB4-F716-41F9-862D-8B5428A2E512}">
  <dimension ref="B1:Q29"/>
  <sheetViews>
    <sheetView workbookViewId="0">
      <selection activeCell="J22" sqref="J22"/>
    </sheetView>
  </sheetViews>
  <sheetFormatPr baseColWidth="10" defaultColWidth="9.140625" defaultRowHeight="15" x14ac:dyDescent="0.25"/>
  <cols>
    <col min="1" max="1" width="3.28515625" customWidth="1"/>
    <col min="2" max="2" width="4.140625" customWidth="1"/>
    <col min="3" max="3" width="16.5703125" customWidth="1"/>
    <col min="4" max="4" width="16.42578125" customWidth="1"/>
    <col min="5" max="5" width="15.140625" customWidth="1"/>
    <col min="6" max="6" width="16.7109375" customWidth="1"/>
    <col min="7" max="7" width="3.42578125" customWidth="1"/>
    <col min="8" max="8" width="16.28515625" customWidth="1"/>
    <col min="9" max="9" width="11.7109375" customWidth="1"/>
    <col min="10" max="10" width="35.140625" customWidth="1"/>
    <col min="11" max="11" width="13.7109375" customWidth="1"/>
    <col min="12" max="12" width="3" customWidth="1"/>
    <col min="13" max="13" width="13.140625" customWidth="1"/>
    <col min="14" max="14" width="8.85546875" customWidth="1"/>
    <col min="15" max="15" width="11.42578125" customWidth="1"/>
    <col min="16" max="16" width="18.5703125" customWidth="1"/>
    <col min="17" max="17" width="14.7109375" customWidth="1"/>
  </cols>
  <sheetData>
    <row r="1" spans="2:17" ht="21" customHeight="1" x14ac:dyDescent="0.4">
      <c r="D1" s="56" t="s">
        <v>36</v>
      </c>
      <c r="E1" s="56" t="s">
        <v>37</v>
      </c>
      <c r="F1" s="57" t="s">
        <v>38</v>
      </c>
      <c r="G1" s="49"/>
      <c r="H1" s="47"/>
      <c r="I1" s="47"/>
      <c r="J1" s="49"/>
      <c r="K1" s="48"/>
      <c r="L1" s="49"/>
      <c r="M1" s="47"/>
      <c r="N1" s="47"/>
      <c r="O1" s="50"/>
    </row>
    <row r="2" spans="2:17" ht="15.75" x14ac:dyDescent="0.25">
      <c r="C2" s="1"/>
      <c r="D2" s="32" t="s">
        <v>39</v>
      </c>
      <c r="E2" s="32" t="s">
        <v>40</v>
      </c>
      <c r="H2" s="55"/>
      <c r="I2" s="83"/>
      <c r="J2" s="74"/>
      <c r="K2" s="84"/>
      <c r="L2" s="74"/>
      <c r="M2" s="74"/>
      <c r="O2" s="1"/>
    </row>
    <row r="3" spans="2:17" ht="15.75" x14ac:dyDescent="0.25">
      <c r="C3" s="17"/>
      <c r="D3" s="6">
        <f>D6/D5*100%-100%</f>
        <v>-0.11393206209708773</v>
      </c>
      <c r="E3" s="6">
        <f>E6/E5*100%-100%</f>
        <v>0.83811129848229338</v>
      </c>
      <c r="H3" s="7"/>
      <c r="I3" s="74"/>
      <c r="J3" s="74"/>
      <c r="K3" s="75"/>
      <c r="L3" s="74"/>
      <c r="M3" s="74"/>
      <c r="N3" s="54"/>
      <c r="O3" s="1"/>
      <c r="P3" s="1"/>
      <c r="Q3" s="32"/>
    </row>
    <row r="4" spans="2:17" ht="15.75" x14ac:dyDescent="0.25">
      <c r="D4" s="1"/>
      <c r="E4" s="1"/>
      <c r="I4" s="74"/>
      <c r="J4" s="74"/>
      <c r="K4" s="74"/>
      <c r="L4" s="74"/>
      <c r="M4" s="74"/>
      <c r="N4" s="54"/>
    </row>
    <row r="5" spans="2:17" ht="15.75" x14ac:dyDescent="0.25">
      <c r="B5">
        <v>55</v>
      </c>
      <c r="C5" s="111">
        <v>45586</v>
      </c>
      <c r="D5" s="112">
        <v>110601</v>
      </c>
      <c r="E5" s="112">
        <v>59300</v>
      </c>
      <c r="F5" s="113">
        <f>D5+E5</f>
        <v>169901</v>
      </c>
      <c r="H5" s="25"/>
      <c r="I5" s="74" t="s">
        <v>40</v>
      </c>
      <c r="J5" s="76" t="s">
        <v>41</v>
      </c>
      <c r="K5" s="74"/>
      <c r="L5" s="77"/>
      <c r="M5" s="78"/>
      <c r="N5" s="60"/>
    </row>
    <row r="6" spans="2:17" ht="15.75" x14ac:dyDescent="0.25">
      <c r="B6">
        <v>56</v>
      </c>
      <c r="C6" s="30">
        <f ca="1">TODAY()</f>
        <v>45784</v>
      </c>
      <c r="D6" s="34">
        <v>98000</v>
      </c>
      <c r="E6" s="34">
        <v>109000</v>
      </c>
      <c r="F6" s="113">
        <f t="shared" ref="F6:F17" si="0">D6+E6</f>
        <v>207000</v>
      </c>
      <c r="G6" s="2"/>
      <c r="H6" s="27"/>
      <c r="I6" s="74" t="s">
        <v>39</v>
      </c>
      <c r="J6" s="76" t="s">
        <v>42</v>
      </c>
      <c r="K6" s="77"/>
      <c r="L6" s="77"/>
      <c r="M6" s="79"/>
      <c r="N6" s="61"/>
      <c r="O6" s="33"/>
      <c r="P6" s="17"/>
    </row>
    <row r="7" spans="2:17" ht="15.75" x14ac:dyDescent="0.25">
      <c r="B7">
        <v>57</v>
      </c>
      <c r="C7" s="4">
        <v>46316</v>
      </c>
      <c r="D7" s="27">
        <f>D6*(1+D$3)</f>
        <v>86834.657914485404</v>
      </c>
      <c r="E7" s="27">
        <f t="shared" ref="E7:E17" si="1">E6*(1+E$3)</f>
        <v>200354.13153456998</v>
      </c>
      <c r="F7" s="113">
        <f t="shared" si="0"/>
        <v>287188.78944905539</v>
      </c>
      <c r="H7" s="27"/>
      <c r="I7" s="80"/>
      <c r="J7" s="81"/>
      <c r="K7" s="82"/>
      <c r="L7" s="77"/>
      <c r="M7" s="79"/>
      <c r="N7" s="61"/>
    </row>
    <row r="8" spans="2:17" ht="15.75" x14ac:dyDescent="0.25">
      <c r="B8">
        <v>58</v>
      </c>
      <c r="C8" s="4">
        <f t="shared" ref="C8:C17" si="2">C7+365</f>
        <v>46681</v>
      </c>
      <c r="D8" s="27">
        <f t="shared" ref="D8:D17" si="3">D7*(1+D$3)</f>
        <v>76941.406276792884</v>
      </c>
      <c r="E8" s="27">
        <f t="shared" si="1"/>
        <v>368273.19287130062</v>
      </c>
      <c r="F8" s="113">
        <f t="shared" si="0"/>
        <v>445214.59914809349</v>
      </c>
      <c r="H8" s="27"/>
      <c r="I8" s="74"/>
      <c r="J8" s="74"/>
      <c r="K8" s="74"/>
      <c r="L8" s="74"/>
      <c r="M8" s="74"/>
      <c r="N8" s="61"/>
    </row>
    <row r="9" spans="2:17" ht="15.75" x14ac:dyDescent="0.25">
      <c r="B9">
        <v>59</v>
      </c>
      <c r="C9" s="4">
        <f t="shared" si="2"/>
        <v>47046</v>
      </c>
      <c r="D9" s="27">
        <f t="shared" si="3"/>
        <v>68175.313199028067</v>
      </c>
      <c r="E9" s="27">
        <f t="shared" si="1"/>
        <v>676927.1167448865</v>
      </c>
      <c r="F9" s="113">
        <f t="shared" si="0"/>
        <v>745102.42994391453</v>
      </c>
      <c r="H9" s="27"/>
      <c r="I9" s="116" t="s">
        <v>43</v>
      </c>
      <c r="J9" s="117" t="s">
        <v>44</v>
      </c>
      <c r="K9" s="81"/>
      <c r="L9" s="77"/>
      <c r="M9" s="79"/>
      <c r="N9" s="61"/>
    </row>
    <row r="10" spans="2:17" ht="15.75" x14ac:dyDescent="0.25">
      <c r="B10">
        <v>60</v>
      </c>
      <c r="C10" s="4">
        <f t="shared" si="2"/>
        <v>47411</v>
      </c>
      <c r="D10" s="27">
        <f t="shared" si="3"/>
        <v>60407.959182147999</v>
      </c>
      <c r="E10" s="27">
        <f t="shared" si="1"/>
        <v>1244267.3815378183</v>
      </c>
      <c r="F10" s="113">
        <f t="shared" si="0"/>
        <v>1304675.3407199665</v>
      </c>
      <c r="H10" s="27"/>
      <c r="I10" s="116">
        <v>977988</v>
      </c>
      <c r="J10" s="117" t="s">
        <v>44</v>
      </c>
      <c r="K10" s="54"/>
      <c r="L10" s="54"/>
      <c r="M10" s="62"/>
      <c r="N10" s="62"/>
    </row>
    <row r="11" spans="2:17" ht="15.75" x14ac:dyDescent="0.25">
      <c r="B11">
        <v>61</v>
      </c>
      <c r="C11" s="4">
        <f t="shared" si="2"/>
        <v>47776</v>
      </c>
      <c r="D11" s="27">
        <f t="shared" si="3"/>
        <v>53525.55582544917</v>
      </c>
      <c r="E11" s="27">
        <f t="shared" si="1"/>
        <v>2287101.9323376426</v>
      </c>
      <c r="F11" s="113">
        <f t="shared" si="0"/>
        <v>2340627.4881630917</v>
      </c>
      <c r="H11" s="27"/>
      <c r="L11" s="54"/>
      <c r="M11" s="62"/>
      <c r="N11" s="62"/>
    </row>
    <row r="12" spans="2:17" ht="15.75" x14ac:dyDescent="0.25">
      <c r="B12">
        <v>62</v>
      </c>
      <c r="C12" s="4">
        <f t="shared" si="2"/>
        <v>48141</v>
      </c>
      <c r="D12" s="27">
        <f t="shared" si="3"/>
        <v>47427.278875362957</v>
      </c>
      <c r="E12" s="27">
        <f t="shared" si="1"/>
        <v>4203947.9026105069</v>
      </c>
      <c r="F12" s="113">
        <f t="shared" si="0"/>
        <v>4251375.1814858699</v>
      </c>
      <c r="H12" s="27"/>
      <c r="K12" s="54"/>
      <c r="L12" s="54"/>
      <c r="M12" s="62"/>
      <c r="N12" s="62"/>
    </row>
    <row r="13" spans="2:17" ht="15.75" x14ac:dyDescent="0.25">
      <c r="B13">
        <v>63</v>
      </c>
      <c r="C13" s="4">
        <f t="shared" si="2"/>
        <v>48506</v>
      </c>
      <c r="D13" s="27">
        <f t="shared" si="3"/>
        <v>42023.79119343921</v>
      </c>
      <c r="E13" s="27">
        <f t="shared" si="1"/>
        <v>7727324.1380193122</v>
      </c>
      <c r="F13" s="113">
        <f t="shared" si="0"/>
        <v>7769347.9292127518</v>
      </c>
      <c r="H13" s="27"/>
      <c r="J13" s="54"/>
      <c r="K13" s="54"/>
      <c r="L13" s="54"/>
      <c r="M13" s="62"/>
      <c r="N13" s="119"/>
      <c r="O13" s="119"/>
      <c r="P13" s="119"/>
    </row>
    <row r="14" spans="2:17" ht="15.75" x14ac:dyDescent="0.25">
      <c r="B14">
        <v>64</v>
      </c>
      <c r="C14" s="4">
        <f t="shared" si="2"/>
        <v>48871</v>
      </c>
      <c r="D14" s="27">
        <f t="shared" si="3"/>
        <v>37235.934005633244</v>
      </c>
      <c r="E14" s="27">
        <f t="shared" si="1"/>
        <v>14203681.805128247</v>
      </c>
      <c r="F14" s="113">
        <f t="shared" si="0"/>
        <v>14240917.73913388</v>
      </c>
      <c r="H14" s="27"/>
      <c r="J14" s="58"/>
      <c r="K14" s="54"/>
      <c r="L14" s="54"/>
      <c r="M14" s="62"/>
      <c r="N14" s="120"/>
      <c r="O14" s="120"/>
      <c r="P14" s="119"/>
    </row>
    <row r="15" spans="2:17" ht="15.75" x14ac:dyDescent="0.25">
      <c r="B15">
        <v>65</v>
      </c>
      <c r="C15" s="4">
        <f t="shared" si="2"/>
        <v>49236</v>
      </c>
      <c r="D15" s="27">
        <f t="shared" si="3"/>
        <v>32993.567260260374</v>
      </c>
      <c r="E15" s="27">
        <f t="shared" si="1"/>
        <v>26107948.006053604</v>
      </c>
      <c r="F15" s="113">
        <f t="shared" si="0"/>
        <v>26140941.573313866</v>
      </c>
      <c r="H15" s="27"/>
      <c r="I15" s="27"/>
      <c r="J15" s="73"/>
      <c r="K15" s="62"/>
      <c r="L15" s="54"/>
      <c r="M15" s="62"/>
      <c r="N15" s="120"/>
      <c r="O15" s="121"/>
      <c r="P15" s="119"/>
    </row>
    <row r="16" spans="2:17" ht="15.75" x14ac:dyDescent="0.25">
      <c r="B16">
        <v>66</v>
      </c>
      <c r="C16" s="4">
        <f t="shared" si="2"/>
        <v>49601</v>
      </c>
      <c r="D16" s="27">
        <f t="shared" si="3"/>
        <v>29234.54210635995</v>
      </c>
      <c r="E16" s="27">
        <f t="shared" si="1"/>
        <v>47989314.210115395</v>
      </c>
      <c r="F16" s="113">
        <f t="shared" si="0"/>
        <v>48018548.752221756</v>
      </c>
      <c r="H16" s="27"/>
      <c r="I16" s="27"/>
      <c r="J16" s="58"/>
      <c r="K16" s="62"/>
      <c r="L16" s="54"/>
      <c r="M16" s="62"/>
      <c r="N16" s="120"/>
      <c r="O16" s="120"/>
      <c r="P16" s="119"/>
    </row>
    <row r="17" spans="2:16" ht="15.75" x14ac:dyDescent="0.25">
      <c r="B17">
        <v>67</v>
      </c>
      <c r="C17" s="4">
        <f t="shared" si="2"/>
        <v>49966</v>
      </c>
      <c r="D17" s="27">
        <f t="shared" si="3"/>
        <v>25903.790439718221</v>
      </c>
      <c r="E17" s="27">
        <f t="shared" si="1"/>
        <v>88209700.656029984</v>
      </c>
      <c r="F17" s="113">
        <f t="shared" si="0"/>
        <v>88235604.446469709</v>
      </c>
      <c r="H17" s="27"/>
      <c r="I17" s="27"/>
      <c r="J17" s="58"/>
      <c r="K17" s="62"/>
      <c r="L17" s="54"/>
      <c r="M17" s="62"/>
      <c r="N17" s="120"/>
      <c r="O17" s="120"/>
      <c r="P17" s="119"/>
    </row>
    <row r="18" spans="2:16" ht="15.75" x14ac:dyDescent="0.25">
      <c r="J18" s="58"/>
      <c r="N18" s="120"/>
      <c r="O18" s="120"/>
      <c r="P18" s="119"/>
    </row>
    <row r="19" spans="2:16" ht="15.75" x14ac:dyDescent="0.25">
      <c r="J19" s="58"/>
      <c r="N19" s="120"/>
      <c r="O19" s="120"/>
      <c r="P19" s="119"/>
    </row>
    <row r="20" spans="2:16" x14ac:dyDescent="0.25">
      <c r="N20" s="122"/>
      <c r="O20" s="122"/>
    </row>
    <row r="21" spans="2:16" x14ac:dyDescent="0.25">
      <c r="N21" s="122"/>
      <c r="O21" s="122"/>
    </row>
    <row r="22" spans="2:16" x14ac:dyDescent="0.25">
      <c r="N22" s="122"/>
      <c r="O22" s="122"/>
    </row>
    <row r="23" spans="2:16" x14ac:dyDescent="0.25">
      <c r="N23" s="122"/>
      <c r="O23" s="122"/>
    </row>
    <row r="25" spans="2:16" x14ac:dyDescent="0.25">
      <c r="H25" s="58"/>
    </row>
    <row r="26" spans="2:16" x14ac:dyDescent="0.25">
      <c r="H26" s="58"/>
    </row>
    <row r="27" spans="2:16" x14ac:dyDescent="0.25">
      <c r="H27" s="58"/>
    </row>
    <row r="28" spans="2:16" x14ac:dyDescent="0.25">
      <c r="H28" s="58"/>
    </row>
    <row r="29" spans="2:16" x14ac:dyDescent="0.25">
      <c r="H29" s="58"/>
    </row>
  </sheetData>
  <hyperlinks>
    <hyperlink ref="J5" r:id="rId1" display="https://www.fidelity.de/produkte-services/fonds-verschiedener-anbieter/fondsfinder/fondsportrait/?ISIN=LU1900066033" xr:uid="{6B84EB02-E7F0-42E8-B917-7E0CEF978F2E}"/>
    <hyperlink ref="J6" r:id="rId2" display="https://www.fidelity.de/produkte-services/fonds-verschiedener-anbieter/fondsfinder/fondsportrait/?ISIN=LU0346389348" xr:uid="{EE619BF2-EFDE-428D-9FA9-A0939D92D1A8}"/>
    <hyperlink ref="J9" r:id="rId3" location="/" display="https://www.fidelity.de/produkte-services/fonds-verschiedener-anbieter/fondsfinder/fondsportrait/?ISIN=FR0010756114 - /" xr:uid="{54DDE0E1-37F3-41B7-990F-4E26CD51A509}"/>
    <hyperlink ref="J10" r:id="rId4" location="/" display="https://www.fidelity.de/produkte-services/fonds-verschiedener-anbieter/fondsfinder/fondsportrait/?ISIN=DE0009779884 - /" xr:uid="{A67A8C7C-D2A6-4EC7-B008-1986A394C738}"/>
  </hyperlinks>
  <pageMargins left="0.7" right="0.7" top="0.75" bottom="0.75" header="0.3" footer="0.3"/>
  <pageSetup paperSize="9"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02F9-E558-4661-BBEE-DD92D2D8215A}">
  <dimension ref="E3:J50"/>
  <sheetViews>
    <sheetView workbookViewId="0">
      <selection activeCell="J14" sqref="J14"/>
    </sheetView>
  </sheetViews>
  <sheetFormatPr baseColWidth="10" defaultColWidth="11.42578125" defaultRowHeight="15" x14ac:dyDescent="0.25"/>
  <cols>
    <col min="6" max="6" width="20.140625" style="1" customWidth="1"/>
    <col min="7" max="7" width="21.7109375" customWidth="1"/>
    <col min="8" max="8" width="21.140625" customWidth="1"/>
    <col min="9" max="9" width="15.5703125" customWidth="1"/>
    <col min="10" max="10" width="16" customWidth="1"/>
  </cols>
  <sheetData>
    <row r="3" spans="5:10" x14ac:dyDescent="0.25">
      <c r="F3" s="1" t="s">
        <v>45</v>
      </c>
      <c r="G3" s="115">
        <f>Übersicht!G21</f>
        <v>6.327777014652014E-2</v>
      </c>
    </row>
    <row r="4" spans="5:10" x14ac:dyDescent="0.25">
      <c r="F4" s="1" t="s">
        <v>46</v>
      </c>
      <c r="G4" s="31">
        <v>1533.991302888136</v>
      </c>
    </row>
    <row r="6" spans="5:10" x14ac:dyDescent="0.25">
      <c r="E6" s="1" t="s">
        <v>47</v>
      </c>
      <c r="F6" s="21">
        <v>56</v>
      </c>
      <c r="G6" s="29">
        <f>Übersicht!D8+Übersicht!E8+Übersicht!F8</f>
        <v>333439.73000000004</v>
      </c>
    </row>
    <row r="7" spans="5:10" x14ac:dyDescent="0.25">
      <c r="E7" s="28"/>
      <c r="F7" s="1">
        <v>57</v>
      </c>
      <c r="G7" s="24">
        <f t="shared" ref="G7:G41" si="0">(G6-12*G$4)*(1+G$3)</f>
        <v>334966.34636914916</v>
      </c>
    </row>
    <row r="8" spans="5:10" x14ac:dyDescent="0.25">
      <c r="F8" s="1">
        <v>58</v>
      </c>
      <c r="G8" s="24">
        <f t="shared" si="0"/>
        <v>336589.56361800717</v>
      </c>
    </row>
    <row r="9" spans="5:10" x14ac:dyDescent="0.25">
      <c r="F9" s="1">
        <v>59</v>
      </c>
      <c r="G9" s="24">
        <f t="shared" si="0"/>
        <v>338315.49443483632</v>
      </c>
    </row>
    <row r="10" spans="5:10" x14ac:dyDescent="0.25">
      <c r="F10" s="1">
        <v>60</v>
      </c>
      <c r="G10" s="24">
        <f t="shared" si="0"/>
        <v>340150.63830518158</v>
      </c>
    </row>
    <row r="11" spans="5:10" x14ac:dyDescent="0.25">
      <c r="F11" s="1">
        <v>61</v>
      </c>
      <c r="G11" s="24">
        <f t="shared" si="0"/>
        <v>342101.90598754032</v>
      </c>
    </row>
    <row r="12" spans="5:10" x14ac:dyDescent="0.25">
      <c r="F12" s="1">
        <v>62</v>
      </c>
      <c r="G12" s="24">
        <f t="shared" si="0"/>
        <v>344176.64553779771</v>
      </c>
    </row>
    <row r="13" spans="5:10" x14ac:dyDescent="0.25">
      <c r="F13" s="1">
        <v>63</v>
      </c>
      <c r="G13" s="24">
        <f t="shared" si="0"/>
        <v>346382.66998043016</v>
      </c>
    </row>
    <row r="14" spans="5:10" x14ac:dyDescent="0.25">
      <c r="F14" s="1">
        <v>64</v>
      </c>
      <c r="G14" s="24">
        <f t="shared" si="0"/>
        <v>348728.28673068114</v>
      </c>
      <c r="I14" s="1" t="str">
        <f>F3</f>
        <v>GK Zins</v>
      </c>
      <c r="J14" s="115">
        <f>G3</f>
        <v>6.327777014652014E-2</v>
      </c>
    </row>
    <row r="15" spans="5:10" x14ac:dyDescent="0.25">
      <c r="F15" s="1">
        <v>65</v>
      </c>
      <c r="G15" s="24">
        <f t="shared" si="0"/>
        <v>351222.32887850632</v>
      </c>
      <c r="I15" s="1" t="str">
        <f>F4</f>
        <v>pro Monat</v>
      </c>
      <c r="J15" s="31">
        <v>5985.2906703847239</v>
      </c>
    </row>
    <row r="16" spans="5:10" x14ac:dyDescent="0.25">
      <c r="F16" s="1">
        <v>66</v>
      </c>
      <c r="G16" s="24">
        <f t="shared" si="0"/>
        <v>353874.1884520973</v>
      </c>
    </row>
    <row r="17" spans="6:10" x14ac:dyDescent="0.25">
      <c r="F17" s="1">
        <v>67</v>
      </c>
      <c r="G17" s="24">
        <f t="shared" si="0"/>
        <v>356693.85178624681</v>
      </c>
      <c r="J17" s="39">
        <f>Übersicht!G19</f>
        <v>1400487.9529761751</v>
      </c>
    </row>
    <row r="18" spans="6:10" x14ac:dyDescent="0.25">
      <c r="F18" s="1">
        <v>68</v>
      </c>
      <c r="G18" s="24">
        <f t="shared" si="0"/>
        <v>359691.93712874519</v>
      </c>
      <c r="J18" s="24">
        <f>(J17-12*J$15)*(1+G$3)</f>
        <v>1412739.3895453466</v>
      </c>
    </row>
    <row r="19" spans="6:10" x14ac:dyDescent="0.25">
      <c r="F19" s="1">
        <v>69</v>
      </c>
      <c r="G19" s="24">
        <f t="shared" si="0"/>
        <v>362879.73462642584</v>
      </c>
      <c r="J19" s="24">
        <f t="shared" ref="J19:J49" si="1">(J18-12*J$15)*(1+G$3)</f>
        <v>1425766.0697017068</v>
      </c>
    </row>
    <row r="20" spans="6:10" x14ac:dyDescent="0.25">
      <c r="F20" s="1">
        <v>70</v>
      </c>
      <c r="G20" s="24">
        <f t="shared" si="0"/>
        <v>366269.24884143838</v>
      </c>
      <c r="J20" s="24">
        <f t="shared" si="1"/>
        <v>1439617.0491307734</v>
      </c>
    </row>
    <row r="21" spans="6:10" x14ac:dyDescent="0.25">
      <c r="F21" s="1">
        <v>71</v>
      </c>
      <c r="G21" s="24">
        <f t="shared" si="0"/>
        <v>369873.24395785684</v>
      </c>
      <c r="J21" s="24">
        <f t="shared" si="1"/>
        <v>1454344.4876524566</v>
      </c>
    </row>
    <row r="22" spans="6:10" x14ac:dyDescent="0.25">
      <c r="F22" s="1">
        <v>72</v>
      </c>
      <c r="G22" s="24">
        <f t="shared" si="0"/>
        <v>373705.29184886126</v>
      </c>
      <c r="J22" s="24">
        <f t="shared" si="1"/>
        <v>1470003.845643762</v>
      </c>
    </row>
    <row r="23" spans="6:10" x14ac:dyDescent="0.25">
      <c r="F23" s="1">
        <v>73</v>
      </c>
      <c r="G23" s="24">
        <f t="shared" si="0"/>
        <v>377779.82318550308</v>
      </c>
      <c r="J23" s="24">
        <f t="shared" si="1"/>
        <v>1486654.0928906833</v>
      </c>
    </row>
    <row r="24" spans="6:10" x14ac:dyDescent="0.25">
      <c r="F24" s="1">
        <v>74</v>
      </c>
      <c r="G24" s="24">
        <f t="shared" si="0"/>
        <v>382112.18177951971</v>
      </c>
      <c r="J24" s="24">
        <f t="shared" si="1"/>
        <v>1504357.9306557779</v>
      </c>
    </row>
    <row r="25" spans="6:10" x14ac:dyDescent="0.25">
      <c r="F25" s="1">
        <v>75</v>
      </c>
      <c r="G25" s="24">
        <f t="shared" si="0"/>
        <v>386718.68236484082</v>
      </c>
      <c r="J25" s="24">
        <f t="shared" si="1"/>
        <v>1523182.0277976836</v>
      </c>
    </row>
    <row r="26" spans="6:10" x14ac:dyDescent="0.25">
      <c r="F26" s="1">
        <v>76</v>
      </c>
      <c r="G26" s="24">
        <f t="shared" si="0"/>
        <v>391616.67203537968</v>
      </c>
      <c r="J26" s="24">
        <f t="shared" si="1"/>
        <v>1543197.2718317504</v>
      </c>
    </row>
    <row r="27" spans="6:10" x14ac:dyDescent="0.25">
      <c r="F27" s="1">
        <v>77</v>
      </c>
      <c r="G27" s="24">
        <f t="shared" si="0"/>
        <v>396824.59557047096</v>
      </c>
      <c r="J27" s="24">
        <f t="shared" si="1"/>
        <v>1564479.0358772315</v>
      </c>
    </row>
    <row r="28" spans="6:10" x14ac:dyDescent="0.25">
      <c r="F28" s="1">
        <v>78</v>
      </c>
      <c r="G28" s="24">
        <f t="shared" si="0"/>
        <v>402362.06489395641</v>
      </c>
      <c r="J28" s="24">
        <f t="shared" si="1"/>
        <v>1587107.4624962951</v>
      </c>
    </row>
    <row r="29" spans="6:10" x14ac:dyDescent="0.25">
      <c r="F29" s="1">
        <v>79</v>
      </c>
      <c r="G29" s="24">
        <f t="shared" si="0"/>
        <v>408249.93292848679</v>
      </c>
      <c r="J29" s="24">
        <f t="shared" si="1"/>
        <v>1611167.7654937371</v>
      </c>
    </row>
    <row r="30" spans="6:10" x14ac:dyDescent="0.25">
      <c r="F30" s="1">
        <v>80</v>
      </c>
      <c r="G30" s="24">
        <f t="shared" si="0"/>
        <v>414510.37212315918</v>
      </c>
      <c r="J30" s="24">
        <f t="shared" si="1"/>
        <v>1636750.5508139068</v>
      </c>
    </row>
    <row r="31" spans="6:10" x14ac:dyDescent="0.25">
      <c r="F31" s="1">
        <v>81</v>
      </c>
      <c r="G31" s="24">
        <f t="shared" si="0"/>
        <v>421166.95795020834</v>
      </c>
      <c r="J31" s="24">
        <f t="shared" si="1"/>
        <v>1663952.157743274</v>
      </c>
    </row>
    <row r="32" spans="6:10" x14ac:dyDescent="0.25">
      <c r="F32" s="1">
        <v>82</v>
      </c>
      <c r="G32" s="24">
        <f t="shared" si="0"/>
        <v>428244.75768518209</v>
      </c>
      <c r="J32" s="24">
        <f t="shared" si="1"/>
        <v>1692875.0217035338</v>
      </c>
    </row>
    <row r="33" spans="6:10" x14ac:dyDescent="0.25">
      <c r="F33" s="1">
        <v>83</v>
      </c>
      <c r="G33" s="24">
        <f t="shared" si="0"/>
        <v>435770.4248049286</v>
      </c>
      <c r="J33" s="24">
        <f t="shared" si="1"/>
        <v>1723628.0600014499</v>
      </c>
    </row>
    <row r="34" spans="6:10" x14ac:dyDescent="0.25">
      <c r="F34" s="1">
        <v>84</v>
      </c>
      <c r="G34" s="24">
        <f t="shared" si="0"/>
        <v>443772.29935887764</v>
      </c>
      <c r="J34" s="24">
        <f t="shared" si="1"/>
        <v>1756327.0819880888</v>
      </c>
    </row>
    <row r="35" spans="6:10" x14ac:dyDescent="0.25">
      <c r="F35" s="1">
        <v>85</v>
      </c>
      <c r="G35" s="24">
        <f t="shared" si="0"/>
        <v>452280.51469159278</v>
      </c>
      <c r="J35" s="24">
        <f t="shared" si="1"/>
        <v>1791095.2251720142</v>
      </c>
    </row>
    <row r="36" spans="6:10" x14ac:dyDescent="0.25">
      <c r="F36" s="1">
        <v>86</v>
      </c>
      <c r="G36" s="24">
        <f t="shared" si="0"/>
        <v>461327.11091848859</v>
      </c>
      <c r="J36" s="24">
        <f t="shared" si="1"/>
        <v>1828063.4189287534</v>
      </c>
    </row>
    <row r="37" spans="6:10" x14ac:dyDescent="0.25">
      <c r="F37" s="1">
        <v>87</v>
      </c>
      <c r="G37" s="24">
        <f t="shared" si="0"/>
        <v>470946.15558203828</v>
      </c>
      <c r="J37" s="24">
        <f t="shared" si="1"/>
        <v>1867370.8775527633</v>
      </c>
    </row>
    <row r="38" spans="6:10" x14ac:dyDescent="0.25">
      <c r="F38" s="1">
        <v>88</v>
      </c>
      <c r="G38" s="24">
        <f t="shared" si="0"/>
        <v>481173.87194283714</v>
      </c>
      <c r="J38" s="24">
        <f t="shared" si="1"/>
        <v>1909165.6245086272</v>
      </c>
    </row>
    <row r="39" spans="6:10" x14ac:dyDescent="0.25">
      <c r="F39" s="1">
        <v>89</v>
      </c>
      <c r="G39" s="24">
        <f t="shared" si="0"/>
        <v>492048.77538863849</v>
      </c>
      <c r="J39" s="24">
        <f t="shared" si="1"/>
        <v>1953605.0498556963</v>
      </c>
    </row>
    <row r="40" spans="6:10" x14ac:dyDescent="0.25">
      <c r="F40" s="1">
        <v>90</v>
      </c>
      <c r="G40" s="24">
        <f t="shared" si="0"/>
        <v>503611.81847504881</v>
      </c>
      <c r="J40" s="24">
        <f t="shared" si="1"/>
        <v>2000856.5029453207</v>
      </c>
    </row>
    <row r="41" spans="6:10" x14ac:dyDescent="0.25">
      <c r="F41" s="1">
        <v>91</v>
      </c>
      <c r="G41" s="24">
        <f t="shared" si="0"/>
        <v>515906.54514407535</v>
      </c>
      <c r="J41" s="24">
        <f t="shared" si="1"/>
        <v>2051097.9226226395</v>
      </c>
    </row>
    <row r="42" spans="6:10" x14ac:dyDescent="0.25">
      <c r="F42" s="1">
        <v>92</v>
      </c>
      <c r="G42" s="24">
        <f t="shared" ref="G42:G48" si="2">(G41-12*G$4)*(1+G$3)</f>
        <v>528979.25470127887</v>
      </c>
      <c r="J42" s="24">
        <f t="shared" si="1"/>
        <v>2104518.5073061343</v>
      </c>
    </row>
    <row r="43" spans="6:10" x14ac:dyDescent="0.25">
      <c r="F43" s="1">
        <v>93</v>
      </c>
      <c r="G43" s="24">
        <f t="shared" si="2"/>
        <v>542879.17616903526</v>
      </c>
      <c r="J43" s="24">
        <f t="shared" si="1"/>
        <v>2161319.4274683241</v>
      </c>
    </row>
    <row r="44" spans="6:10" x14ac:dyDescent="0.25">
      <c r="F44" s="1">
        <v>94</v>
      </c>
      <c r="G44" s="24">
        <f t="shared" si="2"/>
        <v>557658.65367248305</v>
      </c>
      <c r="J44" s="24">
        <f t="shared" si="1"/>
        <v>2221714.583200648</v>
      </c>
    </row>
    <row r="45" spans="6:10" x14ac:dyDescent="0.25">
      <c r="F45" s="1">
        <v>95</v>
      </c>
      <c r="G45" s="24">
        <f t="shared" si="2"/>
        <v>573373.34355627978</v>
      </c>
      <c r="J45" s="24">
        <f t="shared" si="1"/>
        <v>2285931.4097153652</v>
      </c>
    </row>
    <row r="46" spans="6:10" x14ac:dyDescent="0.25">
      <c r="F46" s="1">
        <v>96</v>
      </c>
      <c r="G46" s="24">
        <f t="shared" si="2"/>
        <v>590082.42397446721</v>
      </c>
      <c r="J46" s="24">
        <f t="shared" si="1"/>
        <v>2354211.7338178195</v>
      </c>
    </row>
    <row r="47" spans="6:10" x14ac:dyDescent="0.25">
      <c r="F47" s="1">
        <v>97</v>
      </c>
      <c r="G47" s="24">
        <f t="shared" si="2"/>
        <v>607848.8177427164</v>
      </c>
      <c r="J47" s="24">
        <f t="shared" si="1"/>
        <v>2426812.6845743586</v>
      </c>
    </row>
    <row r="48" spans="6:10" x14ac:dyDescent="0.25">
      <c r="F48" s="1">
        <v>98</v>
      </c>
      <c r="G48" s="24">
        <f t="shared" si="2"/>
        <v>626739.42929216544</v>
      </c>
      <c r="J48" s="24">
        <f t="shared" si="1"/>
        <v>2504007.6616052892</v>
      </c>
    </row>
    <row r="49" spans="6:10" x14ac:dyDescent="0.25">
      <c r="F49" s="1">
        <v>99</v>
      </c>
      <c r="G49" s="24">
        <f>(G48-12*G$4)*(1+G$3)</f>
        <v>646825.39661716775</v>
      </c>
      <c r="J49" s="24">
        <f t="shared" si="1"/>
        <v>2586087.3646492488</v>
      </c>
    </row>
    <row r="50" spans="6:10" x14ac:dyDescent="0.25">
      <c r="F50" s="1">
        <v>100</v>
      </c>
      <c r="G50" s="24">
        <f>(G49-12*G$4)*(1+G$3)</f>
        <v>668182.35916573205</v>
      </c>
      <c r="J50" s="24">
        <f>(J49-12*J$15)*(1+G$3)</f>
        <v>2673360.8882761188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8FAA-F0D4-4ED5-AAD3-FAD85EE8A2B3}">
  <dimension ref="A1:R491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23.140625" style="1" customWidth="1"/>
    <col min="2" max="2" width="18" style="1" customWidth="1"/>
    <col min="3" max="3" width="24.85546875" style="1" customWidth="1"/>
    <col min="4" max="4" width="72.28515625" style="1" customWidth="1"/>
    <col min="5" max="5" width="11.28515625" style="1" customWidth="1"/>
    <col min="6" max="6" width="18.5703125" style="1" customWidth="1"/>
    <col min="7" max="7" width="45" style="1" customWidth="1"/>
    <col min="8" max="8" width="10.42578125" style="1" customWidth="1"/>
    <col min="9" max="9" width="15.140625" style="1" customWidth="1"/>
    <col min="10" max="10" width="10" style="43" customWidth="1"/>
    <col min="11" max="11" width="14.140625" style="1" customWidth="1"/>
    <col min="12" max="12" width="17.42578125" style="1" customWidth="1"/>
    <col min="13" max="13" width="15.42578125" style="1" customWidth="1"/>
    <col min="14" max="14" width="17.140625" style="1" customWidth="1"/>
    <col min="15" max="15" width="17" style="1" customWidth="1"/>
    <col min="16" max="18" width="35.42578125" style="1" customWidth="1"/>
  </cols>
  <sheetData>
    <row r="1" spans="1:15" x14ac:dyDescent="0.2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2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x14ac:dyDescent="0.25">
      <c r="A2" s="1">
        <v>1003920840</v>
      </c>
      <c r="B2" s="4">
        <v>45614</v>
      </c>
      <c r="C2" s="1" t="s">
        <v>62</v>
      </c>
      <c r="D2" s="1" t="s">
        <v>41</v>
      </c>
      <c r="E2" s="1" t="s">
        <v>40</v>
      </c>
      <c r="F2" s="1" t="s">
        <v>63</v>
      </c>
      <c r="G2" s="1" t="s">
        <v>64</v>
      </c>
      <c r="H2" s="1">
        <v>6.016</v>
      </c>
      <c r="I2" s="4">
        <v>45614</v>
      </c>
      <c r="J2" s="27">
        <v>49.865000000000002</v>
      </c>
      <c r="K2" s="1" t="s">
        <v>65</v>
      </c>
      <c r="L2" s="1">
        <v>0.2</v>
      </c>
      <c r="M2" s="1">
        <v>100</v>
      </c>
      <c r="N2" s="27">
        <v>300</v>
      </c>
      <c r="O2" s="27">
        <v>300</v>
      </c>
    </row>
    <row r="3" spans="1:15" x14ac:dyDescent="0.25">
      <c r="A3" s="1">
        <v>1003920840</v>
      </c>
      <c r="B3" s="4">
        <v>45614</v>
      </c>
      <c r="C3" s="1" t="s">
        <v>66</v>
      </c>
      <c r="D3" s="1" t="s">
        <v>42</v>
      </c>
      <c r="E3" s="1" t="s">
        <v>39</v>
      </c>
      <c r="F3" s="1" t="s">
        <v>67</v>
      </c>
      <c r="G3" s="1" t="s">
        <v>68</v>
      </c>
      <c r="H3" s="1">
        <v>0.28799999999999998</v>
      </c>
      <c r="I3" s="4">
        <v>45611</v>
      </c>
      <c r="J3" s="27">
        <v>173.6</v>
      </c>
      <c r="K3" s="1" t="s">
        <v>65</v>
      </c>
      <c r="L3" s="1">
        <v>0</v>
      </c>
      <c r="M3" s="1">
        <v>100</v>
      </c>
      <c r="N3" s="27">
        <v>50</v>
      </c>
      <c r="O3" s="27">
        <v>50</v>
      </c>
    </row>
    <row r="4" spans="1:15" x14ac:dyDescent="0.25">
      <c r="A4" s="1">
        <v>1003920840</v>
      </c>
      <c r="B4" s="4">
        <v>45611</v>
      </c>
      <c r="C4" s="1" t="s">
        <v>69</v>
      </c>
      <c r="D4" s="1" t="s">
        <v>42</v>
      </c>
      <c r="E4" s="1" t="s">
        <v>39</v>
      </c>
      <c r="F4" s="1" t="s">
        <v>67</v>
      </c>
      <c r="G4" s="1" t="s">
        <v>68</v>
      </c>
      <c r="H4" s="1">
        <v>1.7929999999999999</v>
      </c>
      <c r="I4" s="4">
        <v>45610</v>
      </c>
      <c r="J4" s="27">
        <v>176.3</v>
      </c>
      <c r="K4" s="1" t="s">
        <v>65</v>
      </c>
      <c r="L4" s="1" t="s">
        <v>70</v>
      </c>
      <c r="M4" s="1" t="s">
        <v>70</v>
      </c>
      <c r="N4" s="27">
        <v>300</v>
      </c>
      <c r="O4" s="27">
        <v>300</v>
      </c>
    </row>
    <row r="5" spans="1:15" x14ac:dyDescent="0.25">
      <c r="A5" s="1">
        <v>1003920840</v>
      </c>
      <c r="B5" s="4">
        <v>45611</v>
      </c>
      <c r="C5" s="1" t="s">
        <v>66</v>
      </c>
      <c r="D5" s="1" t="s">
        <v>41</v>
      </c>
      <c r="E5" s="1" t="s">
        <v>40</v>
      </c>
      <c r="F5" s="1" t="s">
        <v>63</v>
      </c>
      <c r="G5" s="1" t="s">
        <v>64</v>
      </c>
      <c r="H5" s="1">
        <v>0.97199999999999998</v>
      </c>
      <c r="I5" s="4">
        <v>45611</v>
      </c>
      <c r="J5" s="27">
        <v>51.43</v>
      </c>
      <c r="K5" s="1" t="s">
        <v>65</v>
      </c>
      <c r="L5" s="1">
        <v>0.2</v>
      </c>
      <c r="M5" s="1">
        <v>100</v>
      </c>
      <c r="N5" s="27">
        <v>50</v>
      </c>
      <c r="O5" s="27">
        <v>50</v>
      </c>
    </row>
    <row r="6" spans="1:15" x14ac:dyDescent="0.25">
      <c r="A6" s="1">
        <v>1003920840</v>
      </c>
      <c r="B6" s="4">
        <v>45608</v>
      </c>
      <c r="C6" s="1" t="s">
        <v>71</v>
      </c>
      <c r="D6" s="1" t="s">
        <v>41</v>
      </c>
      <c r="E6" s="1" t="s">
        <v>40</v>
      </c>
      <c r="F6" s="1" t="s">
        <v>63</v>
      </c>
      <c r="G6" s="1" t="s">
        <v>64</v>
      </c>
      <c r="H6" s="1">
        <v>192.27099999999999</v>
      </c>
      <c r="I6" s="4">
        <v>45608</v>
      </c>
      <c r="J6" s="27">
        <v>52.01</v>
      </c>
      <c r="K6" s="1" t="s">
        <v>65</v>
      </c>
      <c r="L6" s="1">
        <v>0.2</v>
      </c>
      <c r="M6" s="1">
        <v>100</v>
      </c>
      <c r="N6" s="27">
        <v>10000</v>
      </c>
      <c r="O6" s="27">
        <v>10000</v>
      </c>
    </row>
    <row r="7" spans="1:15" x14ac:dyDescent="0.25">
      <c r="A7" s="1">
        <v>1003920840</v>
      </c>
      <c r="B7" s="4">
        <v>45608</v>
      </c>
      <c r="C7" s="1" t="s">
        <v>72</v>
      </c>
      <c r="D7" s="1" t="s">
        <v>42</v>
      </c>
      <c r="E7" s="1" t="s">
        <v>39</v>
      </c>
      <c r="F7" s="1" t="s">
        <v>67</v>
      </c>
      <c r="G7" s="1" t="s">
        <v>68</v>
      </c>
      <c r="H7" s="1">
        <v>60.395000000000003</v>
      </c>
      <c r="I7" s="4">
        <v>45607</v>
      </c>
      <c r="J7" s="27">
        <v>177.1</v>
      </c>
      <c r="K7" s="1" t="s">
        <v>65</v>
      </c>
      <c r="L7" s="1" t="s">
        <v>70</v>
      </c>
      <c r="M7" s="1" t="s">
        <v>70</v>
      </c>
      <c r="N7" s="27">
        <v>10000</v>
      </c>
      <c r="O7" s="27">
        <v>10000</v>
      </c>
    </row>
    <row r="8" spans="1:15" x14ac:dyDescent="0.25">
      <c r="A8" s="1">
        <v>1003920840</v>
      </c>
      <c r="B8" s="4">
        <v>45608</v>
      </c>
      <c r="C8" s="1" t="s">
        <v>69</v>
      </c>
      <c r="D8" s="1" t="s">
        <v>42</v>
      </c>
      <c r="E8" s="1" t="s">
        <v>39</v>
      </c>
      <c r="F8" s="1" t="s">
        <v>67</v>
      </c>
      <c r="G8" s="1" t="s">
        <v>68</v>
      </c>
      <c r="H8" s="1">
        <v>2.0840000000000001</v>
      </c>
      <c r="I8" s="4">
        <v>45607</v>
      </c>
      <c r="J8" s="27">
        <v>177.1</v>
      </c>
      <c r="K8" s="1" t="s">
        <v>65</v>
      </c>
      <c r="L8" s="1" t="s">
        <v>70</v>
      </c>
      <c r="M8" s="1" t="s">
        <v>70</v>
      </c>
      <c r="N8" s="27">
        <v>350</v>
      </c>
      <c r="O8" s="27">
        <v>350</v>
      </c>
    </row>
    <row r="9" spans="1:15" x14ac:dyDescent="0.25">
      <c r="A9" s="1">
        <v>1003920840</v>
      </c>
      <c r="B9" s="4">
        <v>45601</v>
      </c>
      <c r="C9" s="1" t="s">
        <v>69</v>
      </c>
      <c r="D9" s="1" t="s">
        <v>42</v>
      </c>
      <c r="E9" s="1" t="s">
        <v>39</v>
      </c>
      <c r="F9" s="1" t="s">
        <v>67</v>
      </c>
      <c r="G9" s="1" t="s">
        <v>68</v>
      </c>
      <c r="H9" s="1">
        <v>3.1680000000000001</v>
      </c>
      <c r="I9" s="4">
        <v>45600</v>
      </c>
      <c r="J9" s="27">
        <v>168.9</v>
      </c>
      <c r="K9" s="1" t="s">
        <v>65</v>
      </c>
      <c r="L9" s="1" t="s">
        <v>70</v>
      </c>
      <c r="M9" s="1" t="s">
        <v>70</v>
      </c>
      <c r="N9" s="27">
        <v>500</v>
      </c>
      <c r="O9" s="27">
        <v>500</v>
      </c>
    </row>
    <row r="10" spans="1:15" x14ac:dyDescent="0.25">
      <c r="A10" s="1">
        <v>1003920840</v>
      </c>
      <c r="B10" s="4">
        <v>45600</v>
      </c>
      <c r="C10" s="1" t="s">
        <v>66</v>
      </c>
      <c r="D10" s="1" t="s">
        <v>42</v>
      </c>
      <c r="E10" s="1" t="s">
        <v>39</v>
      </c>
      <c r="F10" s="1" t="s">
        <v>67</v>
      </c>
      <c r="G10" s="1" t="s">
        <v>68</v>
      </c>
      <c r="H10" s="1">
        <v>0.58799999999999997</v>
      </c>
      <c r="I10" s="4">
        <v>45597</v>
      </c>
      <c r="J10" s="27">
        <v>170.1</v>
      </c>
      <c r="K10" s="1" t="s">
        <v>65</v>
      </c>
      <c r="L10" s="1">
        <v>0</v>
      </c>
      <c r="M10" s="1">
        <v>100</v>
      </c>
      <c r="N10" s="27">
        <v>100</v>
      </c>
      <c r="O10" s="27">
        <v>100</v>
      </c>
    </row>
    <row r="11" spans="1:15" x14ac:dyDescent="0.25">
      <c r="A11" s="1">
        <v>1003920840</v>
      </c>
      <c r="B11" s="4">
        <v>45595</v>
      </c>
      <c r="C11" s="1" t="s">
        <v>62</v>
      </c>
      <c r="D11" s="1" t="s">
        <v>41</v>
      </c>
      <c r="E11" s="1" t="s">
        <v>40</v>
      </c>
      <c r="F11" s="1" t="s">
        <v>63</v>
      </c>
      <c r="G11" s="1" t="s">
        <v>64</v>
      </c>
      <c r="H11" s="1">
        <v>412.65499999999997</v>
      </c>
      <c r="I11" s="4">
        <v>45595</v>
      </c>
      <c r="J11" s="27">
        <v>50.89</v>
      </c>
      <c r="K11" s="1" t="s">
        <v>65</v>
      </c>
      <c r="L11" s="1">
        <v>0.2</v>
      </c>
      <c r="M11" s="1">
        <v>100</v>
      </c>
      <c r="N11" s="27">
        <v>21000</v>
      </c>
      <c r="O11" s="27">
        <v>21000</v>
      </c>
    </row>
    <row r="12" spans="1:15" x14ac:dyDescent="0.25">
      <c r="A12" s="1">
        <v>1003920840</v>
      </c>
      <c r="B12" s="4">
        <v>45588</v>
      </c>
      <c r="C12" s="1" t="s">
        <v>62</v>
      </c>
      <c r="D12" s="1" t="s">
        <v>41</v>
      </c>
      <c r="E12" s="1" t="s">
        <v>40</v>
      </c>
      <c r="F12" s="1" t="s">
        <v>63</v>
      </c>
      <c r="G12" s="1" t="s">
        <v>64</v>
      </c>
      <c r="H12" s="1">
        <v>19.535</v>
      </c>
      <c r="I12" s="4">
        <v>45586</v>
      </c>
      <c r="J12" s="27">
        <v>51.19</v>
      </c>
      <c r="K12" s="1" t="s">
        <v>65</v>
      </c>
      <c r="L12" s="1">
        <v>0.2</v>
      </c>
      <c r="M12" s="1">
        <v>100</v>
      </c>
      <c r="N12" s="27">
        <v>1000</v>
      </c>
      <c r="O12" s="27">
        <v>1000</v>
      </c>
    </row>
    <row r="13" spans="1:15" x14ac:dyDescent="0.25">
      <c r="A13" s="1">
        <v>1003920840</v>
      </c>
      <c r="B13" s="4">
        <v>45587</v>
      </c>
      <c r="C13" s="1" t="s">
        <v>62</v>
      </c>
      <c r="D13" s="1" t="s">
        <v>41</v>
      </c>
      <c r="E13" s="1" t="s">
        <v>40</v>
      </c>
      <c r="F13" s="1" t="s">
        <v>63</v>
      </c>
      <c r="G13" s="1" t="s">
        <v>64</v>
      </c>
      <c r="H13" s="1">
        <v>48.524999999999999</v>
      </c>
      <c r="I13" s="4">
        <v>45587</v>
      </c>
      <c r="J13" s="27">
        <v>51.52</v>
      </c>
      <c r="K13" s="1" t="s">
        <v>65</v>
      </c>
      <c r="L13" s="1">
        <v>0.2</v>
      </c>
      <c r="M13" s="1">
        <v>100</v>
      </c>
      <c r="N13" s="27">
        <v>2500</v>
      </c>
      <c r="O13" s="27">
        <v>2500</v>
      </c>
    </row>
    <row r="14" spans="1:15" x14ac:dyDescent="0.25">
      <c r="A14" s="1">
        <v>1003920840</v>
      </c>
      <c r="B14" s="4">
        <v>45582</v>
      </c>
      <c r="C14" s="1" t="s">
        <v>69</v>
      </c>
      <c r="D14" s="1" t="s">
        <v>42</v>
      </c>
      <c r="E14" s="1" t="s">
        <v>39</v>
      </c>
      <c r="F14" s="1" t="s">
        <v>67</v>
      </c>
      <c r="G14" s="1" t="s">
        <v>68</v>
      </c>
      <c r="H14" s="1">
        <v>270.10300000000001</v>
      </c>
      <c r="I14" s="4">
        <v>45581</v>
      </c>
      <c r="J14" s="27">
        <v>171.5</v>
      </c>
      <c r="K14" s="1" t="s">
        <v>65</v>
      </c>
      <c r="L14" s="1" t="s">
        <v>70</v>
      </c>
      <c r="M14" s="1" t="s">
        <v>70</v>
      </c>
      <c r="N14" s="27">
        <v>45000</v>
      </c>
      <c r="O14" s="27">
        <v>45000</v>
      </c>
    </row>
    <row r="15" spans="1:15" x14ac:dyDescent="0.25">
      <c r="A15" s="1">
        <v>1003920840</v>
      </c>
      <c r="B15" s="4">
        <v>45581</v>
      </c>
      <c r="C15" s="1" t="s">
        <v>62</v>
      </c>
      <c r="D15" s="1" t="s">
        <v>41</v>
      </c>
      <c r="E15" s="1" t="s">
        <v>40</v>
      </c>
      <c r="F15" s="1" t="s">
        <v>63</v>
      </c>
      <c r="G15" s="1" t="s">
        <v>64</v>
      </c>
      <c r="H15" s="1">
        <v>902.16499999999996</v>
      </c>
      <c r="I15" s="4">
        <v>45581</v>
      </c>
      <c r="J15" s="27">
        <v>49.88</v>
      </c>
      <c r="K15" s="1" t="s">
        <v>65</v>
      </c>
      <c r="L15" s="1">
        <v>0.2</v>
      </c>
      <c r="M15" s="1">
        <v>100</v>
      </c>
      <c r="N15" s="27">
        <v>45000</v>
      </c>
      <c r="O15" s="27">
        <v>45000</v>
      </c>
    </row>
    <row r="16" spans="1:15" x14ac:dyDescent="0.25">
      <c r="A16" s="1">
        <v>1003920840</v>
      </c>
      <c r="B16" s="4">
        <v>45580</v>
      </c>
      <c r="C16" s="1" t="s">
        <v>66</v>
      </c>
      <c r="D16" s="1" t="s">
        <v>41</v>
      </c>
      <c r="E16" s="1" t="s">
        <v>40</v>
      </c>
      <c r="F16" s="1" t="s">
        <v>63</v>
      </c>
      <c r="G16" s="1" t="s">
        <v>64</v>
      </c>
      <c r="H16" s="1">
        <v>1.923</v>
      </c>
      <c r="I16" s="4">
        <v>45580</v>
      </c>
      <c r="J16" s="27">
        <v>52</v>
      </c>
      <c r="K16" s="1" t="s">
        <v>65</v>
      </c>
      <c r="L16" s="1">
        <v>0.2</v>
      </c>
      <c r="M16" s="1">
        <v>100</v>
      </c>
      <c r="N16" s="27">
        <v>100</v>
      </c>
      <c r="O16" s="27">
        <v>100</v>
      </c>
    </row>
    <row r="17" spans="1:15" x14ac:dyDescent="0.25">
      <c r="A17" s="1">
        <v>1003920840</v>
      </c>
      <c r="B17" s="4">
        <v>45576</v>
      </c>
      <c r="C17" s="1" t="s">
        <v>69</v>
      </c>
      <c r="D17" s="1" t="s">
        <v>42</v>
      </c>
      <c r="E17" s="1" t="s">
        <v>39</v>
      </c>
      <c r="F17" s="1" t="s">
        <v>67</v>
      </c>
      <c r="G17" s="1" t="s">
        <v>68</v>
      </c>
      <c r="H17" s="1">
        <v>0.16400000000000001</v>
      </c>
      <c r="I17" s="4">
        <v>45575</v>
      </c>
      <c r="J17" s="27">
        <v>169.7</v>
      </c>
      <c r="K17" s="1" t="s">
        <v>65</v>
      </c>
      <c r="L17" s="1" t="s">
        <v>70</v>
      </c>
      <c r="M17" s="1" t="s">
        <v>70</v>
      </c>
      <c r="N17" s="27">
        <v>27.86</v>
      </c>
      <c r="O17" s="27">
        <v>27.86</v>
      </c>
    </row>
    <row r="18" spans="1:15" x14ac:dyDescent="0.25">
      <c r="A18" s="1">
        <v>1003920840</v>
      </c>
      <c r="B18" s="4">
        <v>45576</v>
      </c>
      <c r="C18" s="1" t="s">
        <v>73</v>
      </c>
      <c r="D18" s="1" t="s">
        <v>41</v>
      </c>
      <c r="E18" s="1" t="s">
        <v>40</v>
      </c>
      <c r="F18" s="1" t="s">
        <v>63</v>
      </c>
      <c r="G18" s="1" t="s">
        <v>64</v>
      </c>
      <c r="H18" s="1">
        <v>204.798</v>
      </c>
      <c r="I18" s="4">
        <v>45575</v>
      </c>
      <c r="J18" s="27">
        <v>50.71</v>
      </c>
      <c r="K18" s="1" t="s">
        <v>65</v>
      </c>
      <c r="L18" s="1">
        <v>0.2</v>
      </c>
      <c r="M18" s="1">
        <v>100</v>
      </c>
      <c r="N18" s="27">
        <v>10385.31</v>
      </c>
      <c r="O18" s="27">
        <v>10385.31</v>
      </c>
    </row>
    <row r="19" spans="1:15" x14ac:dyDescent="0.25">
      <c r="A19" s="1">
        <v>1003920840</v>
      </c>
      <c r="B19" s="4">
        <v>45574</v>
      </c>
      <c r="C19" s="1" t="s">
        <v>74</v>
      </c>
      <c r="D19" s="1" t="s">
        <v>75</v>
      </c>
      <c r="E19" s="1" t="s">
        <v>76</v>
      </c>
      <c r="F19" s="1" t="s">
        <v>77</v>
      </c>
      <c r="G19" s="1" t="s">
        <v>78</v>
      </c>
      <c r="H19" s="1">
        <v>123.723</v>
      </c>
      <c r="I19" s="4">
        <v>45574</v>
      </c>
      <c r="J19" s="27">
        <v>83.94</v>
      </c>
      <c r="K19" s="1" t="s">
        <v>65</v>
      </c>
      <c r="L19" s="1" t="s">
        <v>70</v>
      </c>
      <c r="M19" s="1" t="s">
        <v>70</v>
      </c>
      <c r="N19" s="27">
        <v>10385.31</v>
      </c>
      <c r="O19" s="27">
        <v>10385.31</v>
      </c>
    </row>
    <row r="20" spans="1:15" x14ac:dyDescent="0.25">
      <c r="A20" s="1">
        <v>1003920840</v>
      </c>
      <c r="B20" s="4">
        <v>45574</v>
      </c>
      <c r="C20" s="1" t="s">
        <v>79</v>
      </c>
      <c r="D20" s="1" t="s">
        <v>42</v>
      </c>
      <c r="E20" s="1" t="s">
        <v>39</v>
      </c>
      <c r="F20" s="1" t="s">
        <v>67</v>
      </c>
      <c r="G20" s="1" t="s">
        <v>68</v>
      </c>
      <c r="H20" s="1">
        <v>1.2E-2</v>
      </c>
      <c r="I20" s="4">
        <v>45573</v>
      </c>
      <c r="J20" s="27">
        <v>168.5</v>
      </c>
      <c r="K20" s="1" t="s">
        <v>65</v>
      </c>
      <c r="L20" s="1" t="s">
        <v>70</v>
      </c>
      <c r="M20" s="1" t="s">
        <v>70</v>
      </c>
      <c r="N20" s="27">
        <v>1.98</v>
      </c>
      <c r="O20" s="27">
        <v>1.98</v>
      </c>
    </row>
    <row r="21" spans="1:15" x14ac:dyDescent="0.25">
      <c r="A21" s="1">
        <v>1003920840</v>
      </c>
      <c r="B21" s="4">
        <v>45573</v>
      </c>
      <c r="C21" s="1" t="s">
        <v>62</v>
      </c>
      <c r="D21" s="1" t="s">
        <v>42</v>
      </c>
      <c r="E21" s="1" t="s">
        <v>39</v>
      </c>
      <c r="F21" s="1" t="s">
        <v>67</v>
      </c>
      <c r="G21" s="1" t="s">
        <v>68</v>
      </c>
      <c r="H21" s="1">
        <v>22.373000000000001</v>
      </c>
      <c r="I21" s="4">
        <v>45572</v>
      </c>
      <c r="J21" s="27">
        <v>168.9</v>
      </c>
      <c r="K21" s="1" t="s">
        <v>65</v>
      </c>
      <c r="L21" s="1">
        <v>0</v>
      </c>
      <c r="M21" s="1">
        <v>100</v>
      </c>
      <c r="N21" s="27">
        <v>3778.86</v>
      </c>
      <c r="O21" s="27">
        <v>3778.86</v>
      </c>
    </row>
    <row r="22" spans="1:15" x14ac:dyDescent="0.25">
      <c r="A22" s="1">
        <v>1003920840</v>
      </c>
      <c r="B22" s="4">
        <v>45572</v>
      </c>
      <c r="C22" s="1" t="s">
        <v>80</v>
      </c>
      <c r="D22" s="1" t="s">
        <v>42</v>
      </c>
      <c r="E22" s="1" t="s">
        <v>39</v>
      </c>
      <c r="F22" s="1" t="s">
        <v>67</v>
      </c>
      <c r="G22" s="1" t="s">
        <v>68</v>
      </c>
      <c r="H22" s="1">
        <v>18.315000000000001</v>
      </c>
      <c r="I22" s="4">
        <v>45558</v>
      </c>
      <c r="J22" s="27">
        <v>163.80000000000001</v>
      </c>
      <c r="K22" s="1" t="s">
        <v>65</v>
      </c>
      <c r="L22" s="1">
        <v>0</v>
      </c>
      <c r="M22" s="1">
        <v>100</v>
      </c>
      <c r="N22" s="27">
        <v>3000</v>
      </c>
      <c r="O22" s="27">
        <v>3000</v>
      </c>
    </row>
    <row r="23" spans="1:15" x14ac:dyDescent="0.25">
      <c r="A23" s="1">
        <v>1003920840</v>
      </c>
      <c r="B23" s="4">
        <v>45569</v>
      </c>
      <c r="C23" s="1" t="s">
        <v>62</v>
      </c>
      <c r="D23" s="1" t="s">
        <v>75</v>
      </c>
      <c r="E23" s="1" t="s">
        <v>76</v>
      </c>
      <c r="F23" s="1" t="s">
        <v>77</v>
      </c>
      <c r="G23" s="1" t="s">
        <v>78</v>
      </c>
      <c r="H23" s="1">
        <v>123.092</v>
      </c>
      <c r="I23" s="4">
        <v>45569</v>
      </c>
      <c r="J23" s="27">
        <v>81.239999999999995</v>
      </c>
      <c r="K23" s="1" t="s">
        <v>65</v>
      </c>
      <c r="L23" s="1">
        <v>0.2</v>
      </c>
      <c r="M23" s="1">
        <v>100</v>
      </c>
      <c r="N23" s="27">
        <v>10000</v>
      </c>
      <c r="O23" s="27">
        <v>10000</v>
      </c>
    </row>
    <row r="24" spans="1:15" x14ac:dyDescent="0.25">
      <c r="A24" s="1">
        <v>1003920840</v>
      </c>
      <c r="B24" s="4">
        <v>45568</v>
      </c>
      <c r="C24" s="1" t="s">
        <v>62</v>
      </c>
      <c r="D24" s="1" t="s">
        <v>75</v>
      </c>
      <c r="E24" s="1" t="s">
        <v>76</v>
      </c>
      <c r="F24" s="1" t="s">
        <v>77</v>
      </c>
      <c r="G24" s="1" t="s">
        <v>78</v>
      </c>
      <c r="H24" s="1">
        <v>0.63100000000000001</v>
      </c>
      <c r="I24" s="4">
        <v>45568</v>
      </c>
      <c r="J24" s="27">
        <v>79.290000000000006</v>
      </c>
      <c r="K24" s="1" t="s">
        <v>65</v>
      </c>
      <c r="L24" s="1">
        <v>0.2</v>
      </c>
      <c r="M24" s="1">
        <v>100</v>
      </c>
      <c r="N24" s="27">
        <v>50</v>
      </c>
      <c r="O24" s="27">
        <v>50</v>
      </c>
    </row>
    <row r="25" spans="1:15" x14ac:dyDescent="0.25">
      <c r="A25" s="1">
        <v>1003920840</v>
      </c>
      <c r="B25" s="4">
        <v>45567</v>
      </c>
      <c r="C25" s="1" t="s">
        <v>66</v>
      </c>
      <c r="D25" s="1" t="s">
        <v>42</v>
      </c>
      <c r="E25" s="1" t="s">
        <v>39</v>
      </c>
      <c r="F25" s="1" t="s">
        <v>67</v>
      </c>
      <c r="G25" s="1" t="s">
        <v>68</v>
      </c>
      <c r="H25" s="1">
        <v>0.60199999999999998</v>
      </c>
      <c r="I25" s="4">
        <v>45566</v>
      </c>
      <c r="J25" s="27">
        <v>166.2</v>
      </c>
      <c r="K25" s="1" t="s">
        <v>65</v>
      </c>
      <c r="L25" s="1">
        <v>0</v>
      </c>
      <c r="M25" s="1">
        <v>100</v>
      </c>
      <c r="N25" s="27">
        <v>100</v>
      </c>
      <c r="O25" s="27">
        <v>100</v>
      </c>
    </row>
    <row r="26" spans="1:15" x14ac:dyDescent="0.25">
      <c r="A26" s="1">
        <v>1003920840</v>
      </c>
      <c r="B26" s="4">
        <v>45559</v>
      </c>
      <c r="C26" s="1" t="s">
        <v>62</v>
      </c>
      <c r="D26" s="1" t="s">
        <v>42</v>
      </c>
      <c r="E26" s="1" t="s">
        <v>39</v>
      </c>
      <c r="F26" s="1" t="s">
        <v>67</v>
      </c>
      <c r="G26" s="1" t="s">
        <v>68</v>
      </c>
      <c r="H26" s="1">
        <v>18.315000000000001</v>
      </c>
      <c r="I26" s="4">
        <v>45558</v>
      </c>
      <c r="J26" s="27">
        <v>163.80000000000001</v>
      </c>
      <c r="K26" s="1" t="s">
        <v>65</v>
      </c>
      <c r="L26" s="1">
        <v>0</v>
      </c>
      <c r="M26" s="1">
        <v>100</v>
      </c>
      <c r="N26" s="27">
        <v>3000</v>
      </c>
      <c r="O26" s="27">
        <v>3000</v>
      </c>
    </row>
    <row r="27" spans="1:15" x14ac:dyDescent="0.25">
      <c r="A27" s="1">
        <v>1003920840</v>
      </c>
      <c r="B27" s="4">
        <v>45558</v>
      </c>
      <c r="C27" s="1" t="s">
        <v>62</v>
      </c>
      <c r="D27" s="1" t="s">
        <v>42</v>
      </c>
      <c r="E27" s="1" t="s">
        <v>39</v>
      </c>
      <c r="F27" s="1" t="s">
        <v>67</v>
      </c>
      <c r="G27" s="1" t="s">
        <v>68</v>
      </c>
      <c r="H27" s="1">
        <v>18.462</v>
      </c>
      <c r="I27" s="4">
        <v>45555</v>
      </c>
      <c r="J27" s="27">
        <v>162.5</v>
      </c>
      <c r="K27" s="1" t="s">
        <v>65</v>
      </c>
      <c r="L27" s="1">
        <v>0</v>
      </c>
      <c r="M27" s="1">
        <v>100</v>
      </c>
      <c r="N27" s="27">
        <v>3000</v>
      </c>
      <c r="O27" s="27">
        <v>3000</v>
      </c>
    </row>
    <row r="28" spans="1:15" x14ac:dyDescent="0.25">
      <c r="A28" s="1">
        <v>1003920840</v>
      </c>
      <c r="B28" s="4">
        <v>45558</v>
      </c>
      <c r="C28" s="1" t="s">
        <v>62</v>
      </c>
      <c r="D28" s="1" t="s">
        <v>42</v>
      </c>
      <c r="E28" s="1" t="s">
        <v>39</v>
      </c>
      <c r="F28" s="1" t="s">
        <v>67</v>
      </c>
      <c r="G28" s="1" t="s">
        <v>68</v>
      </c>
      <c r="H28" s="1">
        <v>18.462</v>
      </c>
      <c r="I28" s="4">
        <v>45555</v>
      </c>
      <c r="J28" s="27">
        <v>162.5</v>
      </c>
      <c r="K28" s="1" t="s">
        <v>65</v>
      </c>
      <c r="L28" s="1">
        <v>0</v>
      </c>
      <c r="M28" s="1">
        <v>100</v>
      </c>
      <c r="N28" s="27">
        <v>3000</v>
      </c>
      <c r="O28" s="27">
        <v>3000</v>
      </c>
    </row>
    <row r="29" spans="1:15" x14ac:dyDescent="0.25">
      <c r="A29" s="1">
        <v>1003920840</v>
      </c>
      <c r="B29" s="4">
        <v>45555</v>
      </c>
      <c r="C29" s="1" t="s">
        <v>62</v>
      </c>
      <c r="D29" s="1" t="s">
        <v>42</v>
      </c>
      <c r="E29" s="1" t="s">
        <v>39</v>
      </c>
      <c r="F29" s="1" t="s">
        <v>67</v>
      </c>
      <c r="G29" s="1" t="s">
        <v>68</v>
      </c>
      <c r="H29" s="1">
        <v>18.326000000000001</v>
      </c>
      <c r="I29" s="4">
        <v>45554</v>
      </c>
      <c r="J29" s="27">
        <v>163.69999999999999</v>
      </c>
      <c r="K29" s="1" t="s">
        <v>65</v>
      </c>
      <c r="L29" s="1">
        <v>0</v>
      </c>
      <c r="M29" s="1">
        <v>100</v>
      </c>
      <c r="N29" s="27">
        <v>3000</v>
      </c>
      <c r="O29" s="27">
        <v>3000</v>
      </c>
    </row>
    <row r="30" spans="1:15" x14ac:dyDescent="0.25">
      <c r="A30" s="1">
        <v>1003920840</v>
      </c>
      <c r="B30" s="4">
        <v>45553</v>
      </c>
      <c r="C30" s="1" t="s">
        <v>62</v>
      </c>
      <c r="D30" s="1" t="s">
        <v>42</v>
      </c>
      <c r="E30" s="1" t="s">
        <v>39</v>
      </c>
      <c r="F30" s="1" t="s">
        <v>67</v>
      </c>
      <c r="G30" s="1" t="s">
        <v>68</v>
      </c>
      <c r="H30" s="1">
        <v>18.564</v>
      </c>
      <c r="I30" s="4">
        <v>45552</v>
      </c>
      <c r="J30" s="27">
        <v>161.6</v>
      </c>
      <c r="K30" s="1" t="s">
        <v>65</v>
      </c>
      <c r="L30" s="1">
        <v>0</v>
      </c>
      <c r="M30" s="1">
        <v>100</v>
      </c>
      <c r="N30" s="27">
        <v>3000</v>
      </c>
      <c r="O30" s="27">
        <v>3000</v>
      </c>
    </row>
    <row r="31" spans="1:15" x14ac:dyDescent="0.25">
      <c r="A31" s="1">
        <v>1003920840</v>
      </c>
      <c r="B31" s="4">
        <v>45552</v>
      </c>
      <c r="C31" s="1" t="s">
        <v>66</v>
      </c>
      <c r="D31" s="1" t="s">
        <v>42</v>
      </c>
      <c r="E31" s="1" t="s">
        <v>39</v>
      </c>
      <c r="F31" s="1" t="s">
        <v>67</v>
      </c>
      <c r="G31" s="1" t="s">
        <v>68</v>
      </c>
      <c r="H31" s="1">
        <v>0.624</v>
      </c>
      <c r="I31" s="4">
        <v>45551</v>
      </c>
      <c r="J31" s="27">
        <v>160.19999999999999</v>
      </c>
      <c r="K31" s="1" t="s">
        <v>65</v>
      </c>
      <c r="L31" s="1">
        <v>0</v>
      </c>
      <c r="M31" s="1">
        <v>100</v>
      </c>
      <c r="N31" s="27">
        <v>100</v>
      </c>
      <c r="O31" s="27">
        <v>100</v>
      </c>
    </row>
    <row r="32" spans="1:15" x14ac:dyDescent="0.25">
      <c r="A32" s="1">
        <v>1003920840</v>
      </c>
      <c r="B32" s="4">
        <v>45547</v>
      </c>
      <c r="C32" s="1" t="s">
        <v>69</v>
      </c>
      <c r="D32" s="1" t="s">
        <v>42</v>
      </c>
      <c r="E32" s="1" t="s">
        <v>39</v>
      </c>
      <c r="F32" s="1" t="s">
        <v>67</v>
      </c>
      <c r="G32" s="1" t="s">
        <v>68</v>
      </c>
      <c r="H32" s="1">
        <v>1.8979999999999999</v>
      </c>
      <c r="I32" s="4">
        <v>45546</v>
      </c>
      <c r="J32" s="27">
        <v>158.1</v>
      </c>
      <c r="K32" s="1" t="s">
        <v>65</v>
      </c>
      <c r="L32" s="1" t="s">
        <v>70</v>
      </c>
      <c r="M32" s="1" t="s">
        <v>70</v>
      </c>
      <c r="N32" s="27">
        <v>300</v>
      </c>
      <c r="O32" s="27">
        <v>300</v>
      </c>
    </row>
    <row r="33" spans="1:15" x14ac:dyDescent="0.25">
      <c r="A33" s="1">
        <v>1003920840</v>
      </c>
      <c r="B33" s="4">
        <v>45538</v>
      </c>
      <c r="C33" s="1" t="s">
        <v>66</v>
      </c>
      <c r="D33" s="1" t="s">
        <v>42</v>
      </c>
      <c r="E33" s="1" t="s">
        <v>39</v>
      </c>
      <c r="F33" s="1" t="s">
        <v>67</v>
      </c>
      <c r="G33" s="1" t="s">
        <v>68</v>
      </c>
      <c r="H33" s="1">
        <v>0.30499999999999999</v>
      </c>
      <c r="I33" s="4">
        <v>45537</v>
      </c>
      <c r="J33" s="27">
        <v>164.1</v>
      </c>
      <c r="K33" s="1" t="s">
        <v>65</v>
      </c>
      <c r="L33" s="1">
        <v>0</v>
      </c>
      <c r="M33" s="1">
        <v>100</v>
      </c>
      <c r="N33" s="27">
        <v>50</v>
      </c>
      <c r="O33" s="27">
        <v>50</v>
      </c>
    </row>
    <row r="34" spans="1:15" x14ac:dyDescent="0.25">
      <c r="A34" s="1">
        <v>1003920840</v>
      </c>
      <c r="B34" s="4">
        <v>45534</v>
      </c>
      <c r="C34" s="1" t="s">
        <v>69</v>
      </c>
      <c r="D34" s="1" t="s">
        <v>42</v>
      </c>
      <c r="E34" s="1" t="s">
        <v>39</v>
      </c>
      <c r="F34" s="1" t="s">
        <v>67</v>
      </c>
      <c r="G34" s="1" t="s">
        <v>68</v>
      </c>
      <c r="H34" s="1">
        <v>6.0640000000000001</v>
      </c>
      <c r="I34" s="4">
        <v>45533</v>
      </c>
      <c r="J34" s="27">
        <v>164.9</v>
      </c>
      <c r="K34" s="1" t="s">
        <v>65</v>
      </c>
      <c r="L34" s="1" t="s">
        <v>70</v>
      </c>
      <c r="M34" s="1" t="s">
        <v>70</v>
      </c>
      <c r="N34" s="27">
        <v>1000</v>
      </c>
      <c r="O34" s="27">
        <v>1000</v>
      </c>
    </row>
    <row r="35" spans="1:15" x14ac:dyDescent="0.25">
      <c r="A35" s="1">
        <v>1003920840</v>
      </c>
      <c r="B35" s="4">
        <v>45531</v>
      </c>
      <c r="C35" s="1" t="s">
        <v>62</v>
      </c>
      <c r="D35" s="1" t="s">
        <v>42</v>
      </c>
      <c r="E35" s="1" t="s">
        <v>39</v>
      </c>
      <c r="F35" s="1" t="s">
        <v>67</v>
      </c>
      <c r="G35" s="1" t="s">
        <v>68</v>
      </c>
      <c r="H35" s="1">
        <v>175.27699999999999</v>
      </c>
      <c r="I35" s="4">
        <v>45530</v>
      </c>
      <c r="J35" s="27">
        <v>162.6</v>
      </c>
      <c r="K35" s="1" t="s">
        <v>65</v>
      </c>
      <c r="L35" s="1">
        <v>0</v>
      </c>
      <c r="M35" s="1">
        <v>100</v>
      </c>
      <c r="N35" s="27">
        <v>28500</v>
      </c>
      <c r="O35" s="27">
        <v>28500</v>
      </c>
    </row>
    <row r="36" spans="1:15" x14ac:dyDescent="0.25">
      <c r="A36" s="1">
        <v>1003920840</v>
      </c>
      <c r="B36" s="4">
        <v>45527</v>
      </c>
      <c r="C36" s="1" t="s">
        <v>62</v>
      </c>
      <c r="D36" s="1" t="s">
        <v>42</v>
      </c>
      <c r="E36" s="1" t="s">
        <v>39</v>
      </c>
      <c r="F36" s="1" t="s">
        <v>67</v>
      </c>
      <c r="G36" s="1" t="s">
        <v>68</v>
      </c>
      <c r="H36" s="1">
        <v>1.851</v>
      </c>
      <c r="I36" s="4">
        <v>45526</v>
      </c>
      <c r="J36" s="27">
        <v>162.1</v>
      </c>
      <c r="K36" s="1" t="s">
        <v>65</v>
      </c>
      <c r="L36" s="1">
        <v>0</v>
      </c>
      <c r="M36" s="1">
        <v>100</v>
      </c>
      <c r="N36" s="27">
        <v>300</v>
      </c>
      <c r="O36" s="27">
        <v>300</v>
      </c>
    </row>
    <row r="37" spans="1:15" x14ac:dyDescent="0.25">
      <c r="A37" s="1">
        <v>1003920840</v>
      </c>
      <c r="B37" s="4">
        <v>45524</v>
      </c>
      <c r="C37" s="1" t="s">
        <v>62</v>
      </c>
      <c r="D37" s="1" t="s">
        <v>42</v>
      </c>
      <c r="E37" s="1" t="s">
        <v>39</v>
      </c>
      <c r="F37" s="1" t="s">
        <v>67</v>
      </c>
      <c r="G37" s="1" t="s">
        <v>68</v>
      </c>
      <c r="H37" s="1">
        <v>1.171</v>
      </c>
      <c r="I37" s="4">
        <v>45523</v>
      </c>
      <c r="J37" s="27">
        <v>162.30000000000001</v>
      </c>
      <c r="K37" s="1" t="s">
        <v>65</v>
      </c>
      <c r="L37" s="1">
        <v>0</v>
      </c>
      <c r="M37" s="1">
        <v>100</v>
      </c>
      <c r="N37" s="27">
        <v>190.12</v>
      </c>
      <c r="O37" s="27">
        <v>190.12</v>
      </c>
    </row>
    <row r="38" spans="1:15" x14ac:dyDescent="0.25">
      <c r="A38" s="1">
        <v>1003920840</v>
      </c>
      <c r="B38" s="4">
        <v>45520</v>
      </c>
      <c r="C38" s="1" t="s">
        <v>62</v>
      </c>
      <c r="D38" s="1" t="s">
        <v>42</v>
      </c>
      <c r="E38" s="1" t="s">
        <v>39</v>
      </c>
      <c r="F38" s="1" t="s">
        <v>67</v>
      </c>
      <c r="G38" s="1" t="s">
        <v>68</v>
      </c>
      <c r="H38" s="1">
        <v>2.165</v>
      </c>
      <c r="I38" s="4">
        <v>45519</v>
      </c>
      <c r="J38" s="27">
        <v>161.69999999999999</v>
      </c>
      <c r="K38" s="1" t="s">
        <v>65</v>
      </c>
      <c r="L38" s="1">
        <v>0</v>
      </c>
      <c r="M38" s="1">
        <v>100</v>
      </c>
      <c r="N38" s="27">
        <v>350</v>
      </c>
      <c r="O38" s="27">
        <v>350</v>
      </c>
    </row>
    <row r="39" spans="1:15" x14ac:dyDescent="0.25">
      <c r="A39" s="1">
        <v>1003920840</v>
      </c>
      <c r="B39" s="4">
        <v>45520</v>
      </c>
      <c r="C39" s="1" t="s">
        <v>66</v>
      </c>
      <c r="D39" s="1" t="s">
        <v>42</v>
      </c>
      <c r="E39" s="1" t="s">
        <v>39</v>
      </c>
      <c r="F39" s="1" t="s">
        <v>67</v>
      </c>
      <c r="G39" s="1" t="s">
        <v>68</v>
      </c>
      <c r="H39" s="1">
        <v>0.309</v>
      </c>
      <c r="I39" s="4">
        <v>45519</v>
      </c>
      <c r="J39" s="27">
        <v>161.69999999999999</v>
      </c>
      <c r="K39" s="1" t="s">
        <v>65</v>
      </c>
      <c r="L39" s="1">
        <v>0</v>
      </c>
      <c r="M39" s="1">
        <v>100</v>
      </c>
      <c r="N39" s="27">
        <v>50</v>
      </c>
      <c r="O39" s="27">
        <v>50</v>
      </c>
    </row>
    <row r="40" spans="1:15" x14ac:dyDescent="0.25">
      <c r="A40" s="1">
        <v>1003920840</v>
      </c>
      <c r="B40" s="4">
        <v>45503</v>
      </c>
      <c r="C40" s="1" t="s">
        <v>69</v>
      </c>
      <c r="D40" s="1" t="s">
        <v>42</v>
      </c>
      <c r="E40" s="1" t="s">
        <v>39</v>
      </c>
      <c r="F40" s="1" t="s">
        <v>67</v>
      </c>
      <c r="G40" s="1" t="s">
        <v>68</v>
      </c>
      <c r="H40" s="1">
        <v>6.0940000000000003</v>
      </c>
      <c r="I40" s="4">
        <v>45502</v>
      </c>
      <c r="J40" s="27">
        <v>164.1</v>
      </c>
      <c r="K40" s="1" t="s">
        <v>65</v>
      </c>
      <c r="L40" s="1" t="s">
        <v>70</v>
      </c>
      <c r="M40" s="1" t="s">
        <v>70</v>
      </c>
      <c r="N40" s="27">
        <v>1000</v>
      </c>
      <c r="O40" s="27">
        <v>1000</v>
      </c>
    </row>
    <row r="41" spans="1:15" x14ac:dyDescent="0.25">
      <c r="A41" s="1">
        <v>1003920840</v>
      </c>
      <c r="B41" s="4">
        <v>45496</v>
      </c>
      <c r="C41" s="1" t="s">
        <v>62</v>
      </c>
      <c r="D41" s="1" t="s">
        <v>42</v>
      </c>
      <c r="E41" s="1" t="s">
        <v>39</v>
      </c>
      <c r="F41" s="1" t="s">
        <v>67</v>
      </c>
      <c r="G41" s="1" t="s">
        <v>68</v>
      </c>
      <c r="H41" s="1">
        <v>30.157</v>
      </c>
      <c r="I41" s="4">
        <v>45495</v>
      </c>
      <c r="J41" s="27">
        <v>165.8</v>
      </c>
      <c r="K41" s="1" t="s">
        <v>65</v>
      </c>
      <c r="L41" s="1">
        <v>0</v>
      </c>
      <c r="M41" s="1">
        <v>100</v>
      </c>
      <c r="N41" s="27">
        <v>5000</v>
      </c>
      <c r="O41" s="27">
        <v>5000</v>
      </c>
    </row>
    <row r="42" spans="1:15" x14ac:dyDescent="0.25">
      <c r="A42" s="1">
        <v>1003920840</v>
      </c>
      <c r="B42" s="4">
        <v>45496</v>
      </c>
      <c r="C42" s="1" t="s">
        <v>62</v>
      </c>
      <c r="D42" s="1" t="s">
        <v>42</v>
      </c>
      <c r="E42" s="1" t="s">
        <v>39</v>
      </c>
      <c r="F42" s="1" t="s">
        <v>67</v>
      </c>
      <c r="G42" s="1" t="s">
        <v>68</v>
      </c>
      <c r="H42" s="1">
        <v>27.140999999999998</v>
      </c>
      <c r="I42" s="4">
        <v>45495</v>
      </c>
      <c r="J42" s="27">
        <v>165.8</v>
      </c>
      <c r="K42" s="1" t="s">
        <v>65</v>
      </c>
      <c r="L42" s="1">
        <v>0</v>
      </c>
      <c r="M42" s="1">
        <v>100</v>
      </c>
      <c r="N42" s="27">
        <v>4500</v>
      </c>
      <c r="O42" s="27">
        <v>4500</v>
      </c>
    </row>
    <row r="43" spans="1:15" x14ac:dyDescent="0.25">
      <c r="A43" s="1">
        <v>1003920840</v>
      </c>
      <c r="B43" s="4">
        <v>45492</v>
      </c>
      <c r="C43" s="1" t="s">
        <v>62</v>
      </c>
      <c r="D43" s="1" t="s">
        <v>42</v>
      </c>
      <c r="E43" s="1" t="s">
        <v>39</v>
      </c>
      <c r="F43" s="1" t="s">
        <v>67</v>
      </c>
      <c r="G43" s="1" t="s">
        <v>68</v>
      </c>
      <c r="H43" s="1">
        <v>1.2</v>
      </c>
      <c r="I43" s="4">
        <v>45491</v>
      </c>
      <c r="J43" s="27">
        <v>166.6</v>
      </c>
      <c r="K43" s="1" t="s">
        <v>65</v>
      </c>
      <c r="L43" s="1">
        <v>0</v>
      </c>
      <c r="M43" s="1">
        <v>100</v>
      </c>
      <c r="N43" s="27">
        <v>200</v>
      </c>
      <c r="O43" s="27">
        <v>200</v>
      </c>
    </row>
    <row r="44" spans="1:15" x14ac:dyDescent="0.25">
      <c r="A44" s="1">
        <v>1003920840</v>
      </c>
      <c r="B44" s="4">
        <v>45492</v>
      </c>
      <c r="C44" s="1" t="s">
        <v>62</v>
      </c>
      <c r="D44" s="1" t="s">
        <v>42</v>
      </c>
      <c r="E44" s="1" t="s">
        <v>39</v>
      </c>
      <c r="F44" s="1" t="s">
        <v>67</v>
      </c>
      <c r="G44" s="1" t="s">
        <v>68</v>
      </c>
      <c r="H44" s="1">
        <v>90.036000000000001</v>
      </c>
      <c r="I44" s="4">
        <v>45491</v>
      </c>
      <c r="J44" s="27">
        <v>166.6</v>
      </c>
      <c r="K44" s="1" t="s">
        <v>65</v>
      </c>
      <c r="L44" s="1">
        <v>0</v>
      </c>
      <c r="M44" s="1">
        <v>100</v>
      </c>
      <c r="N44" s="27">
        <v>15000</v>
      </c>
      <c r="O44" s="27">
        <v>15000</v>
      </c>
    </row>
    <row r="45" spans="1:15" x14ac:dyDescent="0.25">
      <c r="A45" s="1">
        <v>1003920840</v>
      </c>
      <c r="B45" s="4">
        <v>45490</v>
      </c>
      <c r="C45" s="1" t="s">
        <v>62</v>
      </c>
      <c r="D45" s="1" t="s">
        <v>42</v>
      </c>
      <c r="E45" s="1" t="s">
        <v>39</v>
      </c>
      <c r="F45" s="1" t="s">
        <v>67</v>
      </c>
      <c r="G45" s="1" t="s">
        <v>68</v>
      </c>
      <c r="H45" s="1">
        <v>49.765999999999998</v>
      </c>
      <c r="I45" s="4">
        <v>45489</v>
      </c>
      <c r="J45" s="27">
        <v>170.8</v>
      </c>
      <c r="K45" s="1" t="s">
        <v>65</v>
      </c>
      <c r="L45" s="1">
        <v>0</v>
      </c>
      <c r="M45" s="1">
        <v>100</v>
      </c>
      <c r="N45" s="27">
        <v>8500</v>
      </c>
      <c r="O45" s="27">
        <v>8500</v>
      </c>
    </row>
    <row r="46" spans="1:15" x14ac:dyDescent="0.25">
      <c r="A46" s="1">
        <v>1003920840</v>
      </c>
      <c r="B46" s="4">
        <v>45390</v>
      </c>
      <c r="C46" s="1" t="s">
        <v>79</v>
      </c>
      <c r="D46" s="1" t="s">
        <v>42</v>
      </c>
      <c r="E46" s="1" t="s">
        <v>39</v>
      </c>
      <c r="F46" s="1" t="s">
        <v>67</v>
      </c>
      <c r="G46" s="1" t="s">
        <v>68</v>
      </c>
      <c r="H46" s="1">
        <v>1.2999999999999999E-2</v>
      </c>
      <c r="I46" s="4">
        <v>45387</v>
      </c>
      <c r="J46" s="27">
        <v>155</v>
      </c>
      <c r="K46" s="1" t="s">
        <v>65</v>
      </c>
      <c r="L46" s="1" t="s">
        <v>70</v>
      </c>
      <c r="M46" s="1" t="s">
        <v>70</v>
      </c>
      <c r="N46" s="27">
        <v>1.98</v>
      </c>
      <c r="O46" s="27">
        <v>1.98</v>
      </c>
    </row>
    <row r="47" spans="1:15" x14ac:dyDescent="0.25">
      <c r="A47" s="1">
        <v>1003920840</v>
      </c>
      <c r="B47" s="4">
        <v>45387</v>
      </c>
      <c r="C47" s="1" t="s">
        <v>80</v>
      </c>
      <c r="D47" s="1" t="s">
        <v>42</v>
      </c>
      <c r="E47" s="1" t="s">
        <v>39</v>
      </c>
      <c r="F47" s="1" t="s">
        <v>67</v>
      </c>
      <c r="G47" s="1" t="s">
        <v>68</v>
      </c>
      <c r="H47" s="1">
        <v>0.93100000000000005</v>
      </c>
      <c r="I47" s="4">
        <v>45384</v>
      </c>
      <c r="J47" s="27">
        <v>155.80000000000001</v>
      </c>
      <c r="K47" s="1" t="s">
        <v>65</v>
      </c>
      <c r="L47" s="1">
        <v>0</v>
      </c>
      <c r="M47" s="1">
        <v>100</v>
      </c>
      <c r="N47" s="27">
        <v>145</v>
      </c>
      <c r="O47" s="27">
        <v>145</v>
      </c>
    </row>
    <row r="48" spans="1:15" x14ac:dyDescent="0.25">
      <c r="A48" s="1">
        <v>1003920840</v>
      </c>
      <c r="B48" s="4">
        <v>45385</v>
      </c>
      <c r="C48" s="1" t="s">
        <v>66</v>
      </c>
      <c r="D48" s="1" t="s">
        <v>42</v>
      </c>
      <c r="E48" s="1" t="s">
        <v>39</v>
      </c>
      <c r="F48" s="1" t="s">
        <v>67</v>
      </c>
      <c r="G48" s="1" t="s">
        <v>68</v>
      </c>
      <c r="H48" s="1">
        <v>0.93100000000000005</v>
      </c>
      <c r="I48" s="4">
        <v>45384</v>
      </c>
      <c r="J48" s="27">
        <v>155.80000000000001</v>
      </c>
      <c r="K48" s="1" t="s">
        <v>65</v>
      </c>
      <c r="L48" s="1">
        <v>0</v>
      </c>
      <c r="M48" s="1">
        <v>100</v>
      </c>
      <c r="N48" s="27">
        <v>145</v>
      </c>
      <c r="O48" s="27">
        <v>145</v>
      </c>
    </row>
    <row r="49" spans="1:15" x14ac:dyDescent="0.25">
      <c r="A49" s="1">
        <v>1003920840</v>
      </c>
      <c r="B49" s="4">
        <v>45355</v>
      </c>
      <c r="C49" s="1" t="s">
        <v>66</v>
      </c>
      <c r="D49" s="1" t="s">
        <v>42</v>
      </c>
      <c r="E49" s="1" t="s">
        <v>39</v>
      </c>
      <c r="F49" s="1" t="s">
        <v>67</v>
      </c>
      <c r="G49" s="1" t="s">
        <v>68</v>
      </c>
      <c r="H49" s="1">
        <v>0.94599999999999995</v>
      </c>
      <c r="I49" s="4">
        <v>45352</v>
      </c>
      <c r="J49" s="27">
        <v>153.19999999999999</v>
      </c>
      <c r="K49" s="1" t="s">
        <v>65</v>
      </c>
      <c r="L49" s="1">
        <v>0</v>
      </c>
      <c r="M49" s="1">
        <v>100</v>
      </c>
      <c r="N49" s="27">
        <v>145</v>
      </c>
      <c r="O49" s="27">
        <v>145</v>
      </c>
    </row>
    <row r="50" spans="1:15" x14ac:dyDescent="0.25">
      <c r="A50" s="1">
        <v>1003920840</v>
      </c>
      <c r="B50" s="4">
        <v>45343</v>
      </c>
      <c r="C50" s="1" t="s">
        <v>79</v>
      </c>
      <c r="D50" s="1" t="s">
        <v>42</v>
      </c>
      <c r="E50" s="1" t="s">
        <v>39</v>
      </c>
      <c r="F50" s="1" t="s">
        <v>67</v>
      </c>
      <c r="G50" s="1" t="s">
        <v>68</v>
      </c>
      <c r="H50" s="1">
        <v>1.2999999999999999E-2</v>
      </c>
      <c r="I50" s="4">
        <v>45342</v>
      </c>
      <c r="J50" s="27">
        <v>149.30000000000001</v>
      </c>
      <c r="K50" s="1" t="s">
        <v>65</v>
      </c>
      <c r="L50" s="1" t="s">
        <v>70</v>
      </c>
      <c r="M50" s="1" t="s">
        <v>70</v>
      </c>
      <c r="N50" s="27">
        <v>1.98</v>
      </c>
      <c r="O50" s="27">
        <v>1.98</v>
      </c>
    </row>
    <row r="51" spans="1:15" x14ac:dyDescent="0.25">
      <c r="A51" s="1">
        <v>1003920840</v>
      </c>
      <c r="B51" s="4">
        <v>45342</v>
      </c>
      <c r="C51" s="1" t="s">
        <v>80</v>
      </c>
      <c r="D51" s="1" t="s">
        <v>42</v>
      </c>
      <c r="E51" s="1" t="s">
        <v>39</v>
      </c>
      <c r="F51" s="1" t="s">
        <v>67</v>
      </c>
      <c r="G51" s="1" t="s">
        <v>68</v>
      </c>
      <c r="H51" s="1">
        <v>0.95799999999999996</v>
      </c>
      <c r="I51" s="4">
        <v>45337</v>
      </c>
      <c r="J51" s="27">
        <v>151.30000000000001</v>
      </c>
      <c r="K51" s="1" t="s">
        <v>65</v>
      </c>
      <c r="L51" s="1">
        <v>0</v>
      </c>
      <c r="M51" s="1">
        <v>100</v>
      </c>
      <c r="N51" s="27">
        <v>145</v>
      </c>
      <c r="O51" s="27">
        <v>145</v>
      </c>
    </row>
    <row r="52" spans="1:15" x14ac:dyDescent="0.25">
      <c r="A52" s="1">
        <v>1003920840</v>
      </c>
      <c r="B52" s="4">
        <v>45338</v>
      </c>
      <c r="C52" s="1" t="s">
        <v>66</v>
      </c>
      <c r="D52" s="1" t="s">
        <v>42</v>
      </c>
      <c r="E52" s="1" t="s">
        <v>39</v>
      </c>
      <c r="F52" s="1" t="s">
        <v>67</v>
      </c>
      <c r="G52" s="1" t="s">
        <v>68</v>
      </c>
      <c r="H52" s="1">
        <v>0.95799999999999996</v>
      </c>
      <c r="I52" s="4">
        <v>45337</v>
      </c>
      <c r="J52" s="27">
        <v>151.30000000000001</v>
      </c>
      <c r="K52" s="1" t="s">
        <v>65</v>
      </c>
      <c r="L52" s="1">
        <v>0</v>
      </c>
      <c r="M52" s="1">
        <v>100</v>
      </c>
      <c r="N52" s="27">
        <v>145</v>
      </c>
      <c r="O52" s="27">
        <v>145</v>
      </c>
    </row>
    <row r="53" spans="1:15" x14ac:dyDescent="0.25">
      <c r="A53" s="1">
        <v>1003920840</v>
      </c>
      <c r="B53" s="4">
        <v>45324</v>
      </c>
      <c r="C53" s="1" t="s">
        <v>66</v>
      </c>
      <c r="D53" s="1" t="s">
        <v>42</v>
      </c>
      <c r="E53" s="1" t="s">
        <v>39</v>
      </c>
      <c r="F53" s="1" t="s">
        <v>67</v>
      </c>
      <c r="G53" s="1" t="s">
        <v>68</v>
      </c>
      <c r="H53" s="1">
        <v>0.999</v>
      </c>
      <c r="I53" s="4">
        <v>45323</v>
      </c>
      <c r="J53" s="27">
        <v>145.1</v>
      </c>
      <c r="K53" s="1" t="s">
        <v>65</v>
      </c>
      <c r="L53" s="1">
        <v>0</v>
      </c>
      <c r="M53" s="1">
        <v>100</v>
      </c>
      <c r="N53" s="27">
        <v>145</v>
      </c>
      <c r="O53" s="27">
        <v>145</v>
      </c>
    </row>
    <row r="54" spans="1:15" x14ac:dyDescent="0.25">
      <c r="A54" s="1">
        <v>1003920840</v>
      </c>
      <c r="B54" s="4">
        <v>45307</v>
      </c>
      <c r="C54" s="1" t="s">
        <v>69</v>
      </c>
      <c r="D54" s="1" t="s">
        <v>42</v>
      </c>
      <c r="E54" s="1" t="s">
        <v>39</v>
      </c>
      <c r="F54" s="1" t="s">
        <v>67</v>
      </c>
      <c r="G54" s="1" t="s">
        <v>68</v>
      </c>
      <c r="H54" s="1">
        <v>7.0179999999999998</v>
      </c>
      <c r="I54" s="4">
        <v>45306</v>
      </c>
      <c r="J54" s="27">
        <v>142.5</v>
      </c>
      <c r="K54" s="1" t="s">
        <v>65</v>
      </c>
      <c r="L54" s="1" t="s">
        <v>70</v>
      </c>
      <c r="M54" s="1" t="s">
        <v>70</v>
      </c>
      <c r="N54" s="27">
        <v>1000</v>
      </c>
      <c r="O54" s="27">
        <v>1000</v>
      </c>
    </row>
    <row r="55" spans="1:15" x14ac:dyDescent="0.25">
      <c r="A55" s="1">
        <v>1003920840</v>
      </c>
      <c r="B55" s="4">
        <v>45307</v>
      </c>
      <c r="C55" s="1" t="s">
        <v>66</v>
      </c>
      <c r="D55" s="1" t="s">
        <v>42</v>
      </c>
      <c r="E55" s="1" t="s">
        <v>39</v>
      </c>
      <c r="F55" s="1" t="s">
        <v>67</v>
      </c>
      <c r="G55" s="1" t="s">
        <v>68</v>
      </c>
      <c r="H55" s="1">
        <v>1.018</v>
      </c>
      <c r="I55" s="4">
        <v>45306</v>
      </c>
      <c r="J55" s="27">
        <v>142.5</v>
      </c>
      <c r="K55" s="1" t="s">
        <v>65</v>
      </c>
      <c r="L55" s="1">
        <v>0</v>
      </c>
      <c r="M55" s="1">
        <v>100</v>
      </c>
      <c r="N55" s="27">
        <v>145</v>
      </c>
      <c r="O55" s="27">
        <v>145</v>
      </c>
    </row>
    <row r="56" spans="1:15" x14ac:dyDescent="0.25">
      <c r="A56" s="1">
        <v>1003920840</v>
      </c>
      <c r="B56" s="4">
        <v>45294</v>
      </c>
      <c r="C56" s="1" t="s">
        <v>66</v>
      </c>
      <c r="D56" s="1" t="s">
        <v>42</v>
      </c>
      <c r="E56" s="1" t="s">
        <v>39</v>
      </c>
      <c r="F56" s="1" t="s">
        <v>67</v>
      </c>
      <c r="G56" s="1" t="s">
        <v>68</v>
      </c>
      <c r="H56" s="1">
        <v>1.0169999999999999</v>
      </c>
      <c r="I56" s="4">
        <v>45293</v>
      </c>
      <c r="J56" s="27">
        <v>142.6</v>
      </c>
      <c r="K56" s="1" t="s">
        <v>65</v>
      </c>
      <c r="L56" s="1">
        <v>0</v>
      </c>
      <c r="M56" s="1">
        <v>100</v>
      </c>
      <c r="N56" s="27">
        <v>145</v>
      </c>
      <c r="O56" s="27">
        <v>145</v>
      </c>
    </row>
    <row r="57" spans="1:15" x14ac:dyDescent="0.25">
      <c r="A57" s="1">
        <v>1003920840</v>
      </c>
      <c r="B57" s="4">
        <v>45278</v>
      </c>
      <c r="C57" s="1" t="s">
        <v>66</v>
      </c>
      <c r="D57" s="1" t="s">
        <v>42</v>
      </c>
      <c r="E57" s="1" t="s">
        <v>39</v>
      </c>
      <c r="F57" s="1" t="s">
        <v>67</v>
      </c>
      <c r="G57" s="1" t="s">
        <v>68</v>
      </c>
      <c r="H57" s="1">
        <v>1.0149999999999999</v>
      </c>
      <c r="I57" s="4">
        <v>45275</v>
      </c>
      <c r="J57" s="27">
        <v>142.80000000000001</v>
      </c>
      <c r="K57" s="1" t="s">
        <v>65</v>
      </c>
      <c r="L57" s="1">
        <v>0</v>
      </c>
      <c r="M57" s="1">
        <v>100</v>
      </c>
      <c r="N57" s="27">
        <v>145</v>
      </c>
      <c r="O57" s="27">
        <v>145</v>
      </c>
    </row>
    <row r="58" spans="1:15" x14ac:dyDescent="0.25">
      <c r="A58" s="1">
        <v>1003920840</v>
      </c>
      <c r="B58" s="4">
        <v>45275</v>
      </c>
      <c r="C58" s="1" t="s">
        <v>62</v>
      </c>
      <c r="D58" s="1" t="s">
        <v>42</v>
      </c>
      <c r="E58" s="1" t="s">
        <v>39</v>
      </c>
      <c r="F58" s="1" t="s">
        <v>67</v>
      </c>
      <c r="G58" s="1" t="s">
        <v>68</v>
      </c>
      <c r="H58" s="1">
        <v>4.5940000000000003</v>
      </c>
      <c r="I58" s="4">
        <v>45274</v>
      </c>
      <c r="J58" s="27">
        <v>141.5</v>
      </c>
      <c r="K58" s="1" t="s">
        <v>65</v>
      </c>
      <c r="L58" s="1">
        <v>0</v>
      </c>
      <c r="M58" s="1">
        <v>100</v>
      </c>
      <c r="N58" s="27">
        <v>650</v>
      </c>
      <c r="O58" s="27">
        <v>650</v>
      </c>
    </row>
    <row r="59" spans="1:15" x14ac:dyDescent="0.25">
      <c r="A59" s="1">
        <v>1003920840</v>
      </c>
      <c r="B59" s="4">
        <v>45265</v>
      </c>
      <c r="C59" s="1" t="s">
        <v>62</v>
      </c>
      <c r="D59" s="1" t="s">
        <v>42</v>
      </c>
      <c r="E59" s="1" t="s">
        <v>39</v>
      </c>
      <c r="F59" s="1" t="s">
        <v>67</v>
      </c>
      <c r="G59" s="1" t="s">
        <v>68</v>
      </c>
      <c r="H59" s="1">
        <v>7.2779999999999996</v>
      </c>
      <c r="I59" s="4">
        <v>45264</v>
      </c>
      <c r="J59" s="27">
        <v>137.4</v>
      </c>
      <c r="K59" s="1" t="s">
        <v>65</v>
      </c>
      <c r="L59" s="1">
        <v>0</v>
      </c>
      <c r="M59" s="1">
        <v>100</v>
      </c>
      <c r="N59" s="27">
        <v>1000</v>
      </c>
      <c r="O59" s="27">
        <v>1000</v>
      </c>
    </row>
    <row r="60" spans="1:15" x14ac:dyDescent="0.25">
      <c r="A60" s="1">
        <v>1003920840</v>
      </c>
      <c r="B60" s="4">
        <v>45264</v>
      </c>
      <c r="C60" s="1" t="s">
        <v>66</v>
      </c>
      <c r="D60" s="1" t="s">
        <v>42</v>
      </c>
      <c r="E60" s="1" t="s">
        <v>39</v>
      </c>
      <c r="F60" s="1" t="s">
        <v>67</v>
      </c>
      <c r="G60" s="1" t="s">
        <v>68</v>
      </c>
      <c r="H60" s="1">
        <v>1.0209999999999999</v>
      </c>
      <c r="I60" s="4">
        <v>45261</v>
      </c>
      <c r="J60" s="27">
        <v>137.1</v>
      </c>
      <c r="K60" s="1" t="s">
        <v>65</v>
      </c>
      <c r="L60" s="1">
        <v>0</v>
      </c>
      <c r="M60" s="1">
        <v>100</v>
      </c>
      <c r="N60" s="27">
        <v>140</v>
      </c>
      <c r="O60" s="27">
        <v>140</v>
      </c>
    </row>
    <row r="61" spans="1:15" x14ac:dyDescent="0.25">
      <c r="A61" s="1">
        <v>1003920840</v>
      </c>
      <c r="B61" s="4">
        <v>45246</v>
      </c>
      <c r="C61" s="1" t="s">
        <v>66</v>
      </c>
      <c r="D61" s="1" t="s">
        <v>42</v>
      </c>
      <c r="E61" s="1" t="s">
        <v>39</v>
      </c>
      <c r="F61" s="1" t="s">
        <v>67</v>
      </c>
      <c r="G61" s="1" t="s">
        <v>68</v>
      </c>
      <c r="H61" s="1">
        <v>1.014</v>
      </c>
      <c r="I61" s="4">
        <v>45245</v>
      </c>
      <c r="J61" s="27">
        <v>133.19999999999999</v>
      </c>
      <c r="K61" s="1" t="s">
        <v>65</v>
      </c>
      <c r="L61" s="1">
        <v>0</v>
      </c>
      <c r="M61" s="1">
        <v>100</v>
      </c>
      <c r="N61" s="27">
        <v>135</v>
      </c>
      <c r="O61" s="27">
        <v>135</v>
      </c>
    </row>
    <row r="62" spans="1:15" x14ac:dyDescent="0.25">
      <c r="A62" s="1">
        <v>1003920840</v>
      </c>
      <c r="B62" s="4">
        <v>45232</v>
      </c>
      <c r="C62" s="1" t="s">
        <v>66</v>
      </c>
      <c r="D62" s="1" t="s">
        <v>42</v>
      </c>
      <c r="E62" s="1" t="s">
        <v>39</v>
      </c>
      <c r="F62" s="1" t="s">
        <v>67</v>
      </c>
      <c r="G62" s="1" t="s">
        <v>68</v>
      </c>
      <c r="H62" s="1">
        <v>1.095</v>
      </c>
      <c r="I62" s="4">
        <v>45231</v>
      </c>
      <c r="J62" s="27">
        <v>123.3</v>
      </c>
      <c r="K62" s="1" t="s">
        <v>65</v>
      </c>
      <c r="L62" s="1">
        <v>0</v>
      </c>
      <c r="M62" s="1">
        <v>100</v>
      </c>
      <c r="N62" s="27">
        <v>135</v>
      </c>
      <c r="O62" s="27">
        <v>135</v>
      </c>
    </row>
    <row r="63" spans="1:15" x14ac:dyDescent="0.25">
      <c r="A63" s="1">
        <v>1003920840</v>
      </c>
      <c r="B63" s="4">
        <v>45223</v>
      </c>
      <c r="C63" s="1" t="s">
        <v>62</v>
      </c>
      <c r="D63" s="1" t="s">
        <v>42</v>
      </c>
      <c r="E63" s="1" t="s">
        <v>39</v>
      </c>
      <c r="F63" s="1" t="s">
        <v>67</v>
      </c>
      <c r="G63" s="1" t="s">
        <v>68</v>
      </c>
      <c r="H63" s="1">
        <v>1.0509999999999999</v>
      </c>
      <c r="I63" s="4">
        <v>45222</v>
      </c>
      <c r="J63" s="27">
        <v>123.7</v>
      </c>
      <c r="K63" s="1" t="s">
        <v>65</v>
      </c>
      <c r="L63" s="1">
        <v>0</v>
      </c>
      <c r="M63" s="1">
        <v>100</v>
      </c>
      <c r="N63" s="27">
        <v>130</v>
      </c>
      <c r="O63" s="27">
        <v>130</v>
      </c>
    </row>
    <row r="64" spans="1:15" x14ac:dyDescent="0.25">
      <c r="A64" s="1">
        <v>1003920840</v>
      </c>
      <c r="B64" s="4">
        <v>45216</v>
      </c>
      <c r="C64" s="1" t="s">
        <v>66</v>
      </c>
      <c r="D64" s="1" t="s">
        <v>42</v>
      </c>
      <c r="E64" s="1" t="s">
        <v>39</v>
      </c>
      <c r="F64" s="1" t="s">
        <v>67</v>
      </c>
      <c r="G64" s="1" t="s">
        <v>68</v>
      </c>
      <c r="H64" s="1">
        <v>1.0509999999999999</v>
      </c>
      <c r="I64" s="4">
        <v>45215</v>
      </c>
      <c r="J64" s="27">
        <v>128.4</v>
      </c>
      <c r="K64" s="1" t="s">
        <v>65</v>
      </c>
      <c r="L64" s="1">
        <v>0</v>
      </c>
      <c r="M64" s="1">
        <v>100</v>
      </c>
      <c r="N64" s="27">
        <v>135</v>
      </c>
      <c r="O64" s="27">
        <v>135</v>
      </c>
    </row>
    <row r="65" spans="1:15" x14ac:dyDescent="0.25">
      <c r="A65" s="1">
        <v>1003920840</v>
      </c>
      <c r="B65" s="4">
        <v>45203</v>
      </c>
      <c r="C65" s="1" t="s">
        <v>66</v>
      </c>
      <c r="D65" s="1" t="s">
        <v>42</v>
      </c>
      <c r="E65" s="1" t="s">
        <v>39</v>
      </c>
      <c r="F65" s="1" t="s">
        <v>67</v>
      </c>
      <c r="G65" s="1" t="s">
        <v>68</v>
      </c>
      <c r="H65" s="1">
        <v>1.0549999999999999</v>
      </c>
      <c r="I65" s="4">
        <v>45201</v>
      </c>
      <c r="J65" s="27">
        <v>128</v>
      </c>
      <c r="K65" s="1" t="s">
        <v>65</v>
      </c>
      <c r="L65" s="1">
        <v>0</v>
      </c>
      <c r="M65" s="1">
        <v>100</v>
      </c>
      <c r="N65" s="27">
        <v>135</v>
      </c>
      <c r="O65" s="27">
        <v>135</v>
      </c>
    </row>
    <row r="66" spans="1:15" x14ac:dyDescent="0.25">
      <c r="A66" s="1">
        <v>1003920840</v>
      </c>
      <c r="B66" s="4">
        <v>45187</v>
      </c>
      <c r="C66" s="1" t="s">
        <v>66</v>
      </c>
      <c r="D66" s="1" t="s">
        <v>42</v>
      </c>
      <c r="E66" s="1" t="s">
        <v>39</v>
      </c>
      <c r="F66" s="1" t="s">
        <v>67</v>
      </c>
      <c r="G66" s="1" t="s">
        <v>68</v>
      </c>
      <c r="H66" s="1">
        <v>1.0369999999999999</v>
      </c>
      <c r="I66" s="4">
        <v>45184</v>
      </c>
      <c r="J66" s="27">
        <v>130.19999999999999</v>
      </c>
      <c r="K66" s="1" t="s">
        <v>65</v>
      </c>
      <c r="L66" s="1">
        <v>0</v>
      </c>
      <c r="M66" s="1">
        <v>100</v>
      </c>
      <c r="N66" s="27">
        <v>135</v>
      </c>
      <c r="O66" s="27">
        <v>135</v>
      </c>
    </row>
    <row r="67" spans="1:15" x14ac:dyDescent="0.25">
      <c r="A67" s="1">
        <v>1003920840</v>
      </c>
      <c r="B67" s="4">
        <v>45173</v>
      </c>
      <c r="C67" s="1" t="s">
        <v>66</v>
      </c>
      <c r="D67" s="1" t="s">
        <v>42</v>
      </c>
      <c r="E67" s="1" t="s">
        <v>39</v>
      </c>
      <c r="F67" s="1" t="s">
        <v>67</v>
      </c>
      <c r="G67" s="1" t="s">
        <v>68</v>
      </c>
      <c r="H67" s="1">
        <v>1.032</v>
      </c>
      <c r="I67" s="4">
        <v>45170</v>
      </c>
      <c r="J67" s="27">
        <v>130.80000000000001</v>
      </c>
      <c r="K67" s="1" t="s">
        <v>65</v>
      </c>
      <c r="L67" s="1">
        <v>0</v>
      </c>
      <c r="M67" s="1">
        <v>100</v>
      </c>
      <c r="N67" s="27">
        <v>135</v>
      </c>
      <c r="O67" s="27">
        <v>135</v>
      </c>
    </row>
    <row r="68" spans="1:15" x14ac:dyDescent="0.25">
      <c r="A68" s="1">
        <v>1003920840</v>
      </c>
      <c r="B68" s="4">
        <v>45155</v>
      </c>
      <c r="C68" s="1" t="s">
        <v>69</v>
      </c>
      <c r="D68" s="1" t="s">
        <v>42</v>
      </c>
      <c r="E68" s="1" t="s">
        <v>39</v>
      </c>
      <c r="F68" s="1" t="s">
        <v>67</v>
      </c>
      <c r="G68" s="1" t="s">
        <v>68</v>
      </c>
      <c r="H68" s="1">
        <v>119.047</v>
      </c>
      <c r="I68" s="4">
        <v>45154</v>
      </c>
      <c r="J68" s="27">
        <v>125.2</v>
      </c>
      <c r="K68" s="1" t="s">
        <v>65</v>
      </c>
      <c r="L68" s="1" t="s">
        <v>70</v>
      </c>
      <c r="M68" s="1" t="s">
        <v>70</v>
      </c>
      <c r="N68" s="27">
        <v>14904.71</v>
      </c>
      <c r="O68" s="27">
        <v>14904.71</v>
      </c>
    </row>
    <row r="69" spans="1:15" x14ac:dyDescent="0.25">
      <c r="A69" s="1">
        <v>1003920840</v>
      </c>
      <c r="B69" s="4">
        <v>45154</v>
      </c>
      <c r="C69" s="1" t="s">
        <v>66</v>
      </c>
      <c r="D69" s="1" t="s">
        <v>42</v>
      </c>
      <c r="E69" s="1" t="s">
        <v>39</v>
      </c>
      <c r="F69" s="1" t="s">
        <v>67</v>
      </c>
      <c r="G69" s="1" t="s">
        <v>68</v>
      </c>
      <c r="H69" s="1">
        <v>1.071</v>
      </c>
      <c r="I69" s="4">
        <v>45153</v>
      </c>
      <c r="J69" s="27">
        <v>126</v>
      </c>
      <c r="K69" s="1" t="s">
        <v>65</v>
      </c>
      <c r="L69" s="1">
        <v>0</v>
      </c>
      <c r="M69" s="1">
        <v>100</v>
      </c>
      <c r="N69" s="27">
        <v>135</v>
      </c>
      <c r="O69" s="27">
        <v>135</v>
      </c>
    </row>
    <row r="70" spans="1:15" x14ac:dyDescent="0.25">
      <c r="A70" s="1">
        <v>1003920840</v>
      </c>
      <c r="B70" s="4">
        <v>45140</v>
      </c>
      <c r="C70" s="1" t="s">
        <v>66</v>
      </c>
      <c r="D70" s="1" t="s">
        <v>42</v>
      </c>
      <c r="E70" s="1" t="s">
        <v>39</v>
      </c>
      <c r="F70" s="1" t="s">
        <v>67</v>
      </c>
      <c r="G70" s="1" t="s">
        <v>68</v>
      </c>
      <c r="H70" s="1">
        <v>0.99199999999999999</v>
      </c>
      <c r="I70" s="4">
        <v>45139</v>
      </c>
      <c r="J70" s="27">
        <v>131</v>
      </c>
      <c r="K70" s="1" t="s">
        <v>65</v>
      </c>
      <c r="L70" s="1">
        <v>0</v>
      </c>
      <c r="M70" s="1">
        <v>100</v>
      </c>
      <c r="N70" s="27">
        <v>130</v>
      </c>
      <c r="O70" s="27">
        <v>130</v>
      </c>
    </row>
    <row r="71" spans="1:15" x14ac:dyDescent="0.25">
      <c r="A71" s="1">
        <v>1003920840</v>
      </c>
      <c r="B71" s="4">
        <v>45132</v>
      </c>
      <c r="C71" s="1" t="s">
        <v>62</v>
      </c>
      <c r="D71" s="1" t="s">
        <v>42</v>
      </c>
      <c r="E71" s="1" t="s">
        <v>39</v>
      </c>
      <c r="F71" s="1" t="s">
        <v>67</v>
      </c>
      <c r="G71" s="1" t="s">
        <v>68</v>
      </c>
      <c r="H71" s="1">
        <v>39.246000000000002</v>
      </c>
      <c r="I71" s="4">
        <v>45131</v>
      </c>
      <c r="J71" s="27">
        <v>127.4</v>
      </c>
      <c r="K71" s="1" t="s">
        <v>65</v>
      </c>
      <c r="L71" s="1">
        <v>0</v>
      </c>
      <c r="M71" s="1">
        <v>100</v>
      </c>
      <c r="N71" s="27">
        <v>5000</v>
      </c>
      <c r="O71" s="27">
        <v>5000</v>
      </c>
    </row>
    <row r="72" spans="1:15" x14ac:dyDescent="0.25">
      <c r="A72" s="1">
        <v>1003920840</v>
      </c>
      <c r="B72" s="4">
        <v>45125</v>
      </c>
      <c r="C72" s="1" t="s">
        <v>66</v>
      </c>
      <c r="D72" s="1" t="s">
        <v>42</v>
      </c>
      <c r="E72" s="1" t="s">
        <v>39</v>
      </c>
      <c r="F72" s="1" t="s">
        <v>67</v>
      </c>
      <c r="G72" s="1" t="s">
        <v>68</v>
      </c>
      <c r="H72" s="1">
        <v>1.024</v>
      </c>
      <c r="I72" s="4">
        <v>45124</v>
      </c>
      <c r="J72" s="27">
        <v>126.9</v>
      </c>
      <c r="K72" s="1" t="s">
        <v>65</v>
      </c>
      <c r="L72" s="1">
        <v>0</v>
      </c>
      <c r="M72" s="1">
        <v>100</v>
      </c>
      <c r="N72" s="27">
        <v>130</v>
      </c>
      <c r="O72" s="27">
        <v>130</v>
      </c>
    </row>
    <row r="73" spans="1:15" x14ac:dyDescent="0.25">
      <c r="A73" s="1">
        <v>1003920840</v>
      </c>
      <c r="B73" s="4">
        <v>45111</v>
      </c>
      <c r="C73" s="1" t="s">
        <v>66</v>
      </c>
      <c r="D73" s="1" t="s">
        <v>42</v>
      </c>
      <c r="E73" s="1" t="s">
        <v>39</v>
      </c>
      <c r="F73" s="1" t="s">
        <v>67</v>
      </c>
      <c r="G73" s="1" t="s">
        <v>68</v>
      </c>
      <c r="H73" s="1">
        <v>1.0229999999999999</v>
      </c>
      <c r="I73" s="4">
        <v>45110</v>
      </c>
      <c r="J73" s="27">
        <v>127.1</v>
      </c>
      <c r="K73" s="1" t="s">
        <v>65</v>
      </c>
      <c r="L73" s="1">
        <v>0</v>
      </c>
      <c r="M73" s="1">
        <v>100</v>
      </c>
      <c r="N73" s="27">
        <v>130</v>
      </c>
      <c r="O73" s="27">
        <v>130</v>
      </c>
    </row>
    <row r="74" spans="1:15" x14ac:dyDescent="0.25">
      <c r="A74" s="1">
        <v>1003920840</v>
      </c>
      <c r="B74" s="4">
        <v>45110</v>
      </c>
      <c r="C74" s="1" t="s">
        <v>62</v>
      </c>
      <c r="D74" s="1" t="s">
        <v>42</v>
      </c>
      <c r="E74" s="1" t="s">
        <v>39</v>
      </c>
      <c r="F74" s="1" t="s">
        <v>67</v>
      </c>
      <c r="G74" s="1" t="s">
        <v>68</v>
      </c>
      <c r="H74" s="1">
        <v>39.494</v>
      </c>
      <c r="I74" s="4">
        <v>45107</v>
      </c>
      <c r="J74" s="27">
        <v>126.6</v>
      </c>
      <c r="K74" s="1" t="s">
        <v>65</v>
      </c>
      <c r="L74" s="1">
        <v>0</v>
      </c>
      <c r="M74" s="1">
        <v>100</v>
      </c>
      <c r="N74" s="27">
        <v>5000</v>
      </c>
      <c r="O74" s="27">
        <v>5000</v>
      </c>
    </row>
    <row r="75" spans="1:15" x14ac:dyDescent="0.25">
      <c r="A75" s="1">
        <v>1003920840</v>
      </c>
      <c r="B75" s="4">
        <v>45093</v>
      </c>
      <c r="C75" s="1" t="s">
        <v>66</v>
      </c>
      <c r="D75" s="1" t="s">
        <v>42</v>
      </c>
      <c r="E75" s="1" t="s">
        <v>39</v>
      </c>
      <c r="F75" s="1" t="s">
        <v>67</v>
      </c>
      <c r="G75" s="1" t="s">
        <v>68</v>
      </c>
      <c r="H75" s="1">
        <v>1.621</v>
      </c>
      <c r="I75" s="4">
        <v>45092</v>
      </c>
      <c r="J75" s="27">
        <v>127.1</v>
      </c>
      <c r="K75" s="1" t="s">
        <v>65</v>
      </c>
      <c r="L75" s="1">
        <v>0</v>
      </c>
      <c r="M75" s="1">
        <v>100</v>
      </c>
      <c r="N75" s="27">
        <v>206</v>
      </c>
      <c r="O75" s="27">
        <v>206</v>
      </c>
    </row>
    <row r="76" spans="1:15" x14ac:dyDescent="0.25">
      <c r="A76" s="1">
        <v>1003920840</v>
      </c>
      <c r="B76" s="4">
        <v>45079</v>
      </c>
      <c r="C76" s="1" t="s">
        <v>66</v>
      </c>
      <c r="D76" s="1" t="s">
        <v>42</v>
      </c>
      <c r="E76" s="1" t="s">
        <v>39</v>
      </c>
      <c r="F76" s="1" t="s">
        <v>67</v>
      </c>
      <c r="G76" s="1" t="s">
        <v>68</v>
      </c>
      <c r="H76" s="1">
        <v>1.248</v>
      </c>
      <c r="I76" s="4">
        <v>45078</v>
      </c>
      <c r="J76" s="27">
        <v>123.8</v>
      </c>
      <c r="K76" s="1" t="s">
        <v>65</v>
      </c>
      <c r="L76" s="1">
        <v>0</v>
      </c>
      <c r="M76" s="1">
        <v>100</v>
      </c>
      <c r="N76" s="27">
        <v>154.5</v>
      </c>
      <c r="O76" s="27">
        <v>154.5</v>
      </c>
    </row>
    <row r="77" spans="1:15" x14ac:dyDescent="0.25">
      <c r="A77" s="1">
        <v>1003920840</v>
      </c>
      <c r="B77" s="4">
        <v>45062</v>
      </c>
      <c r="C77" s="1" t="s">
        <v>66</v>
      </c>
      <c r="D77" s="1" t="s">
        <v>42</v>
      </c>
      <c r="E77" s="1" t="s">
        <v>39</v>
      </c>
      <c r="F77" s="1" t="s">
        <v>67</v>
      </c>
      <c r="G77" s="1" t="s">
        <v>68</v>
      </c>
      <c r="H77" s="1">
        <v>1.764</v>
      </c>
      <c r="I77" s="4">
        <v>45061</v>
      </c>
      <c r="J77" s="27">
        <v>116.8</v>
      </c>
      <c r="K77" s="1" t="s">
        <v>65</v>
      </c>
      <c r="L77" s="1">
        <v>0</v>
      </c>
      <c r="M77" s="1">
        <v>100</v>
      </c>
      <c r="N77" s="27">
        <v>206</v>
      </c>
      <c r="O77" s="27">
        <v>206</v>
      </c>
    </row>
    <row r="78" spans="1:15" x14ac:dyDescent="0.25">
      <c r="A78" s="1">
        <v>1003920840</v>
      </c>
      <c r="B78" s="4">
        <v>45049</v>
      </c>
      <c r="C78" s="1" t="s">
        <v>66</v>
      </c>
      <c r="D78" s="1" t="s">
        <v>42</v>
      </c>
      <c r="E78" s="1" t="s">
        <v>39</v>
      </c>
      <c r="F78" s="1" t="s">
        <v>67</v>
      </c>
      <c r="G78" s="1" t="s">
        <v>68</v>
      </c>
      <c r="H78" s="1">
        <v>1.319</v>
      </c>
      <c r="I78" s="4">
        <v>45048</v>
      </c>
      <c r="J78" s="27">
        <v>113.7</v>
      </c>
      <c r="K78" s="1" t="s">
        <v>65</v>
      </c>
      <c r="L78" s="1">
        <v>0</v>
      </c>
      <c r="M78" s="1">
        <v>100</v>
      </c>
      <c r="N78" s="27">
        <v>150</v>
      </c>
      <c r="O78" s="27">
        <v>150</v>
      </c>
    </row>
    <row r="79" spans="1:15" x14ac:dyDescent="0.25">
      <c r="A79" s="1">
        <v>1003920840</v>
      </c>
      <c r="B79" s="4">
        <v>45034</v>
      </c>
      <c r="C79" s="1" t="s">
        <v>66</v>
      </c>
      <c r="D79" s="1" t="s">
        <v>42</v>
      </c>
      <c r="E79" s="1" t="s">
        <v>39</v>
      </c>
      <c r="F79" s="1" t="s">
        <v>67</v>
      </c>
      <c r="G79" s="1" t="s">
        <v>68</v>
      </c>
      <c r="H79" s="1">
        <v>1.706</v>
      </c>
      <c r="I79" s="4">
        <v>45033</v>
      </c>
      <c r="J79" s="27">
        <v>117.2</v>
      </c>
      <c r="K79" s="1" t="s">
        <v>65</v>
      </c>
      <c r="L79" s="1">
        <v>0</v>
      </c>
      <c r="M79" s="1">
        <v>100</v>
      </c>
      <c r="N79" s="27">
        <v>200</v>
      </c>
      <c r="O79" s="27">
        <v>200</v>
      </c>
    </row>
    <row r="80" spans="1:15" x14ac:dyDescent="0.25">
      <c r="A80" s="1">
        <v>1003920840</v>
      </c>
      <c r="B80" s="4">
        <v>45020</v>
      </c>
      <c r="C80" s="1" t="s">
        <v>66</v>
      </c>
      <c r="D80" s="1" t="s">
        <v>42</v>
      </c>
      <c r="E80" s="1" t="s">
        <v>39</v>
      </c>
      <c r="F80" s="1" t="s">
        <v>67</v>
      </c>
      <c r="G80" s="1" t="s">
        <v>68</v>
      </c>
      <c r="H80" s="1">
        <v>1.262</v>
      </c>
      <c r="I80" s="4">
        <v>45019</v>
      </c>
      <c r="J80" s="27">
        <v>118.9</v>
      </c>
      <c r="K80" s="1" t="s">
        <v>65</v>
      </c>
      <c r="L80" s="1">
        <v>0</v>
      </c>
      <c r="M80" s="1">
        <v>100</v>
      </c>
      <c r="N80" s="27">
        <v>150</v>
      </c>
      <c r="O80" s="27">
        <v>150</v>
      </c>
    </row>
    <row r="81" spans="1:15" x14ac:dyDescent="0.25">
      <c r="A81" s="1">
        <v>1003920840</v>
      </c>
      <c r="B81" s="4">
        <v>45001</v>
      </c>
      <c r="C81" s="1" t="s">
        <v>66</v>
      </c>
      <c r="D81" s="1" t="s">
        <v>42</v>
      </c>
      <c r="E81" s="1" t="s">
        <v>39</v>
      </c>
      <c r="F81" s="1" t="s">
        <v>67</v>
      </c>
      <c r="G81" s="1" t="s">
        <v>68</v>
      </c>
      <c r="H81" s="1">
        <v>1.756</v>
      </c>
      <c r="I81" s="4">
        <v>45000</v>
      </c>
      <c r="J81" s="27">
        <v>113.9</v>
      </c>
      <c r="K81" s="1" t="s">
        <v>65</v>
      </c>
      <c r="L81" s="1">
        <v>0</v>
      </c>
      <c r="M81" s="1">
        <v>100</v>
      </c>
      <c r="N81" s="27">
        <v>200</v>
      </c>
      <c r="O81" s="27">
        <v>200</v>
      </c>
    </row>
    <row r="82" spans="1:15" x14ac:dyDescent="0.25">
      <c r="A82" s="1">
        <v>1003920840</v>
      </c>
      <c r="B82" s="4">
        <v>44987</v>
      </c>
      <c r="C82" s="1" t="s">
        <v>66</v>
      </c>
      <c r="D82" s="1" t="s">
        <v>42</v>
      </c>
      <c r="E82" s="1" t="s">
        <v>39</v>
      </c>
      <c r="F82" s="1" t="s">
        <v>67</v>
      </c>
      <c r="G82" s="1" t="s">
        <v>68</v>
      </c>
      <c r="H82" s="1">
        <v>1.3049999999999999</v>
      </c>
      <c r="I82" s="4">
        <v>44986</v>
      </c>
      <c r="J82" s="27">
        <v>114.9</v>
      </c>
      <c r="K82" s="1" t="s">
        <v>65</v>
      </c>
      <c r="L82" s="1">
        <v>0</v>
      </c>
      <c r="M82" s="1">
        <v>100</v>
      </c>
      <c r="N82" s="27">
        <v>150</v>
      </c>
      <c r="O82" s="27">
        <v>150</v>
      </c>
    </row>
    <row r="83" spans="1:15" x14ac:dyDescent="0.25">
      <c r="A83" s="1">
        <v>1003920840</v>
      </c>
      <c r="B83" s="4">
        <v>44973</v>
      </c>
      <c r="C83" s="1" t="s">
        <v>66</v>
      </c>
      <c r="D83" s="1" t="s">
        <v>42</v>
      </c>
      <c r="E83" s="1" t="s">
        <v>39</v>
      </c>
      <c r="F83" s="1" t="s">
        <v>67</v>
      </c>
      <c r="G83" s="1" t="s">
        <v>68</v>
      </c>
      <c r="H83" s="1">
        <v>1.675</v>
      </c>
      <c r="I83" s="4">
        <v>44972</v>
      </c>
      <c r="J83" s="27">
        <v>119.4</v>
      </c>
      <c r="K83" s="1" t="s">
        <v>65</v>
      </c>
      <c r="L83" s="1">
        <v>0</v>
      </c>
      <c r="M83" s="1">
        <v>100</v>
      </c>
      <c r="N83" s="27">
        <v>200</v>
      </c>
      <c r="O83" s="27">
        <v>200</v>
      </c>
    </row>
    <row r="84" spans="1:15" x14ac:dyDescent="0.25">
      <c r="A84" s="1">
        <v>1003920840</v>
      </c>
      <c r="B84" s="4">
        <v>44959</v>
      </c>
      <c r="C84" s="1" t="s">
        <v>66</v>
      </c>
      <c r="D84" s="1" t="s">
        <v>42</v>
      </c>
      <c r="E84" s="1" t="s">
        <v>39</v>
      </c>
      <c r="F84" s="1" t="s">
        <v>67</v>
      </c>
      <c r="G84" s="1" t="s">
        <v>68</v>
      </c>
      <c r="H84" s="1">
        <v>1.3069999999999999</v>
      </c>
      <c r="I84" s="4">
        <v>44958</v>
      </c>
      <c r="J84" s="27">
        <v>114.8</v>
      </c>
      <c r="K84" s="1" t="s">
        <v>65</v>
      </c>
      <c r="L84" s="1">
        <v>0</v>
      </c>
      <c r="M84" s="1">
        <v>100</v>
      </c>
      <c r="N84" s="27">
        <v>150</v>
      </c>
      <c r="O84" s="27">
        <v>150</v>
      </c>
    </row>
    <row r="85" spans="1:15" x14ac:dyDescent="0.25">
      <c r="A85" s="1">
        <v>1003920840</v>
      </c>
      <c r="B85" s="4">
        <v>44943</v>
      </c>
      <c r="C85" s="1" t="s">
        <v>66</v>
      </c>
      <c r="D85" s="1" t="s">
        <v>42</v>
      </c>
      <c r="E85" s="1" t="s">
        <v>39</v>
      </c>
      <c r="F85" s="1" t="s">
        <v>67</v>
      </c>
      <c r="G85" s="1" t="s">
        <v>68</v>
      </c>
      <c r="H85" s="1">
        <v>1.3540000000000001</v>
      </c>
      <c r="I85" s="4">
        <v>44942</v>
      </c>
      <c r="J85" s="27">
        <v>110.8</v>
      </c>
      <c r="K85" s="1" t="s">
        <v>65</v>
      </c>
      <c r="L85" s="1">
        <v>0</v>
      </c>
      <c r="M85" s="1">
        <v>100</v>
      </c>
      <c r="N85" s="27">
        <v>150</v>
      </c>
      <c r="O85" s="27">
        <v>150</v>
      </c>
    </row>
    <row r="86" spans="1:15" x14ac:dyDescent="0.25">
      <c r="A86" s="1">
        <v>1003920840</v>
      </c>
      <c r="B86" s="4">
        <v>44935</v>
      </c>
      <c r="C86" s="1" t="s">
        <v>69</v>
      </c>
      <c r="D86" s="1" t="s">
        <v>42</v>
      </c>
      <c r="E86" s="1" t="s">
        <v>39</v>
      </c>
      <c r="F86" s="1" t="s">
        <v>67</v>
      </c>
      <c r="G86" s="1" t="s">
        <v>68</v>
      </c>
      <c r="H86" s="1">
        <v>3.2930000000000001</v>
      </c>
      <c r="I86" s="4">
        <v>44932</v>
      </c>
      <c r="J86" s="27">
        <v>106.2</v>
      </c>
      <c r="K86" s="1" t="s">
        <v>65</v>
      </c>
      <c r="L86" s="1" t="s">
        <v>70</v>
      </c>
      <c r="M86" s="1" t="s">
        <v>70</v>
      </c>
      <c r="N86" s="27">
        <v>349.68</v>
      </c>
      <c r="O86" s="27">
        <v>349.68</v>
      </c>
    </row>
    <row r="87" spans="1:15" x14ac:dyDescent="0.25">
      <c r="A87" s="1">
        <v>1003920840</v>
      </c>
      <c r="B87" s="4">
        <v>44929</v>
      </c>
      <c r="C87" s="1" t="s">
        <v>66</v>
      </c>
      <c r="D87" s="1" t="s">
        <v>42</v>
      </c>
      <c r="E87" s="1" t="s">
        <v>39</v>
      </c>
      <c r="F87" s="1" t="s">
        <v>67</v>
      </c>
      <c r="G87" s="1" t="s">
        <v>68</v>
      </c>
      <c r="H87" s="1">
        <v>1.448</v>
      </c>
      <c r="I87" s="4">
        <v>44928</v>
      </c>
      <c r="J87" s="27">
        <v>103.6</v>
      </c>
      <c r="K87" s="1" t="s">
        <v>65</v>
      </c>
      <c r="L87" s="1">
        <v>0</v>
      </c>
      <c r="M87" s="1">
        <v>100</v>
      </c>
      <c r="N87" s="27">
        <v>150</v>
      </c>
      <c r="O87" s="27">
        <v>150</v>
      </c>
    </row>
    <row r="88" spans="1:15" x14ac:dyDescent="0.25">
      <c r="A88" s="1">
        <v>1003920840</v>
      </c>
      <c r="B88" s="4">
        <v>44928</v>
      </c>
      <c r="C88" s="1" t="s">
        <v>69</v>
      </c>
      <c r="D88" s="1" t="s">
        <v>42</v>
      </c>
      <c r="E88" s="1" t="s">
        <v>39</v>
      </c>
      <c r="F88" s="1" t="s">
        <v>67</v>
      </c>
      <c r="G88" s="1" t="s">
        <v>68</v>
      </c>
      <c r="H88" s="1">
        <v>3.9249999999999998</v>
      </c>
      <c r="I88" s="4">
        <v>44925</v>
      </c>
      <c r="J88" s="27">
        <v>101.9</v>
      </c>
      <c r="K88" s="1" t="s">
        <v>65</v>
      </c>
      <c r="L88" s="1" t="s">
        <v>70</v>
      </c>
      <c r="M88" s="1" t="s">
        <v>70</v>
      </c>
      <c r="N88" s="27">
        <v>400</v>
      </c>
      <c r="O88" s="27">
        <v>400</v>
      </c>
    </row>
    <row r="89" spans="1:15" x14ac:dyDescent="0.25">
      <c r="A89" s="1">
        <v>1003920840</v>
      </c>
      <c r="B89" s="4">
        <v>44925</v>
      </c>
      <c r="C89" s="1" t="s">
        <v>62</v>
      </c>
      <c r="D89" s="1" t="s">
        <v>42</v>
      </c>
      <c r="E89" s="1" t="s">
        <v>39</v>
      </c>
      <c r="F89" s="1" t="s">
        <v>67</v>
      </c>
      <c r="G89" s="1" t="s">
        <v>68</v>
      </c>
      <c r="H89" s="1">
        <v>4.8499999999999996</v>
      </c>
      <c r="I89" s="4">
        <v>44924</v>
      </c>
      <c r="J89" s="27">
        <v>103.1</v>
      </c>
      <c r="K89" s="1" t="s">
        <v>65</v>
      </c>
      <c r="L89" s="1">
        <v>0</v>
      </c>
      <c r="M89" s="1">
        <v>100</v>
      </c>
      <c r="N89" s="27">
        <v>500</v>
      </c>
      <c r="O89" s="27">
        <v>500</v>
      </c>
    </row>
    <row r="90" spans="1:15" x14ac:dyDescent="0.25">
      <c r="A90" s="1">
        <v>1003920840</v>
      </c>
      <c r="B90" s="4">
        <v>44924</v>
      </c>
      <c r="C90" s="1" t="s">
        <v>62</v>
      </c>
      <c r="D90" s="1" t="s">
        <v>42</v>
      </c>
      <c r="E90" s="1" t="s">
        <v>39</v>
      </c>
      <c r="F90" s="1" t="s">
        <v>67</v>
      </c>
      <c r="G90" s="1" t="s">
        <v>68</v>
      </c>
      <c r="H90" s="1">
        <v>2.4700000000000002</v>
      </c>
      <c r="I90" s="4">
        <v>44923</v>
      </c>
      <c r="J90" s="27">
        <v>101.2</v>
      </c>
      <c r="K90" s="1" t="s">
        <v>65</v>
      </c>
      <c r="L90" s="1">
        <v>0</v>
      </c>
      <c r="M90" s="1">
        <v>100</v>
      </c>
      <c r="N90" s="27">
        <v>250</v>
      </c>
      <c r="O90" s="27">
        <v>250</v>
      </c>
    </row>
    <row r="91" spans="1:15" x14ac:dyDescent="0.25">
      <c r="A91" s="1">
        <v>1003920840</v>
      </c>
      <c r="B91" s="4">
        <v>44922</v>
      </c>
      <c r="C91" s="1" t="s">
        <v>81</v>
      </c>
      <c r="D91" s="1" t="s">
        <v>82</v>
      </c>
      <c r="E91" s="1">
        <v>921800</v>
      </c>
      <c r="F91" s="1" t="s">
        <v>83</v>
      </c>
      <c r="G91" s="1" t="s">
        <v>68</v>
      </c>
      <c r="H91" s="1">
        <v>8.3729999999999993</v>
      </c>
      <c r="I91" s="4">
        <v>44918</v>
      </c>
      <c r="J91" s="27">
        <v>42.47</v>
      </c>
      <c r="K91" s="1" t="s">
        <v>65</v>
      </c>
      <c r="L91" s="1" t="s">
        <v>70</v>
      </c>
      <c r="M91" s="1" t="s">
        <v>70</v>
      </c>
      <c r="N91" s="27">
        <v>355.6</v>
      </c>
      <c r="O91" s="27">
        <v>355.6</v>
      </c>
    </row>
    <row r="92" spans="1:15" x14ac:dyDescent="0.25">
      <c r="A92" s="1">
        <v>1003920840</v>
      </c>
      <c r="B92" s="4">
        <v>44911</v>
      </c>
      <c r="C92" s="1" t="s">
        <v>66</v>
      </c>
      <c r="D92" s="1" t="s">
        <v>42</v>
      </c>
      <c r="E92" s="1" t="s">
        <v>39</v>
      </c>
      <c r="F92" s="1" t="s">
        <v>67</v>
      </c>
      <c r="G92" s="1" t="s">
        <v>68</v>
      </c>
      <c r="H92" s="1">
        <v>1.18</v>
      </c>
      <c r="I92" s="4">
        <v>44910</v>
      </c>
      <c r="J92" s="27">
        <v>105.9</v>
      </c>
      <c r="K92" s="1" t="s">
        <v>65</v>
      </c>
      <c r="L92" s="1">
        <v>0</v>
      </c>
      <c r="M92" s="1">
        <v>100</v>
      </c>
      <c r="N92" s="27">
        <v>125</v>
      </c>
      <c r="O92" s="27">
        <v>125</v>
      </c>
    </row>
    <row r="93" spans="1:15" x14ac:dyDescent="0.25">
      <c r="A93" s="1">
        <v>1003920840</v>
      </c>
      <c r="B93" s="4">
        <v>44910</v>
      </c>
      <c r="C93" s="1" t="s">
        <v>62</v>
      </c>
      <c r="D93" s="1" t="s">
        <v>42</v>
      </c>
      <c r="E93" s="1" t="s">
        <v>39</v>
      </c>
      <c r="F93" s="1" t="s">
        <v>67</v>
      </c>
      <c r="G93" s="1" t="s">
        <v>68</v>
      </c>
      <c r="H93" s="1">
        <v>1.8069999999999999</v>
      </c>
      <c r="I93" s="4">
        <v>44909</v>
      </c>
      <c r="J93" s="27">
        <v>110.7</v>
      </c>
      <c r="K93" s="1" t="s">
        <v>65</v>
      </c>
      <c r="L93" s="1">
        <v>0</v>
      </c>
      <c r="M93" s="1">
        <v>100</v>
      </c>
      <c r="N93" s="27">
        <v>200</v>
      </c>
      <c r="O93" s="27">
        <v>200</v>
      </c>
    </row>
    <row r="94" spans="1:15" x14ac:dyDescent="0.25">
      <c r="A94" s="1">
        <v>1003920840</v>
      </c>
      <c r="B94" s="4">
        <v>44907</v>
      </c>
      <c r="C94" s="1" t="s">
        <v>62</v>
      </c>
      <c r="D94" s="1" t="s">
        <v>42</v>
      </c>
      <c r="E94" s="1" t="s">
        <v>39</v>
      </c>
      <c r="F94" s="1" t="s">
        <v>67</v>
      </c>
      <c r="G94" s="1" t="s">
        <v>68</v>
      </c>
      <c r="H94" s="1">
        <v>6.399</v>
      </c>
      <c r="I94" s="4">
        <v>44904</v>
      </c>
      <c r="J94" s="27">
        <v>109.4</v>
      </c>
      <c r="K94" s="1" t="s">
        <v>65</v>
      </c>
      <c r="L94" s="1">
        <v>0</v>
      </c>
      <c r="M94" s="1">
        <v>100</v>
      </c>
      <c r="N94" s="27">
        <v>700</v>
      </c>
      <c r="O94" s="27">
        <v>700</v>
      </c>
    </row>
    <row r="95" spans="1:15" x14ac:dyDescent="0.25">
      <c r="A95" s="1">
        <v>1003920840</v>
      </c>
      <c r="B95" s="4">
        <v>44897</v>
      </c>
      <c r="C95" s="1" t="s">
        <v>66</v>
      </c>
      <c r="D95" s="1" t="s">
        <v>42</v>
      </c>
      <c r="E95" s="1" t="s">
        <v>39</v>
      </c>
      <c r="F95" s="1" t="s">
        <v>67</v>
      </c>
      <c r="G95" s="1" t="s">
        <v>68</v>
      </c>
      <c r="H95" s="1">
        <v>1.115</v>
      </c>
      <c r="I95" s="4">
        <v>44896</v>
      </c>
      <c r="J95" s="27">
        <v>112.1</v>
      </c>
      <c r="K95" s="1" t="s">
        <v>65</v>
      </c>
      <c r="L95" s="1">
        <v>0</v>
      </c>
      <c r="M95" s="1">
        <v>100</v>
      </c>
      <c r="N95" s="27">
        <v>125</v>
      </c>
      <c r="O95" s="27">
        <v>125</v>
      </c>
    </row>
    <row r="96" spans="1:15" x14ac:dyDescent="0.25">
      <c r="A96" s="1">
        <v>1003920840</v>
      </c>
      <c r="B96" s="4">
        <v>44893</v>
      </c>
      <c r="C96" s="1" t="s">
        <v>69</v>
      </c>
      <c r="D96" s="1" t="s">
        <v>42</v>
      </c>
      <c r="E96" s="1" t="s">
        <v>39</v>
      </c>
      <c r="F96" s="1" t="s">
        <v>67</v>
      </c>
      <c r="G96" s="1" t="s">
        <v>68</v>
      </c>
      <c r="H96" s="1">
        <v>3.1760000000000002</v>
      </c>
      <c r="I96" s="4">
        <v>44890</v>
      </c>
      <c r="J96" s="27">
        <v>110.2</v>
      </c>
      <c r="K96" s="1" t="s">
        <v>65</v>
      </c>
      <c r="L96" s="1" t="s">
        <v>70</v>
      </c>
      <c r="M96" s="1" t="s">
        <v>70</v>
      </c>
      <c r="N96" s="27">
        <v>350</v>
      </c>
      <c r="O96" s="27">
        <v>350</v>
      </c>
    </row>
    <row r="97" spans="1:15" x14ac:dyDescent="0.25">
      <c r="A97" s="1">
        <v>1003920840</v>
      </c>
      <c r="B97" s="4">
        <v>44887</v>
      </c>
      <c r="C97" s="1" t="s">
        <v>69</v>
      </c>
      <c r="D97" s="1" t="s">
        <v>42</v>
      </c>
      <c r="E97" s="1" t="s">
        <v>39</v>
      </c>
      <c r="F97" s="1" t="s">
        <v>67</v>
      </c>
      <c r="G97" s="1" t="s">
        <v>68</v>
      </c>
      <c r="H97" s="1">
        <v>9.1660000000000004</v>
      </c>
      <c r="I97" s="4">
        <v>44886</v>
      </c>
      <c r="J97" s="27">
        <v>109.1</v>
      </c>
      <c r="K97" s="1" t="s">
        <v>65</v>
      </c>
      <c r="L97" s="1" t="s">
        <v>70</v>
      </c>
      <c r="M97" s="1" t="s">
        <v>70</v>
      </c>
      <c r="N97" s="27">
        <v>1000</v>
      </c>
      <c r="O97" s="27">
        <v>1000</v>
      </c>
    </row>
    <row r="98" spans="1:15" x14ac:dyDescent="0.25">
      <c r="A98" s="1">
        <v>1003920840</v>
      </c>
      <c r="B98" s="4">
        <v>44881</v>
      </c>
      <c r="C98" s="1" t="s">
        <v>66</v>
      </c>
      <c r="D98" s="1" t="s">
        <v>42</v>
      </c>
      <c r="E98" s="1" t="s">
        <v>39</v>
      </c>
      <c r="F98" s="1" t="s">
        <v>67</v>
      </c>
      <c r="G98" s="1" t="s">
        <v>68</v>
      </c>
      <c r="H98" s="1">
        <v>1.0960000000000001</v>
      </c>
      <c r="I98" s="4">
        <v>44880</v>
      </c>
      <c r="J98" s="27">
        <v>114.1</v>
      </c>
      <c r="K98" s="1" t="s">
        <v>65</v>
      </c>
      <c r="L98" s="1">
        <v>0</v>
      </c>
      <c r="M98" s="1">
        <v>100</v>
      </c>
      <c r="N98" s="27">
        <v>125</v>
      </c>
      <c r="O98" s="27">
        <v>125</v>
      </c>
    </row>
    <row r="99" spans="1:15" x14ac:dyDescent="0.25">
      <c r="A99" s="1">
        <v>1003920840</v>
      </c>
      <c r="B99" s="4">
        <v>44880</v>
      </c>
      <c r="C99" s="1" t="s">
        <v>69</v>
      </c>
      <c r="D99" s="1" t="s">
        <v>42</v>
      </c>
      <c r="E99" s="1" t="s">
        <v>39</v>
      </c>
      <c r="F99" s="1" t="s">
        <v>67</v>
      </c>
      <c r="G99" s="1" t="s">
        <v>68</v>
      </c>
      <c r="H99" s="1">
        <v>89.364999999999995</v>
      </c>
      <c r="I99" s="4">
        <v>44879</v>
      </c>
      <c r="J99" s="27">
        <v>111.9</v>
      </c>
      <c r="K99" s="1" t="s">
        <v>65</v>
      </c>
      <c r="L99" s="1" t="s">
        <v>70</v>
      </c>
      <c r="M99" s="1" t="s">
        <v>70</v>
      </c>
      <c r="N99" s="27">
        <v>10000</v>
      </c>
      <c r="O99" s="27">
        <v>10000</v>
      </c>
    </row>
    <row r="100" spans="1:15" x14ac:dyDescent="0.25">
      <c r="A100" s="1">
        <v>1003920840</v>
      </c>
      <c r="B100" s="4">
        <v>44875</v>
      </c>
      <c r="C100" s="1" t="s">
        <v>69</v>
      </c>
      <c r="D100" s="1" t="s">
        <v>42</v>
      </c>
      <c r="E100" s="1" t="s">
        <v>39</v>
      </c>
      <c r="F100" s="1" t="s">
        <v>67</v>
      </c>
      <c r="G100" s="1" t="s">
        <v>68</v>
      </c>
      <c r="H100" s="1">
        <v>254.84700000000001</v>
      </c>
      <c r="I100" s="4">
        <v>44874</v>
      </c>
      <c r="J100" s="27">
        <v>105.3</v>
      </c>
      <c r="K100" s="1" t="s">
        <v>65</v>
      </c>
      <c r="L100" s="1" t="s">
        <v>70</v>
      </c>
      <c r="M100" s="1" t="s">
        <v>70</v>
      </c>
      <c r="N100" s="27">
        <v>26835.35</v>
      </c>
      <c r="O100" s="27">
        <v>26835.35</v>
      </c>
    </row>
    <row r="101" spans="1:15" x14ac:dyDescent="0.25">
      <c r="A101" s="1">
        <v>1003920840</v>
      </c>
      <c r="B101" s="4">
        <v>44873</v>
      </c>
      <c r="C101" s="1" t="s">
        <v>69</v>
      </c>
      <c r="D101" s="1" t="s">
        <v>42</v>
      </c>
      <c r="E101" s="1" t="s">
        <v>39</v>
      </c>
      <c r="F101" s="1" t="s">
        <v>67</v>
      </c>
      <c r="G101" s="1" t="s">
        <v>68</v>
      </c>
      <c r="H101" s="1">
        <v>28.736000000000001</v>
      </c>
      <c r="I101" s="4">
        <v>44872</v>
      </c>
      <c r="J101" s="27">
        <v>104.4</v>
      </c>
      <c r="K101" s="1" t="s">
        <v>65</v>
      </c>
      <c r="L101" s="1" t="s">
        <v>70</v>
      </c>
      <c r="M101" s="1" t="s">
        <v>70</v>
      </c>
      <c r="N101" s="27">
        <v>3000</v>
      </c>
      <c r="O101" s="27">
        <v>3000</v>
      </c>
    </row>
    <row r="102" spans="1:15" x14ac:dyDescent="0.25">
      <c r="A102" s="1">
        <v>1003920840</v>
      </c>
      <c r="B102" s="4">
        <v>44869</v>
      </c>
      <c r="C102" s="1" t="s">
        <v>69</v>
      </c>
      <c r="D102" s="1" t="s">
        <v>42</v>
      </c>
      <c r="E102" s="1" t="s">
        <v>39</v>
      </c>
      <c r="F102" s="1" t="s">
        <v>67</v>
      </c>
      <c r="G102" s="1" t="s">
        <v>68</v>
      </c>
      <c r="H102" s="1">
        <v>94.697000000000003</v>
      </c>
      <c r="I102" s="4">
        <v>44868</v>
      </c>
      <c r="J102" s="27">
        <v>105.6</v>
      </c>
      <c r="K102" s="1" t="s">
        <v>65</v>
      </c>
      <c r="L102" s="1" t="s">
        <v>70</v>
      </c>
      <c r="M102" s="1" t="s">
        <v>70</v>
      </c>
      <c r="N102" s="27">
        <v>10000</v>
      </c>
      <c r="O102" s="27">
        <v>10000</v>
      </c>
    </row>
    <row r="103" spans="1:15" x14ac:dyDescent="0.25">
      <c r="A103" s="1">
        <v>1003920840</v>
      </c>
      <c r="B103" s="4">
        <v>44867</v>
      </c>
      <c r="C103" s="1" t="s">
        <v>66</v>
      </c>
      <c r="D103" s="1" t="s">
        <v>42</v>
      </c>
      <c r="E103" s="1" t="s">
        <v>39</v>
      </c>
      <c r="F103" s="1" t="s">
        <v>67</v>
      </c>
      <c r="G103" s="1" t="s">
        <v>68</v>
      </c>
      <c r="H103" s="1">
        <v>1.1419999999999999</v>
      </c>
      <c r="I103" s="4">
        <v>44866</v>
      </c>
      <c r="J103" s="27">
        <v>109.5</v>
      </c>
      <c r="K103" s="1" t="s">
        <v>65</v>
      </c>
      <c r="L103" s="1">
        <v>0</v>
      </c>
      <c r="M103" s="1">
        <v>100</v>
      </c>
      <c r="N103" s="27">
        <v>125</v>
      </c>
      <c r="O103" s="27">
        <v>125</v>
      </c>
    </row>
    <row r="104" spans="1:15" x14ac:dyDescent="0.25">
      <c r="A104" s="1">
        <v>1003920840</v>
      </c>
      <c r="B104" s="4">
        <v>44866</v>
      </c>
      <c r="C104" s="1" t="s">
        <v>69</v>
      </c>
      <c r="D104" s="1" t="s">
        <v>42</v>
      </c>
      <c r="E104" s="1" t="s">
        <v>39</v>
      </c>
      <c r="F104" s="1" t="s">
        <v>67</v>
      </c>
      <c r="G104" s="1" t="s">
        <v>68</v>
      </c>
      <c r="H104" s="1">
        <v>183.655</v>
      </c>
      <c r="I104" s="4">
        <v>44865</v>
      </c>
      <c r="J104" s="27">
        <v>108.9</v>
      </c>
      <c r="K104" s="1" t="s">
        <v>65</v>
      </c>
      <c r="L104" s="1" t="s">
        <v>70</v>
      </c>
      <c r="M104" s="1" t="s">
        <v>70</v>
      </c>
      <c r="N104" s="27">
        <v>20000</v>
      </c>
      <c r="O104" s="27">
        <v>20000</v>
      </c>
    </row>
    <row r="105" spans="1:15" x14ac:dyDescent="0.25">
      <c r="A105" s="1">
        <v>1003920840</v>
      </c>
      <c r="B105" s="4">
        <v>44865</v>
      </c>
      <c r="C105" s="1" t="s">
        <v>69</v>
      </c>
      <c r="D105" s="1" t="s">
        <v>42</v>
      </c>
      <c r="E105" s="1" t="s">
        <v>39</v>
      </c>
      <c r="F105" s="1" t="s">
        <v>67</v>
      </c>
      <c r="G105" s="1" t="s">
        <v>68</v>
      </c>
      <c r="H105" s="1">
        <v>2.3079999999999998</v>
      </c>
      <c r="I105" s="4">
        <v>44862</v>
      </c>
      <c r="J105" s="27">
        <v>108.3</v>
      </c>
      <c r="K105" s="1" t="s">
        <v>65</v>
      </c>
      <c r="L105" s="1" t="s">
        <v>70</v>
      </c>
      <c r="M105" s="1" t="s">
        <v>70</v>
      </c>
      <c r="N105" s="27">
        <v>250</v>
      </c>
      <c r="O105" s="27">
        <v>250</v>
      </c>
    </row>
    <row r="106" spans="1:15" x14ac:dyDescent="0.25">
      <c r="A106" s="1">
        <v>1003920840</v>
      </c>
      <c r="B106" s="4">
        <v>44858</v>
      </c>
      <c r="C106" s="1" t="s">
        <v>62</v>
      </c>
      <c r="D106" s="1" t="s">
        <v>42</v>
      </c>
      <c r="E106" s="1" t="s">
        <v>39</v>
      </c>
      <c r="F106" s="1" t="s">
        <v>67</v>
      </c>
      <c r="G106" s="1" t="s">
        <v>68</v>
      </c>
      <c r="H106" s="1">
        <v>14.925000000000001</v>
      </c>
      <c r="I106" s="4">
        <v>44855</v>
      </c>
      <c r="J106" s="27">
        <v>107.2</v>
      </c>
      <c r="K106" s="1" t="s">
        <v>65</v>
      </c>
      <c r="L106" s="1">
        <v>0</v>
      </c>
      <c r="M106" s="1">
        <v>100</v>
      </c>
      <c r="N106" s="27">
        <v>1600</v>
      </c>
      <c r="O106" s="27">
        <v>1600</v>
      </c>
    </row>
    <row r="107" spans="1:15" x14ac:dyDescent="0.25">
      <c r="A107" s="1">
        <v>1003920840</v>
      </c>
      <c r="B107" s="4">
        <v>44852</v>
      </c>
      <c r="C107" s="1" t="s">
        <v>62</v>
      </c>
      <c r="D107" s="1" t="s">
        <v>42</v>
      </c>
      <c r="E107" s="1" t="s">
        <v>39</v>
      </c>
      <c r="F107" s="1" t="s">
        <v>67</v>
      </c>
      <c r="G107" s="1" t="s">
        <v>68</v>
      </c>
      <c r="H107" s="1">
        <v>4.7039999999999997</v>
      </c>
      <c r="I107" s="4">
        <v>44851</v>
      </c>
      <c r="J107" s="27">
        <v>106.3</v>
      </c>
      <c r="K107" s="1" t="s">
        <v>65</v>
      </c>
      <c r="L107" s="1">
        <v>0</v>
      </c>
      <c r="M107" s="1">
        <v>100</v>
      </c>
      <c r="N107" s="27">
        <v>500</v>
      </c>
      <c r="O107" s="27">
        <v>500</v>
      </c>
    </row>
    <row r="108" spans="1:15" x14ac:dyDescent="0.25">
      <c r="A108" s="1">
        <v>1003920840</v>
      </c>
      <c r="B108" s="4">
        <v>44852</v>
      </c>
      <c r="C108" s="1" t="s">
        <v>66</v>
      </c>
      <c r="D108" s="1" t="s">
        <v>42</v>
      </c>
      <c r="E108" s="1" t="s">
        <v>39</v>
      </c>
      <c r="F108" s="1" t="s">
        <v>67</v>
      </c>
      <c r="G108" s="1" t="s">
        <v>68</v>
      </c>
      <c r="H108" s="1">
        <v>1.1759999999999999</v>
      </c>
      <c r="I108" s="4">
        <v>44851</v>
      </c>
      <c r="J108" s="27">
        <v>106.3</v>
      </c>
      <c r="K108" s="1" t="s">
        <v>65</v>
      </c>
      <c r="L108" s="1">
        <v>0</v>
      </c>
      <c r="M108" s="1">
        <v>100</v>
      </c>
      <c r="N108" s="27">
        <v>125</v>
      </c>
      <c r="O108" s="27">
        <v>125</v>
      </c>
    </row>
    <row r="109" spans="1:15" x14ac:dyDescent="0.25">
      <c r="A109" s="1">
        <v>1003920840</v>
      </c>
      <c r="B109" s="4">
        <v>44839</v>
      </c>
      <c r="C109" s="1" t="s">
        <v>66</v>
      </c>
      <c r="D109" s="1" t="s">
        <v>42</v>
      </c>
      <c r="E109" s="1" t="s">
        <v>39</v>
      </c>
      <c r="F109" s="1" t="s">
        <v>67</v>
      </c>
      <c r="G109" s="1" t="s">
        <v>68</v>
      </c>
      <c r="H109" s="1">
        <v>1.143</v>
      </c>
      <c r="I109" s="4">
        <v>44838</v>
      </c>
      <c r="J109" s="27">
        <v>109.4</v>
      </c>
      <c r="K109" s="1" t="s">
        <v>65</v>
      </c>
      <c r="L109" s="1">
        <v>0</v>
      </c>
      <c r="M109" s="1">
        <v>100</v>
      </c>
      <c r="N109" s="27">
        <v>125</v>
      </c>
      <c r="O109" s="27">
        <v>125</v>
      </c>
    </row>
    <row r="110" spans="1:15" x14ac:dyDescent="0.25">
      <c r="A110" s="1">
        <v>1003920840</v>
      </c>
      <c r="B110" s="4">
        <v>44824</v>
      </c>
      <c r="C110" s="1" t="s">
        <v>79</v>
      </c>
      <c r="D110" s="1" t="s">
        <v>42</v>
      </c>
      <c r="E110" s="1" t="s">
        <v>39</v>
      </c>
      <c r="F110" s="1" t="s">
        <v>67</v>
      </c>
      <c r="G110" s="1" t="s">
        <v>68</v>
      </c>
      <c r="H110" s="1">
        <v>0.113</v>
      </c>
      <c r="I110" s="4">
        <v>44823</v>
      </c>
      <c r="J110" s="27">
        <v>110.3</v>
      </c>
      <c r="K110" s="1" t="s">
        <v>65</v>
      </c>
      <c r="L110" s="1" t="s">
        <v>70</v>
      </c>
      <c r="M110" s="1" t="s">
        <v>70</v>
      </c>
      <c r="N110" s="27">
        <v>12.45</v>
      </c>
      <c r="O110" s="27">
        <v>12.45</v>
      </c>
    </row>
    <row r="111" spans="1:15" x14ac:dyDescent="0.25">
      <c r="A111" s="1">
        <v>1003920840</v>
      </c>
      <c r="B111" s="4">
        <v>44823</v>
      </c>
      <c r="C111" s="1" t="s">
        <v>79</v>
      </c>
      <c r="D111" s="1" t="s">
        <v>42</v>
      </c>
      <c r="E111" s="1" t="s">
        <v>39</v>
      </c>
      <c r="F111" s="1" t="s">
        <v>67</v>
      </c>
      <c r="G111" s="1" t="s">
        <v>68</v>
      </c>
      <c r="H111" s="1">
        <v>1.7999999999999999E-2</v>
      </c>
      <c r="I111" s="4">
        <v>44820</v>
      </c>
      <c r="J111" s="27">
        <v>110.7</v>
      </c>
      <c r="K111" s="1" t="s">
        <v>65</v>
      </c>
      <c r="L111" s="1" t="s">
        <v>70</v>
      </c>
      <c r="M111" s="1" t="s">
        <v>70</v>
      </c>
      <c r="N111" s="27">
        <v>1.98</v>
      </c>
      <c r="O111" s="27">
        <v>1.98</v>
      </c>
    </row>
    <row r="112" spans="1:15" x14ac:dyDescent="0.25">
      <c r="A112" s="1">
        <v>1003920840</v>
      </c>
      <c r="B112" s="4">
        <v>44820</v>
      </c>
      <c r="C112" s="1" t="s">
        <v>80</v>
      </c>
      <c r="D112" s="1" t="s">
        <v>42</v>
      </c>
      <c r="E112" s="1" t="s">
        <v>39</v>
      </c>
      <c r="F112" s="1" t="s">
        <v>67</v>
      </c>
      <c r="G112" s="1" t="s">
        <v>68</v>
      </c>
      <c r="H112" s="1">
        <v>2.1459999999999999</v>
      </c>
      <c r="I112" s="4">
        <v>44816</v>
      </c>
      <c r="J112" s="27">
        <v>116.5</v>
      </c>
      <c r="K112" s="1" t="s">
        <v>65</v>
      </c>
      <c r="L112" s="1">
        <v>0</v>
      </c>
      <c r="M112" s="1">
        <v>100</v>
      </c>
      <c r="N112" s="27">
        <v>250</v>
      </c>
      <c r="O112" s="27">
        <v>250</v>
      </c>
    </row>
    <row r="113" spans="1:15" x14ac:dyDescent="0.25">
      <c r="A113" s="1">
        <v>1003920840</v>
      </c>
      <c r="B113" s="4">
        <v>44820</v>
      </c>
      <c r="C113" s="1" t="s">
        <v>66</v>
      </c>
      <c r="D113" s="1" t="s">
        <v>42</v>
      </c>
      <c r="E113" s="1" t="s">
        <v>39</v>
      </c>
      <c r="F113" s="1" t="s">
        <v>67</v>
      </c>
      <c r="G113" s="1" t="s">
        <v>68</v>
      </c>
      <c r="H113" s="1">
        <v>1.1080000000000001</v>
      </c>
      <c r="I113" s="4">
        <v>44819</v>
      </c>
      <c r="J113" s="27">
        <v>112.8</v>
      </c>
      <c r="K113" s="1" t="s">
        <v>65</v>
      </c>
      <c r="L113" s="1">
        <v>0</v>
      </c>
      <c r="M113" s="1">
        <v>100</v>
      </c>
      <c r="N113" s="27">
        <v>125</v>
      </c>
      <c r="O113" s="27">
        <v>125</v>
      </c>
    </row>
    <row r="114" spans="1:15" x14ac:dyDescent="0.25">
      <c r="A114" s="1">
        <v>1003920840</v>
      </c>
      <c r="B114" s="4">
        <v>44817</v>
      </c>
      <c r="C114" s="1" t="s">
        <v>62</v>
      </c>
      <c r="D114" s="1" t="s">
        <v>42</v>
      </c>
      <c r="E114" s="1" t="s">
        <v>39</v>
      </c>
      <c r="F114" s="1" t="s">
        <v>67</v>
      </c>
      <c r="G114" s="1" t="s">
        <v>68</v>
      </c>
      <c r="H114" s="1">
        <v>2.1459999999999999</v>
      </c>
      <c r="I114" s="4">
        <v>44816</v>
      </c>
      <c r="J114" s="27">
        <v>116.5</v>
      </c>
      <c r="K114" s="1" t="s">
        <v>65</v>
      </c>
      <c r="L114" s="1">
        <v>0</v>
      </c>
      <c r="M114" s="1">
        <v>100</v>
      </c>
      <c r="N114" s="27">
        <v>250</v>
      </c>
      <c r="O114" s="27">
        <v>250</v>
      </c>
    </row>
    <row r="115" spans="1:15" x14ac:dyDescent="0.25">
      <c r="A115" s="1">
        <v>1003920840</v>
      </c>
      <c r="B115" s="4">
        <v>44811</v>
      </c>
      <c r="C115" s="1" t="s">
        <v>62</v>
      </c>
      <c r="D115" s="1" t="s">
        <v>42</v>
      </c>
      <c r="E115" s="1" t="s">
        <v>39</v>
      </c>
      <c r="F115" s="1" t="s">
        <v>67</v>
      </c>
      <c r="G115" s="1" t="s">
        <v>68</v>
      </c>
      <c r="H115" s="1">
        <v>1.319</v>
      </c>
      <c r="I115" s="4">
        <v>44810</v>
      </c>
      <c r="J115" s="27">
        <v>113.7</v>
      </c>
      <c r="K115" s="1" t="s">
        <v>65</v>
      </c>
      <c r="L115" s="1">
        <v>0</v>
      </c>
      <c r="M115" s="1">
        <v>100</v>
      </c>
      <c r="N115" s="27">
        <v>150</v>
      </c>
      <c r="O115" s="27">
        <v>150</v>
      </c>
    </row>
    <row r="116" spans="1:15" x14ac:dyDescent="0.25">
      <c r="A116" s="1">
        <v>1003920840</v>
      </c>
      <c r="B116" s="4">
        <v>44810</v>
      </c>
      <c r="C116" s="1" t="s">
        <v>73</v>
      </c>
      <c r="D116" s="1" t="s">
        <v>42</v>
      </c>
      <c r="E116" s="1" t="s">
        <v>39</v>
      </c>
      <c r="F116" s="1" t="s">
        <v>67</v>
      </c>
      <c r="G116" s="1" t="s">
        <v>68</v>
      </c>
      <c r="H116" s="1">
        <v>43.963000000000001</v>
      </c>
      <c r="I116" s="4">
        <v>44809</v>
      </c>
      <c r="J116" s="27">
        <v>113.5</v>
      </c>
      <c r="K116" s="1" t="s">
        <v>65</v>
      </c>
      <c r="L116" s="1">
        <v>0</v>
      </c>
      <c r="M116" s="1">
        <v>100</v>
      </c>
      <c r="N116" s="27">
        <v>4989.7700000000004</v>
      </c>
      <c r="O116" s="27">
        <v>4989.7700000000004</v>
      </c>
    </row>
    <row r="117" spans="1:15" x14ac:dyDescent="0.25">
      <c r="A117" s="1">
        <v>1003920840</v>
      </c>
      <c r="B117" s="4">
        <v>44809</v>
      </c>
      <c r="C117" s="1" t="s">
        <v>74</v>
      </c>
      <c r="D117" s="1" t="s">
        <v>84</v>
      </c>
      <c r="E117" s="1" t="s">
        <v>85</v>
      </c>
      <c r="F117" s="1" t="s">
        <v>86</v>
      </c>
      <c r="G117" s="1" t="s">
        <v>68</v>
      </c>
      <c r="H117" s="1">
        <v>307.255</v>
      </c>
      <c r="I117" s="4">
        <v>44806</v>
      </c>
      <c r="J117" s="27">
        <v>16.2</v>
      </c>
      <c r="K117" s="1" t="s">
        <v>87</v>
      </c>
      <c r="L117" s="1" t="s">
        <v>70</v>
      </c>
      <c r="M117" s="1" t="s">
        <v>70</v>
      </c>
      <c r="N117" s="27">
        <v>4989.7700000000004</v>
      </c>
      <c r="O117" s="27">
        <v>4977.53</v>
      </c>
    </row>
    <row r="118" spans="1:15" x14ac:dyDescent="0.25">
      <c r="A118" s="1">
        <v>1003920840</v>
      </c>
      <c r="B118" s="4">
        <v>44806</v>
      </c>
      <c r="C118" s="1" t="s">
        <v>62</v>
      </c>
      <c r="D118" s="1" t="s">
        <v>42</v>
      </c>
      <c r="E118" s="1" t="s">
        <v>39</v>
      </c>
      <c r="F118" s="1" t="s">
        <v>67</v>
      </c>
      <c r="G118" s="1" t="s">
        <v>68</v>
      </c>
      <c r="H118" s="1">
        <v>3.484</v>
      </c>
      <c r="I118" s="4">
        <v>44806</v>
      </c>
      <c r="J118" s="27">
        <v>114.8</v>
      </c>
      <c r="K118" s="1" t="s">
        <v>65</v>
      </c>
      <c r="L118" s="1">
        <v>0</v>
      </c>
      <c r="M118" s="1">
        <v>100</v>
      </c>
      <c r="N118" s="27">
        <v>400</v>
      </c>
      <c r="O118" s="27">
        <v>400</v>
      </c>
    </row>
    <row r="119" spans="1:15" x14ac:dyDescent="0.25">
      <c r="A119" s="1">
        <v>1003920840</v>
      </c>
      <c r="B119" s="4">
        <v>44806</v>
      </c>
      <c r="C119" s="1" t="s">
        <v>66</v>
      </c>
      <c r="D119" s="1" t="s">
        <v>42</v>
      </c>
      <c r="E119" s="1" t="s">
        <v>39</v>
      </c>
      <c r="F119" s="1" t="s">
        <v>67</v>
      </c>
      <c r="G119" s="1" t="s">
        <v>68</v>
      </c>
      <c r="H119" s="1">
        <v>1.111</v>
      </c>
      <c r="I119" s="4">
        <v>44805</v>
      </c>
      <c r="J119" s="27">
        <v>112.5</v>
      </c>
      <c r="K119" s="1" t="s">
        <v>65</v>
      </c>
      <c r="L119" s="1">
        <v>0</v>
      </c>
      <c r="M119" s="1">
        <v>100</v>
      </c>
      <c r="N119" s="27">
        <v>125</v>
      </c>
      <c r="O119" s="27">
        <v>125</v>
      </c>
    </row>
    <row r="120" spans="1:15" x14ac:dyDescent="0.25">
      <c r="A120" s="1">
        <v>1003920840</v>
      </c>
      <c r="B120" s="4">
        <v>44803</v>
      </c>
      <c r="C120" s="1" t="s">
        <v>66</v>
      </c>
      <c r="D120" s="1" t="s">
        <v>82</v>
      </c>
      <c r="E120" s="1">
        <v>921800</v>
      </c>
      <c r="F120" s="1" t="s">
        <v>83</v>
      </c>
      <c r="G120" s="1" t="s">
        <v>68</v>
      </c>
      <c r="H120" s="1">
        <v>1.036</v>
      </c>
      <c r="I120" s="4">
        <v>44802</v>
      </c>
      <c r="J120" s="27">
        <v>48.28</v>
      </c>
      <c r="K120" s="1" t="s">
        <v>65</v>
      </c>
      <c r="L120" s="1">
        <v>5.25</v>
      </c>
      <c r="M120" s="1">
        <v>100</v>
      </c>
      <c r="N120" s="27">
        <v>50</v>
      </c>
      <c r="O120" s="27">
        <v>50</v>
      </c>
    </row>
    <row r="121" spans="1:15" x14ac:dyDescent="0.25">
      <c r="A121" s="1">
        <v>1003920840</v>
      </c>
      <c r="B121" s="4">
        <v>44799</v>
      </c>
      <c r="C121" s="1" t="s">
        <v>69</v>
      </c>
      <c r="D121" s="1" t="s">
        <v>42</v>
      </c>
      <c r="E121" s="1" t="s">
        <v>39</v>
      </c>
      <c r="F121" s="1" t="s">
        <v>67</v>
      </c>
      <c r="G121" s="1" t="s">
        <v>68</v>
      </c>
      <c r="H121" s="1">
        <v>8.4459999999999997</v>
      </c>
      <c r="I121" s="4">
        <v>44799</v>
      </c>
      <c r="J121" s="27">
        <v>118.4</v>
      </c>
      <c r="K121" s="1" t="s">
        <v>65</v>
      </c>
      <c r="L121" s="1" t="s">
        <v>70</v>
      </c>
      <c r="M121" s="1" t="s">
        <v>70</v>
      </c>
      <c r="N121" s="27">
        <v>1000</v>
      </c>
      <c r="O121" s="27">
        <v>1000</v>
      </c>
    </row>
    <row r="122" spans="1:15" x14ac:dyDescent="0.25">
      <c r="A122" s="1">
        <v>1003920840</v>
      </c>
      <c r="B122" s="4">
        <v>44789</v>
      </c>
      <c r="C122" s="1" t="s">
        <v>66</v>
      </c>
      <c r="D122" s="1" t="s">
        <v>42</v>
      </c>
      <c r="E122" s="1" t="s">
        <v>39</v>
      </c>
      <c r="F122" s="1" t="s">
        <v>67</v>
      </c>
      <c r="G122" s="1" t="s">
        <v>68</v>
      </c>
      <c r="H122" s="1">
        <v>0.97399999999999998</v>
      </c>
      <c r="I122" s="4">
        <v>44788</v>
      </c>
      <c r="J122" s="27">
        <v>123.2</v>
      </c>
      <c r="K122" s="1" t="s">
        <v>65</v>
      </c>
      <c r="L122" s="1">
        <v>0</v>
      </c>
      <c r="M122" s="1">
        <v>100</v>
      </c>
      <c r="N122" s="27">
        <v>120</v>
      </c>
      <c r="O122" s="27">
        <v>120</v>
      </c>
    </row>
    <row r="123" spans="1:15" x14ac:dyDescent="0.25">
      <c r="A123" s="1">
        <v>1003920840</v>
      </c>
      <c r="B123" s="4">
        <v>44775</v>
      </c>
      <c r="C123" s="1" t="s">
        <v>66</v>
      </c>
      <c r="D123" s="1" t="s">
        <v>42</v>
      </c>
      <c r="E123" s="1" t="s">
        <v>39</v>
      </c>
      <c r="F123" s="1" t="s">
        <v>67</v>
      </c>
      <c r="G123" s="1" t="s">
        <v>68</v>
      </c>
      <c r="H123" s="1">
        <v>0.85599999999999998</v>
      </c>
      <c r="I123" s="4">
        <v>44774</v>
      </c>
      <c r="J123" s="27">
        <v>116.8</v>
      </c>
      <c r="K123" s="1" t="s">
        <v>65</v>
      </c>
      <c r="L123" s="1">
        <v>0</v>
      </c>
      <c r="M123" s="1">
        <v>100</v>
      </c>
      <c r="N123" s="27">
        <v>100</v>
      </c>
      <c r="O123" s="27">
        <v>100</v>
      </c>
    </row>
    <row r="124" spans="1:15" x14ac:dyDescent="0.25">
      <c r="A124" s="1">
        <v>1003920840</v>
      </c>
      <c r="B124" s="4">
        <v>44770</v>
      </c>
      <c r="C124" s="1" t="s">
        <v>66</v>
      </c>
      <c r="D124" s="1" t="s">
        <v>82</v>
      </c>
      <c r="E124" s="1">
        <v>921800</v>
      </c>
      <c r="F124" s="1" t="s">
        <v>83</v>
      </c>
      <c r="G124" s="1" t="s">
        <v>68</v>
      </c>
      <c r="H124" s="1">
        <v>1.0409999999999999</v>
      </c>
      <c r="I124" s="4">
        <v>44770</v>
      </c>
      <c r="J124" s="27">
        <v>48.04</v>
      </c>
      <c r="K124" s="1" t="s">
        <v>65</v>
      </c>
      <c r="L124" s="1">
        <v>5.25</v>
      </c>
      <c r="M124" s="1">
        <v>100</v>
      </c>
      <c r="N124" s="27">
        <v>50</v>
      </c>
      <c r="O124" s="27">
        <v>50</v>
      </c>
    </row>
    <row r="125" spans="1:15" x14ac:dyDescent="0.25">
      <c r="A125" s="1">
        <v>1003920840</v>
      </c>
      <c r="B125" s="4">
        <v>44764</v>
      </c>
      <c r="C125" s="1" t="s">
        <v>62</v>
      </c>
      <c r="D125" s="1" t="s">
        <v>84</v>
      </c>
      <c r="E125" s="1" t="s">
        <v>85</v>
      </c>
      <c r="F125" s="1" t="s">
        <v>86</v>
      </c>
      <c r="G125" s="1" t="s">
        <v>68</v>
      </c>
      <c r="H125" s="1">
        <v>279.32299999999998</v>
      </c>
      <c r="I125" s="4">
        <v>44763</v>
      </c>
      <c r="J125" s="27">
        <v>16.260000000000002</v>
      </c>
      <c r="K125" s="1" t="s">
        <v>87</v>
      </c>
      <c r="L125" s="1">
        <v>0</v>
      </c>
      <c r="M125" s="1">
        <v>100</v>
      </c>
      <c r="N125" s="27">
        <v>4500</v>
      </c>
      <c r="O125" s="27">
        <v>4541.79</v>
      </c>
    </row>
    <row r="126" spans="1:15" x14ac:dyDescent="0.25">
      <c r="A126" s="1">
        <v>1003920840</v>
      </c>
      <c r="B126" s="4">
        <v>44764</v>
      </c>
      <c r="C126" s="1" t="s">
        <v>62</v>
      </c>
      <c r="D126" s="1" t="s">
        <v>84</v>
      </c>
      <c r="E126" s="1" t="s">
        <v>85</v>
      </c>
      <c r="F126" s="1" t="s">
        <v>86</v>
      </c>
      <c r="G126" s="1" t="s">
        <v>68</v>
      </c>
      <c r="H126" s="1">
        <v>27.931999999999999</v>
      </c>
      <c r="I126" s="4">
        <v>44763</v>
      </c>
      <c r="J126" s="27">
        <v>16.260000000000002</v>
      </c>
      <c r="K126" s="1" t="s">
        <v>87</v>
      </c>
      <c r="L126" s="1">
        <v>0</v>
      </c>
      <c r="M126" s="1">
        <v>100</v>
      </c>
      <c r="N126" s="27">
        <v>450</v>
      </c>
      <c r="O126" s="27">
        <v>454.18</v>
      </c>
    </row>
    <row r="127" spans="1:15" x14ac:dyDescent="0.25">
      <c r="A127" s="1">
        <v>1003920840</v>
      </c>
      <c r="B127" s="4">
        <v>44763</v>
      </c>
      <c r="C127" s="1" t="s">
        <v>69</v>
      </c>
      <c r="D127" s="1" t="s">
        <v>42</v>
      </c>
      <c r="E127" s="1" t="s">
        <v>39</v>
      </c>
      <c r="F127" s="1" t="s">
        <v>67</v>
      </c>
      <c r="G127" s="1" t="s">
        <v>68</v>
      </c>
      <c r="H127" s="1">
        <v>43.898000000000003</v>
      </c>
      <c r="I127" s="4">
        <v>44763</v>
      </c>
      <c r="J127" s="27">
        <v>113.9</v>
      </c>
      <c r="K127" s="1" t="s">
        <v>65</v>
      </c>
      <c r="L127" s="1" t="s">
        <v>70</v>
      </c>
      <c r="M127" s="1" t="s">
        <v>70</v>
      </c>
      <c r="N127" s="27">
        <v>5000</v>
      </c>
      <c r="O127" s="27">
        <v>5000</v>
      </c>
    </row>
    <row r="128" spans="1:15" x14ac:dyDescent="0.25">
      <c r="A128" s="1">
        <v>1003920840</v>
      </c>
      <c r="B128" s="4">
        <v>44762</v>
      </c>
      <c r="C128" s="1" t="s">
        <v>62</v>
      </c>
      <c r="D128" s="1" t="s">
        <v>42</v>
      </c>
      <c r="E128" s="1" t="s">
        <v>39</v>
      </c>
      <c r="F128" s="1" t="s">
        <v>67</v>
      </c>
      <c r="G128" s="1" t="s">
        <v>68</v>
      </c>
      <c r="H128" s="1">
        <v>0.88300000000000001</v>
      </c>
      <c r="I128" s="4">
        <v>44762</v>
      </c>
      <c r="J128" s="27">
        <v>113.3</v>
      </c>
      <c r="K128" s="1" t="s">
        <v>65</v>
      </c>
      <c r="L128" s="1">
        <v>0</v>
      </c>
      <c r="M128" s="1">
        <v>100</v>
      </c>
      <c r="N128" s="27">
        <v>100</v>
      </c>
      <c r="O128" s="27">
        <v>100</v>
      </c>
    </row>
    <row r="129" spans="1:15" x14ac:dyDescent="0.25">
      <c r="A129" s="1">
        <v>1003920840</v>
      </c>
      <c r="B129" s="4">
        <v>44762</v>
      </c>
      <c r="C129" s="1" t="s">
        <v>73</v>
      </c>
      <c r="D129" s="1" t="s">
        <v>42</v>
      </c>
      <c r="E129" s="1" t="s">
        <v>39</v>
      </c>
      <c r="F129" s="1" t="s">
        <v>67</v>
      </c>
      <c r="G129" s="1" t="s">
        <v>68</v>
      </c>
      <c r="H129" s="1">
        <v>276.50400000000002</v>
      </c>
      <c r="I129" s="4">
        <v>44762</v>
      </c>
      <c r="J129" s="27">
        <v>113.3</v>
      </c>
      <c r="K129" s="1" t="s">
        <v>65</v>
      </c>
      <c r="L129" s="1">
        <v>0</v>
      </c>
      <c r="M129" s="1">
        <v>100</v>
      </c>
      <c r="N129" s="27">
        <v>31327.85</v>
      </c>
      <c r="O129" s="27">
        <v>31327.85</v>
      </c>
    </row>
    <row r="130" spans="1:15" x14ac:dyDescent="0.25">
      <c r="A130" s="1">
        <v>1003920840</v>
      </c>
      <c r="B130" s="4">
        <v>44762</v>
      </c>
      <c r="C130" s="1" t="s">
        <v>74</v>
      </c>
      <c r="D130" s="1" t="s">
        <v>82</v>
      </c>
      <c r="E130" s="1">
        <v>921800</v>
      </c>
      <c r="F130" s="1" t="s">
        <v>83</v>
      </c>
      <c r="G130" s="1" t="s">
        <v>68</v>
      </c>
      <c r="H130" s="1">
        <v>681.63300000000004</v>
      </c>
      <c r="I130" s="4">
        <v>44761</v>
      </c>
      <c r="J130" s="27">
        <v>45.96</v>
      </c>
      <c r="K130" s="1" t="s">
        <v>65</v>
      </c>
      <c r="L130" s="1" t="s">
        <v>70</v>
      </c>
      <c r="M130" s="1" t="s">
        <v>70</v>
      </c>
      <c r="N130" s="27">
        <v>31327.85</v>
      </c>
      <c r="O130" s="27">
        <v>31327.85</v>
      </c>
    </row>
    <row r="131" spans="1:15" x14ac:dyDescent="0.25">
      <c r="A131" s="1">
        <v>1003920840</v>
      </c>
      <c r="B131" s="4">
        <v>44760</v>
      </c>
      <c r="C131" s="1" t="s">
        <v>69</v>
      </c>
      <c r="D131" s="1" t="s">
        <v>42</v>
      </c>
      <c r="E131" s="1" t="s">
        <v>39</v>
      </c>
      <c r="F131" s="1" t="s">
        <v>67</v>
      </c>
      <c r="G131" s="1" t="s">
        <v>68</v>
      </c>
      <c r="H131" s="1">
        <v>257.35300000000001</v>
      </c>
      <c r="I131" s="4">
        <v>44757</v>
      </c>
      <c r="J131" s="27">
        <v>108.8</v>
      </c>
      <c r="K131" s="1" t="s">
        <v>65</v>
      </c>
      <c r="L131" s="1" t="s">
        <v>70</v>
      </c>
      <c r="M131" s="1" t="s">
        <v>70</v>
      </c>
      <c r="N131" s="27">
        <v>28000</v>
      </c>
      <c r="O131" s="27">
        <v>28000</v>
      </c>
    </row>
    <row r="132" spans="1:15" x14ac:dyDescent="0.25">
      <c r="A132" s="1">
        <v>1003920840</v>
      </c>
      <c r="B132" s="4">
        <v>44760</v>
      </c>
      <c r="C132" s="1" t="s">
        <v>66</v>
      </c>
      <c r="D132" s="1" t="s">
        <v>42</v>
      </c>
      <c r="E132" s="1" t="s">
        <v>39</v>
      </c>
      <c r="F132" s="1" t="s">
        <v>67</v>
      </c>
      <c r="G132" s="1" t="s">
        <v>68</v>
      </c>
      <c r="H132" s="1">
        <v>0.91900000000000004</v>
      </c>
      <c r="I132" s="4">
        <v>44757</v>
      </c>
      <c r="J132" s="27">
        <v>108.8</v>
      </c>
      <c r="K132" s="1" t="s">
        <v>65</v>
      </c>
      <c r="L132" s="1">
        <v>0</v>
      </c>
      <c r="M132" s="1">
        <v>100</v>
      </c>
      <c r="N132" s="27">
        <v>100</v>
      </c>
      <c r="O132" s="27">
        <v>100</v>
      </c>
    </row>
    <row r="133" spans="1:15" x14ac:dyDescent="0.25">
      <c r="A133" s="1">
        <v>1003920840</v>
      </c>
      <c r="B133" s="4">
        <v>44746</v>
      </c>
      <c r="C133" s="1" t="s">
        <v>66</v>
      </c>
      <c r="D133" s="1" t="s">
        <v>42</v>
      </c>
      <c r="E133" s="1" t="s">
        <v>39</v>
      </c>
      <c r="F133" s="1" t="s">
        <v>67</v>
      </c>
      <c r="G133" s="1" t="s">
        <v>68</v>
      </c>
      <c r="H133" s="1">
        <v>0.96699999999999997</v>
      </c>
      <c r="I133" s="4">
        <v>44743</v>
      </c>
      <c r="J133" s="27">
        <v>103.4</v>
      </c>
      <c r="K133" s="1" t="s">
        <v>65</v>
      </c>
      <c r="L133" s="1">
        <v>0</v>
      </c>
      <c r="M133" s="1">
        <v>100</v>
      </c>
      <c r="N133" s="27">
        <v>100</v>
      </c>
      <c r="O133" s="27">
        <v>100</v>
      </c>
    </row>
    <row r="134" spans="1:15" x14ac:dyDescent="0.25">
      <c r="A134" s="1">
        <v>1003920840</v>
      </c>
      <c r="B134" s="4">
        <v>44740</v>
      </c>
      <c r="C134" s="1" t="s">
        <v>66</v>
      </c>
      <c r="D134" s="1" t="s">
        <v>82</v>
      </c>
      <c r="E134" s="1">
        <v>921800</v>
      </c>
      <c r="F134" s="1" t="s">
        <v>83</v>
      </c>
      <c r="G134" s="1" t="s">
        <v>68</v>
      </c>
      <c r="H134" s="1">
        <v>1.129</v>
      </c>
      <c r="I134" s="4">
        <v>44740</v>
      </c>
      <c r="J134" s="27">
        <v>44.27</v>
      </c>
      <c r="K134" s="1" t="s">
        <v>65</v>
      </c>
      <c r="L134" s="1">
        <v>5.25</v>
      </c>
      <c r="M134" s="1">
        <v>100</v>
      </c>
      <c r="N134" s="27">
        <v>50</v>
      </c>
      <c r="O134" s="27">
        <v>50</v>
      </c>
    </row>
    <row r="135" spans="1:15" x14ac:dyDescent="0.25">
      <c r="A135" s="1">
        <v>1003920840</v>
      </c>
      <c r="B135" s="4">
        <v>44729</v>
      </c>
      <c r="C135" s="1" t="s">
        <v>66</v>
      </c>
      <c r="D135" s="1" t="s">
        <v>42</v>
      </c>
      <c r="E135" s="1" t="s">
        <v>39</v>
      </c>
      <c r="F135" s="1" t="s">
        <v>67</v>
      </c>
      <c r="G135" s="1" t="s">
        <v>68</v>
      </c>
      <c r="H135" s="1">
        <v>0.95399999999999996</v>
      </c>
      <c r="I135" s="4">
        <v>44727</v>
      </c>
      <c r="J135" s="27">
        <v>104.8</v>
      </c>
      <c r="K135" s="1" t="s">
        <v>65</v>
      </c>
      <c r="L135" s="1">
        <v>0</v>
      </c>
      <c r="M135" s="1">
        <v>100</v>
      </c>
      <c r="N135" s="27">
        <v>100</v>
      </c>
      <c r="O135" s="27">
        <v>100</v>
      </c>
    </row>
    <row r="136" spans="1:15" x14ac:dyDescent="0.25">
      <c r="A136" s="1">
        <v>1003920840</v>
      </c>
      <c r="B136" s="4">
        <v>44714</v>
      </c>
      <c r="C136" s="1" t="s">
        <v>66</v>
      </c>
      <c r="D136" s="1" t="s">
        <v>42</v>
      </c>
      <c r="E136" s="1" t="s">
        <v>39</v>
      </c>
      <c r="F136" s="1" t="s">
        <v>67</v>
      </c>
      <c r="G136" s="1" t="s">
        <v>68</v>
      </c>
      <c r="H136" s="1">
        <v>0.45</v>
      </c>
      <c r="I136" s="4">
        <v>44713</v>
      </c>
      <c r="J136" s="27">
        <v>111.1</v>
      </c>
      <c r="K136" s="1" t="s">
        <v>65</v>
      </c>
      <c r="L136" s="1">
        <v>0</v>
      </c>
      <c r="M136" s="1">
        <v>100</v>
      </c>
      <c r="N136" s="27">
        <v>50</v>
      </c>
      <c r="O136" s="27">
        <v>50</v>
      </c>
    </row>
    <row r="137" spans="1:15" x14ac:dyDescent="0.25">
      <c r="A137" s="1">
        <v>1003920840</v>
      </c>
      <c r="B137" s="4">
        <v>44708</v>
      </c>
      <c r="C137" s="1" t="s">
        <v>66</v>
      </c>
      <c r="D137" s="1" t="s">
        <v>82</v>
      </c>
      <c r="E137" s="1">
        <v>921800</v>
      </c>
      <c r="F137" s="1" t="s">
        <v>83</v>
      </c>
      <c r="G137" s="1" t="s">
        <v>68</v>
      </c>
      <c r="H137" s="1">
        <v>1.08</v>
      </c>
      <c r="I137" s="4">
        <v>44708</v>
      </c>
      <c r="J137" s="27">
        <v>46.3</v>
      </c>
      <c r="K137" s="1" t="s">
        <v>65</v>
      </c>
      <c r="L137" s="1">
        <v>5.25</v>
      </c>
      <c r="M137" s="1">
        <v>100</v>
      </c>
      <c r="N137" s="27">
        <v>50</v>
      </c>
      <c r="O137" s="27">
        <v>50</v>
      </c>
    </row>
    <row r="138" spans="1:15" x14ac:dyDescent="0.25">
      <c r="A138" s="1">
        <v>1003920840</v>
      </c>
      <c r="B138" s="4">
        <v>44705</v>
      </c>
      <c r="C138" s="1" t="s">
        <v>69</v>
      </c>
      <c r="D138" s="1" t="s">
        <v>82</v>
      </c>
      <c r="E138" s="1">
        <v>921800</v>
      </c>
      <c r="F138" s="1" t="s">
        <v>83</v>
      </c>
      <c r="G138" s="1" t="s">
        <v>68</v>
      </c>
      <c r="H138" s="1">
        <v>22.449000000000002</v>
      </c>
      <c r="I138" s="4">
        <v>44704</v>
      </c>
      <c r="J138" s="27">
        <v>44.78</v>
      </c>
      <c r="K138" s="1" t="s">
        <v>65</v>
      </c>
      <c r="L138" s="1" t="s">
        <v>70</v>
      </c>
      <c r="M138" s="1" t="s">
        <v>70</v>
      </c>
      <c r="N138" s="27">
        <v>1005.27</v>
      </c>
      <c r="O138" s="27">
        <v>1005.27</v>
      </c>
    </row>
    <row r="139" spans="1:15" x14ac:dyDescent="0.25">
      <c r="A139" s="1">
        <v>1003920840</v>
      </c>
      <c r="B139" s="4">
        <v>44698</v>
      </c>
      <c r="C139" s="1" t="s">
        <v>66</v>
      </c>
      <c r="D139" s="1" t="s">
        <v>42</v>
      </c>
      <c r="E139" s="1" t="s">
        <v>39</v>
      </c>
      <c r="F139" s="1" t="s">
        <v>67</v>
      </c>
      <c r="G139" s="1" t="s">
        <v>68</v>
      </c>
      <c r="H139" s="1">
        <v>0.91100000000000003</v>
      </c>
      <c r="I139" s="4">
        <v>44697</v>
      </c>
      <c r="J139" s="27">
        <v>109.8</v>
      </c>
      <c r="K139" s="1" t="s">
        <v>65</v>
      </c>
      <c r="L139" s="1">
        <v>0</v>
      </c>
      <c r="M139" s="1">
        <v>100</v>
      </c>
      <c r="N139" s="27">
        <v>100</v>
      </c>
      <c r="O139" s="27">
        <v>100</v>
      </c>
    </row>
    <row r="140" spans="1:15" x14ac:dyDescent="0.25">
      <c r="A140" s="1">
        <v>1003920840</v>
      </c>
      <c r="B140" s="4">
        <v>44683</v>
      </c>
      <c r="C140" s="1" t="s">
        <v>66</v>
      </c>
      <c r="D140" s="1" t="s">
        <v>82</v>
      </c>
      <c r="E140" s="1">
        <v>921800</v>
      </c>
      <c r="F140" s="1" t="s">
        <v>83</v>
      </c>
      <c r="G140" s="1" t="s">
        <v>68</v>
      </c>
      <c r="H140" s="1">
        <v>1.046</v>
      </c>
      <c r="I140" s="4">
        <v>44680</v>
      </c>
      <c r="J140" s="27">
        <v>47.79</v>
      </c>
      <c r="K140" s="1" t="s">
        <v>65</v>
      </c>
      <c r="L140" s="1">
        <v>5.25</v>
      </c>
      <c r="M140" s="1">
        <v>100</v>
      </c>
      <c r="N140" s="27">
        <v>50</v>
      </c>
      <c r="O140" s="27">
        <v>50</v>
      </c>
    </row>
    <row r="141" spans="1:15" x14ac:dyDescent="0.25">
      <c r="A141" s="1">
        <v>1003920840</v>
      </c>
      <c r="B141" s="4">
        <v>44648</v>
      </c>
      <c r="C141" s="1" t="s">
        <v>66</v>
      </c>
      <c r="D141" s="1" t="s">
        <v>82</v>
      </c>
      <c r="E141" s="1">
        <v>921800</v>
      </c>
      <c r="F141" s="1" t="s">
        <v>83</v>
      </c>
      <c r="G141" s="1" t="s">
        <v>68</v>
      </c>
      <c r="H141" s="1">
        <v>1.0009999999999999</v>
      </c>
      <c r="I141" s="4">
        <v>44648</v>
      </c>
      <c r="J141" s="27">
        <v>49.93</v>
      </c>
      <c r="K141" s="1" t="s">
        <v>65</v>
      </c>
      <c r="L141" s="1">
        <v>5.25</v>
      </c>
      <c r="M141" s="1">
        <v>100</v>
      </c>
      <c r="N141" s="27">
        <v>50</v>
      </c>
      <c r="O141" s="27">
        <v>50</v>
      </c>
    </row>
    <row r="142" spans="1:15" x14ac:dyDescent="0.25">
      <c r="A142" s="1">
        <v>1003920840</v>
      </c>
      <c r="B142" s="4">
        <v>44644</v>
      </c>
      <c r="C142" s="1" t="s">
        <v>62</v>
      </c>
      <c r="D142" s="1" t="s">
        <v>42</v>
      </c>
      <c r="E142" s="1" t="s">
        <v>39</v>
      </c>
      <c r="F142" s="1" t="s">
        <v>67</v>
      </c>
      <c r="G142" s="1" t="s">
        <v>68</v>
      </c>
      <c r="H142" s="1">
        <v>0.83799999999999997</v>
      </c>
      <c r="I142" s="4">
        <v>44644</v>
      </c>
      <c r="J142" s="27">
        <v>119.4</v>
      </c>
      <c r="K142" s="1" t="s">
        <v>65</v>
      </c>
      <c r="L142" s="1">
        <v>0</v>
      </c>
      <c r="M142" s="1">
        <v>100</v>
      </c>
      <c r="N142" s="27">
        <v>100</v>
      </c>
      <c r="O142" s="27">
        <v>100</v>
      </c>
    </row>
    <row r="143" spans="1:15" x14ac:dyDescent="0.25">
      <c r="A143" s="1">
        <v>1003920840</v>
      </c>
      <c r="B143" s="4">
        <v>44644</v>
      </c>
      <c r="C143" s="1" t="s">
        <v>73</v>
      </c>
      <c r="D143" s="1" t="s">
        <v>82</v>
      </c>
      <c r="E143" s="1">
        <v>921800</v>
      </c>
      <c r="F143" s="1" t="s">
        <v>83</v>
      </c>
      <c r="G143" s="1" t="s">
        <v>68</v>
      </c>
      <c r="H143" s="1">
        <v>704.08199999999999</v>
      </c>
      <c r="I143" s="4">
        <v>44644</v>
      </c>
      <c r="J143" s="27">
        <v>49.85</v>
      </c>
      <c r="K143" s="1" t="s">
        <v>65</v>
      </c>
      <c r="L143" s="1">
        <v>5.25</v>
      </c>
      <c r="M143" s="1">
        <v>100</v>
      </c>
      <c r="N143" s="27">
        <v>35098.47</v>
      </c>
      <c r="O143" s="27">
        <v>35098.47</v>
      </c>
    </row>
    <row r="144" spans="1:15" x14ac:dyDescent="0.25">
      <c r="A144" s="1">
        <v>1003920840</v>
      </c>
      <c r="B144" s="4">
        <v>44643</v>
      </c>
      <c r="C144" s="1" t="s">
        <v>74</v>
      </c>
      <c r="D144" s="1" t="s">
        <v>88</v>
      </c>
      <c r="E144" s="1">
        <v>986378</v>
      </c>
      <c r="F144" s="1" t="s">
        <v>89</v>
      </c>
      <c r="G144" s="1" t="s">
        <v>68</v>
      </c>
      <c r="H144" s="1">
        <v>1004.823</v>
      </c>
      <c r="I144" s="4">
        <v>44643</v>
      </c>
      <c r="J144" s="27">
        <v>34.93</v>
      </c>
      <c r="K144" s="1" t="s">
        <v>65</v>
      </c>
      <c r="L144" s="1" t="s">
        <v>70</v>
      </c>
      <c r="M144" s="1" t="s">
        <v>70</v>
      </c>
      <c r="N144" s="27">
        <v>35098.47</v>
      </c>
      <c r="O144" s="27">
        <v>35098.47</v>
      </c>
    </row>
    <row r="145" spans="1:15" x14ac:dyDescent="0.25">
      <c r="A145" s="1">
        <v>1003920840</v>
      </c>
      <c r="B145" s="4">
        <v>44621</v>
      </c>
      <c r="C145" s="1" t="s">
        <v>66</v>
      </c>
      <c r="D145" s="1" t="s">
        <v>82</v>
      </c>
      <c r="E145" s="1">
        <v>921800</v>
      </c>
      <c r="F145" s="1" t="s">
        <v>83</v>
      </c>
      <c r="G145" s="1" t="s">
        <v>68</v>
      </c>
      <c r="H145" s="1">
        <v>1.0369999999999999</v>
      </c>
      <c r="I145" s="4">
        <v>44620</v>
      </c>
      <c r="J145" s="27">
        <v>48.22</v>
      </c>
      <c r="K145" s="1" t="s">
        <v>65</v>
      </c>
      <c r="L145" s="1">
        <v>5.25</v>
      </c>
      <c r="M145" s="1">
        <v>100</v>
      </c>
      <c r="N145" s="27">
        <v>50</v>
      </c>
      <c r="O145" s="27">
        <v>50</v>
      </c>
    </row>
    <row r="146" spans="1:15" x14ac:dyDescent="0.25">
      <c r="A146" s="1">
        <v>1003920840</v>
      </c>
      <c r="B146" s="4">
        <v>44595</v>
      </c>
      <c r="C146" s="1" t="s">
        <v>71</v>
      </c>
      <c r="D146" s="1" t="s">
        <v>88</v>
      </c>
      <c r="E146" s="1">
        <v>986378</v>
      </c>
      <c r="F146" s="1" t="s">
        <v>89</v>
      </c>
      <c r="G146" s="1" t="s">
        <v>68</v>
      </c>
      <c r="H146" s="1">
        <v>1004.823</v>
      </c>
      <c r="I146" s="4">
        <v>44595</v>
      </c>
      <c r="J146" s="27">
        <v>34.83</v>
      </c>
      <c r="K146" s="1" t="s">
        <v>65</v>
      </c>
      <c r="L146" s="1">
        <v>5.25</v>
      </c>
      <c r="M146" s="1">
        <v>100</v>
      </c>
      <c r="N146" s="27">
        <v>35000</v>
      </c>
      <c r="O146" s="27">
        <v>35000</v>
      </c>
    </row>
    <row r="147" spans="1:15" x14ac:dyDescent="0.25">
      <c r="A147" s="1">
        <v>1003920840</v>
      </c>
      <c r="B147" s="4">
        <v>44594</v>
      </c>
      <c r="C147" s="1" t="s">
        <v>72</v>
      </c>
      <c r="D147" s="1" t="s">
        <v>42</v>
      </c>
      <c r="E147" s="1" t="s">
        <v>39</v>
      </c>
      <c r="F147" s="1" t="s">
        <v>67</v>
      </c>
      <c r="G147" s="1" t="s">
        <v>68</v>
      </c>
      <c r="H147" s="1">
        <v>290.714</v>
      </c>
      <c r="I147" s="4">
        <v>44594</v>
      </c>
      <c r="J147" s="27">
        <v>120.4</v>
      </c>
      <c r="K147" s="1" t="s">
        <v>65</v>
      </c>
      <c r="L147" s="1" t="s">
        <v>70</v>
      </c>
      <c r="M147" s="1" t="s">
        <v>70</v>
      </c>
      <c r="N147" s="27">
        <v>35000</v>
      </c>
      <c r="O147" s="27">
        <v>35000</v>
      </c>
    </row>
    <row r="148" spans="1:15" x14ac:dyDescent="0.25">
      <c r="A148" s="1">
        <v>1003920840</v>
      </c>
      <c r="B148" s="4">
        <v>44594</v>
      </c>
      <c r="C148" s="1" t="s">
        <v>62</v>
      </c>
      <c r="D148" s="1" t="s">
        <v>42</v>
      </c>
      <c r="E148" s="1" t="s">
        <v>39</v>
      </c>
      <c r="F148" s="1" t="s">
        <v>67</v>
      </c>
      <c r="G148" s="1" t="s">
        <v>68</v>
      </c>
      <c r="H148" s="1">
        <v>2.06</v>
      </c>
      <c r="I148" s="4">
        <v>44593</v>
      </c>
      <c r="J148" s="27">
        <v>120.4</v>
      </c>
      <c r="K148" s="1" t="s">
        <v>65</v>
      </c>
      <c r="L148" s="1">
        <v>0</v>
      </c>
      <c r="M148" s="1">
        <v>50</v>
      </c>
      <c r="N148" s="27">
        <v>250</v>
      </c>
      <c r="O148" s="27">
        <v>250</v>
      </c>
    </row>
    <row r="149" spans="1:15" x14ac:dyDescent="0.25">
      <c r="A149" s="1">
        <v>1003920840</v>
      </c>
      <c r="B149" s="4">
        <v>44592</v>
      </c>
      <c r="C149" s="1" t="s">
        <v>66</v>
      </c>
      <c r="D149" s="1" t="s">
        <v>82</v>
      </c>
      <c r="E149" s="1">
        <v>921800</v>
      </c>
      <c r="F149" s="1" t="s">
        <v>83</v>
      </c>
      <c r="G149" s="1" t="s">
        <v>68</v>
      </c>
      <c r="H149" s="1">
        <v>1.0029999999999999</v>
      </c>
      <c r="I149" s="4">
        <v>44589</v>
      </c>
      <c r="J149" s="27">
        <v>49.865499999999997</v>
      </c>
      <c r="K149" s="1" t="s">
        <v>65</v>
      </c>
      <c r="L149" s="1">
        <v>5.25</v>
      </c>
      <c r="M149" s="1">
        <v>50</v>
      </c>
      <c r="N149" s="27">
        <v>50</v>
      </c>
      <c r="O149" s="27">
        <v>50</v>
      </c>
    </row>
    <row r="150" spans="1:15" x14ac:dyDescent="0.25">
      <c r="A150" s="1">
        <v>1003920840</v>
      </c>
      <c r="B150" s="4">
        <v>44581</v>
      </c>
      <c r="C150" s="1" t="s">
        <v>62</v>
      </c>
      <c r="D150" s="1" t="s">
        <v>42</v>
      </c>
      <c r="E150" s="1" t="s">
        <v>39</v>
      </c>
      <c r="F150" s="1" t="s">
        <v>67</v>
      </c>
      <c r="G150" s="1" t="s">
        <v>68</v>
      </c>
      <c r="H150" s="1">
        <v>11.582000000000001</v>
      </c>
      <c r="I150" s="4">
        <v>44580</v>
      </c>
      <c r="J150" s="27">
        <v>120.7</v>
      </c>
      <c r="K150" s="1" t="s">
        <v>65</v>
      </c>
      <c r="L150" s="1">
        <v>0</v>
      </c>
      <c r="M150" s="1">
        <v>50</v>
      </c>
      <c r="N150" s="27">
        <v>1400</v>
      </c>
      <c r="O150" s="27">
        <v>1400</v>
      </c>
    </row>
    <row r="151" spans="1:15" x14ac:dyDescent="0.25">
      <c r="A151" s="1">
        <v>1003920840</v>
      </c>
      <c r="B151" s="4">
        <v>44568</v>
      </c>
      <c r="C151" s="1" t="s">
        <v>69</v>
      </c>
      <c r="D151" s="1" t="s">
        <v>42</v>
      </c>
      <c r="E151" s="1" t="s">
        <v>39</v>
      </c>
      <c r="F151" s="1" t="s">
        <v>67</v>
      </c>
      <c r="G151" s="1" t="s">
        <v>68</v>
      </c>
      <c r="H151" s="1">
        <v>2.0640000000000001</v>
      </c>
      <c r="I151" s="4">
        <v>44568</v>
      </c>
      <c r="J151" s="27">
        <v>122.1</v>
      </c>
      <c r="K151" s="1" t="s">
        <v>65</v>
      </c>
      <c r="L151" s="1" t="s">
        <v>70</v>
      </c>
      <c r="M151" s="1" t="s">
        <v>70</v>
      </c>
      <c r="N151" s="27">
        <v>250</v>
      </c>
      <c r="O151" s="27">
        <v>250</v>
      </c>
    </row>
    <row r="152" spans="1:15" x14ac:dyDescent="0.25">
      <c r="A152" s="1">
        <v>1003920840</v>
      </c>
      <c r="B152" s="4">
        <v>44557</v>
      </c>
      <c r="C152" s="1" t="s">
        <v>62</v>
      </c>
      <c r="D152" s="1" t="s">
        <v>42</v>
      </c>
      <c r="E152" s="1" t="s">
        <v>39</v>
      </c>
      <c r="F152" s="1" t="s">
        <v>67</v>
      </c>
      <c r="G152" s="1" t="s">
        <v>68</v>
      </c>
      <c r="H152" s="1">
        <v>8.048</v>
      </c>
      <c r="I152" s="4">
        <v>44553</v>
      </c>
      <c r="J152" s="27">
        <v>124</v>
      </c>
      <c r="K152" s="1" t="s">
        <v>65</v>
      </c>
      <c r="L152" s="1">
        <v>0</v>
      </c>
      <c r="M152" s="1">
        <v>50</v>
      </c>
      <c r="N152" s="27">
        <v>1000</v>
      </c>
      <c r="O152" s="27">
        <v>1000</v>
      </c>
    </row>
    <row r="153" spans="1:15" x14ac:dyDescent="0.25">
      <c r="A153" s="1">
        <v>1003920840</v>
      </c>
      <c r="B153" s="4">
        <v>44553</v>
      </c>
      <c r="C153" s="1" t="s">
        <v>62</v>
      </c>
      <c r="D153" s="1" t="s">
        <v>42</v>
      </c>
      <c r="E153" s="1" t="s">
        <v>39</v>
      </c>
      <c r="F153" s="1" t="s">
        <v>67</v>
      </c>
      <c r="G153" s="1" t="s">
        <v>68</v>
      </c>
      <c r="H153" s="1">
        <v>9.74</v>
      </c>
      <c r="I153" s="4">
        <v>44552</v>
      </c>
      <c r="J153" s="27">
        <v>123</v>
      </c>
      <c r="K153" s="1" t="s">
        <v>65</v>
      </c>
      <c r="L153" s="1">
        <v>0</v>
      </c>
      <c r="M153" s="1">
        <v>50</v>
      </c>
      <c r="N153" s="27">
        <v>1200</v>
      </c>
      <c r="O153" s="27">
        <v>1200</v>
      </c>
    </row>
    <row r="154" spans="1:15" x14ac:dyDescent="0.25">
      <c r="A154" s="1">
        <v>1003920840</v>
      </c>
      <c r="B154" s="4">
        <v>44550</v>
      </c>
      <c r="C154" s="1" t="s">
        <v>69</v>
      </c>
      <c r="D154" s="1" t="s">
        <v>42</v>
      </c>
      <c r="E154" s="1" t="s">
        <v>39</v>
      </c>
      <c r="F154" s="1" t="s">
        <v>67</v>
      </c>
      <c r="G154" s="1" t="s">
        <v>68</v>
      </c>
      <c r="H154" s="1">
        <v>1.663</v>
      </c>
      <c r="I154" s="4">
        <v>44547</v>
      </c>
      <c r="J154" s="27">
        <v>121.5</v>
      </c>
      <c r="K154" s="1" t="s">
        <v>65</v>
      </c>
      <c r="L154" s="1" t="s">
        <v>70</v>
      </c>
      <c r="M154" s="1" t="s">
        <v>70</v>
      </c>
      <c r="N154" s="27">
        <v>200</v>
      </c>
      <c r="O154" s="27">
        <v>200</v>
      </c>
    </row>
    <row r="155" spans="1:15" x14ac:dyDescent="0.25">
      <c r="A155" s="1">
        <v>1003920840</v>
      </c>
      <c r="B155" s="4">
        <v>44544</v>
      </c>
      <c r="C155" s="1" t="s">
        <v>69</v>
      </c>
      <c r="D155" s="1" t="s">
        <v>42</v>
      </c>
      <c r="E155" s="1" t="s">
        <v>39</v>
      </c>
      <c r="F155" s="1" t="s">
        <v>67</v>
      </c>
      <c r="G155" s="1" t="s">
        <v>68</v>
      </c>
      <c r="H155" s="1">
        <v>1.6479999999999999</v>
      </c>
      <c r="I155" s="4">
        <v>44543</v>
      </c>
      <c r="J155" s="27">
        <v>122.6</v>
      </c>
      <c r="K155" s="1" t="s">
        <v>65</v>
      </c>
      <c r="L155" s="1" t="s">
        <v>70</v>
      </c>
      <c r="M155" s="1" t="s">
        <v>70</v>
      </c>
      <c r="N155" s="27">
        <v>200</v>
      </c>
      <c r="O155" s="27">
        <v>200</v>
      </c>
    </row>
    <row r="156" spans="1:15" x14ac:dyDescent="0.25">
      <c r="A156" s="1">
        <v>1003920840</v>
      </c>
      <c r="B156" s="4">
        <v>44532</v>
      </c>
      <c r="C156" s="1" t="s">
        <v>69</v>
      </c>
      <c r="D156" s="1" t="s">
        <v>42</v>
      </c>
      <c r="E156" s="1" t="s">
        <v>39</v>
      </c>
      <c r="F156" s="1" t="s">
        <v>67</v>
      </c>
      <c r="G156" s="1" t="s">
        <v>68</v>
      </c>
      <c r="H156" s="1">
        <v>1.649</v>
      </c>
      <c r="I156" s="4">
        <v>44531</v>
      </c>
      <c r="J156" s="27">
        <v>122.5</v>
      </c>
      <c r="K156" s="1" t="s">
        <v>65</v>
      </c>
      <c r="L156" s="1" t="s">
        <v>70</v>
      </c>
      <c r="M156" s="1" t="s">
        <v>70</v>
      </c>
      <c r="N156" s="27">
        <v>200</v>
      </c>
      <c r="O156" s="27">
        <v>200</v>
      </c>
    </row>
    <row r="157" spans="1:15" x14ac:dyDescent="0.25">
      <c r="A157" s="1">
        <v>1003920840</v>
      </c>
      <c r="B157" s="4">
        <v>44518</v>
      </c>
      <c r="C157" s="1" t="s">
        <v>62</v>
      </c>
      <c r="D157" s="1" t="s">
        <v>42</v>
      </c>
      <c r="E157" s="1" t="s">
        <v>39</v>
      </c>
      <c r="F157" s="1" t="s">
        <v>67</v>
      </c>
      <c r="G157" s="1" t="s">
        <v>68</v>
      </c>
      <c r="H157" s="1">
        <v>39.729999999999997</v>
      </c>
      <c r="I157" s="4">
        <v>44517</v>
      </c>
      <c r="J157" s="27">
        <v>125.8</v>
      </c>
      <c r="K157" s="1" t="s">
        <v>65</v>
      </c>
      <c r="L157" s="1">
        <v>0</v>
      </c>
      <c r="M157" s="1">
        <v>50</v>
      </c>
      <c r="N157" s="27">
        <v>5000</v>
      </c>
      <c r="O157" s="27">
        <v>5000</v>
      </c>
    </row>
    <row r="158" spans="1:15" x14ac:dyDescent="0.25">
      <c r="A158" s="1">
        <v>1003920840</v>
      </c>
      <c r="B158" s="4">
        <v>44511</v>
      </c>
      <c r="C158" s="1" t="s">
        <v>69</v>
      </c>
      <c r="D158" s="1" t="s">
        <v>42</v>
      </c>
      <c r="E158" s="1" t="s">
        <v>39</v>
      </c>
      <c r="F158" s="1" t="s">
        <v>67</v>
      </c>
      <c r="G158" s="1" t="s">
        <v>68</v>
      </c>
      <c r="H158" s="1">
        <v>1.6359999999999999</v>
      </c>
      <c r="I158" s="4">
        <v>44510</v>
      </c>
      <c r="J158" s="27">
        <v>123.5</v>
      </c>
      <c r="K158" s="1" t="s">
        <v>65</v>
      </c>
      <c r="L158" s="1" t="s">
        <v>70</v>
      </c>
      <c r="M158" s="1" t="s">
        <v>70</v>
      </c>
      <c r="N158" s="27">
        <v>200</v>
      </c>
      <c r="O158" s="27">
        <v>200</v>
      </c>
    </row>
    <row r="159" spans="1:15" x14ac:dyDescent="0.25">
      <c r="A159" s="1">
        <v>1003920840</v>
      </c>
      <c r="B159" s="4">
        <v>44498</v>
      </c>
      <c r="C159" s="1" t="s">
        <v>79</v>
      </c>
      <c r="D159" s="1" t="s">
        <v>42</v>
      </c>
      <c r="E159" s="1" t="s">
        <v>39</v>
      </c>
      <c r="F159" s="1" t="s">
        <v>67</v>
      </c>
      <c r="G159" s="1" t="s">
        <v>68</v>
      </c>
      <c r="H159" s="1">
        <v>2.4E-2</v>
      </c>
      <c r="I159" s="4">
        <v>44497</v>
      </c>
      <c r="J159" s="27">
        <v>118.9</v>
      </c>
      <c r="K159" s="1" t="s">
        <v>65</v>
      </c>
      <c r="L159" s="1" t="s">
        <v>70</v>
      </c>
      <c r="M159" s="1" t="s">
        <v>70</v>
      </c>
      <c r="N159" s="27">
        <v>2.9</v>
      </c>
      <c r="O159" s="27">
        <v>2.9</v>
      </c>
    </row>
    <row r="160" spans="1:15" x14ac:dyDescent="0.25">
      <c r="A160" s="1">
        <v>1003920840</v>
      </c>
      <c r="B160" s="4">
        <v>44497</v>
      </c>
      <c r="C160" s="1" t="s">
        <v>80</v>
      </c>
      <c r="D160" s="1" t="s">
        <v>42</v>
      </c>
      <c r="E160" s="1" t="s">
        <v>39</v>
      </c>
      <c r="F160" s="1" t="s">
        <v>67</v>
      </c>
      <c r="G160" s="1" t="s">
        <v>68</v>
      </c>
      <c r="H160" s="1">
        <v>8.3659999999999997</v>
      </c>
      <c r="I160" s="4">
        <v>44491</v>
      </c>
      <c r="J160" s="27">
        <v>119.3</v>
      </c>
      <c r="K160" s="1" t="s">
        <v>65</v>
      </c>
      <c r="L160" s="1">
        <v>0</v>
      </c>
      <c r="M160" s="1">
        <v>50</v>
      </c>
      <c r="N160" s="27">
        <v>1000</v>
      </c>
      <c r="O160" s="27">
        <v>1000</v>
      </c>
    </row>
    <row r="161" spans="1:15" x14ac:dyDescent="0.25">
      <c r="A161" s="1">
        <v>1003920840</v>
      </c>
      <c r="B161" s="4">
        <v>44494</v>
      </c>
      <c r="C161" s="1" t="s">
        <v>62</v>
      </c>
      <c r="D161" s="1" t="s">
        <v>42</v>
      </c>
      <c r="E161" s="1" t="s">
        <v>39</v>
      </c>
      <c r="F161" s="1" t="s">
        <v>67</v>
      </c>
      <c r="G161" s="1" t="s">
        <v>68</v>
      </c>
      <c r="H161" s="1">
        <v>8.3659999999999997</v>
      </c>
      <c r="I161" s="4">
        <v>44491</v>
      </c>
      <c r="J161" s="27">
        <v>119.3</v>
      </c>
      <c r="K161" s="1" t="s">
        <v>65</v>
      </c>
      <c r="L161" s="1">
        <v>0</v>
      </c>
      <c r="M161" s="1">
        <v>50</v>
      </c>
      <c r="N161" s="27">
        <v>1000</v>
      </c>
      <c r="O161" s="27">
        <v>1000</v>
      </c>
    </row>
    <row r="162" spans="1:15" x14ac:dyDescent="0.25">
      <c r="A162" s="1">
        <v>1003920840</v>
      </c>
      <c r="B162" s="4">
        <v>44491</v>
      </c>
      <c r="C162" s="1" t="s">
        <v>62</v>
      </c>
      <c r="D162" s="1" t="s">
        <v>42</v>
      </c>
      <c r="E162" s="1" t="s">
        <v>39</v>
      </c>
      <c r="F162" s="1" t="s">
        <v>67</v>
      </c>
      <c r="G162" s="1" t="s">
        <v>68</v>
      </c>
      <c r="H162" s="1">
        <v>15.058999999999999</v>
      </c>
      <c r="I162" s="4">
        <v>44490</v>
      </c>
      <c r="J162" s="27">
        <v>119.4</v>
      </c>
      <c r="K162" s="1" t="s">
        <v>65</v>
      </c>
      <c r="L162" s="1">
        <v>0</v>
      </c>
      <c r="M162" s="1">
        <v>50</v>
      </c>
      <c r="N162" s="27">
        <v>1800</v>
      </c>
      <c r="O162" s="27">
        <v>1800</v>
      </c>
    </row>
    <row r="163" spans="1:15" x14ac:dyDescent="0.25">
      <c r="A163" s="1">
        <v>1003920840</v>
      </c>
      <c r="B163" s="4">
        <v>44484</v>
      </c>
      <c r="C163" s="1" t="s">
        <v>69</v>
      </c>
      <c r="D163" s="1" t="s">
        <v>42</v>
      </c>
      <c r="E163" s="1" t="s">
        <v>39</v>
      </c>
      <c r="F163" s="1" t="s">
        <v>67</v>
      </c>
      <c r="G163" s="1" t="s">
        <v>68</v>
      </c>
      <c r="H163" s="1">
        <v>8.4909999999999997</v>
      </c>
      <c r="I163" s="4">
        <v>44483</v>
      </c>
      <c r="J163" s="27">
        <v>118</v>
      </c>
      <c r="K163" s="1" t="s">
        <v>65</v>
      </c>
      <c r="L163" s="1" t="s">
        <v>70</v>
      </c>
      <c r="M163" s="1" t="s">
        <v>70</v>
      </c>
      <c r="N163" s="27">
        <v>1000</v>
      </c>
      <c r="O163" s="27">
        <v>1000</v>
      </c>
    </row>
    <row r="164" spans="1:15" x14ac:dyDescent="0.25">
      <c r="A164" s="1">
        <v>1003920840</v>
      </c>
      <c r="B164" s="4">
        <v>44469</v>
      </c>
      <c r="C164" s="1" t="s">
        <v>62</v>
      </c>
      <c r="D164" s="1" t="s">
        <v>42</v>
      </c>
      <c r="E164" s="1" t="s">
        <v>39</v>
      </c>
      <c r="F164" s="1" t="s">
        <v>67</v>
      </c>
      <c r="G164" s="1" t="s">
        <v>68</v>
      </c>
      <c r="H164" s="1">
        <v>12.936</v>
      </c>
      <c r="I164" s="4">
        <v>44468</v>
      </c>
      <c r="J164" s="27">
        <v>115.8</v>
      </c>
      <c r="K164" s="1" t="s">
        <v>65</v>
      </c>
      <c r="L164" s="1">
        <v>0</v>
      </c>
      <c r="M164" s="1">
        <v>50</v>
      </c>
      <c r="N164" s="27">
        <v>1500</v>
      </c>
      <c r="O164" s="27">
        <v>1500</v>
      </c>
    </row>
    <row r="165" spans="1:15" x14ac:dyDescent="0.25">
      <c r="A165" s="1">
        <v>1003920840</v>
      </c>
      <c r="B165" s="4">
        <v>44460</v>
      </c>
      <c r="C165" s="1" t="s">
        <v>69</v>
      </c>
      <c r="D165" s="1" t="s">
        <v>42</v>
      </c>
      <c r="E165" s="1" t="s">
        <v>39</v>
      </c>
      <c r="F165" s="1" t="s">
        <v>67</v>
      </c>
      <c r="G165" s="1" t="s">
        <v>68</v>
      </c>
      <c r="H165" s="1">
        <v>1.772</v>
      </c>
      <c r="I165" s="4">
        <v>44459</v>
      </c>
      <c r="J165" s="27">
        <v>114</v>
      </c>
      <c r="K165" s="1" t="s">
        <v>65</v>
      </c>
      <c r="L165" s="1" t="s">
        <v>70</v>
      </c>
      <c r="M165" s="1" t="s">
        <v>70</v>
      </c>
      <c r="N165" s="27">
        <v>200</v>
      </c>
      <c r="O165" s="27">
        <v>200</v>
      </c>
    </row>
    <row r="166" spans="1:15" x14ac:dyDescent="0.25">
      <c r="A166" s="1">
        <v>1003920840</v>
      </c>
      <c r="B166" s="4">
        <v>44459</v>
      </c>
      <c r="C166" s="1" t="s">
        <v>69</v>
      </c>
      <c r="D166" s="1" t="s">
        <v>42</v>
      </c>
      <c r="E166" s="1" t="s">
        <v>39</v>
      </c>
      <c r="F166" s="1" t="s">
        <v>67</v>
      </c>
      <c r="G166" s="1" t="s">
        <v>68</v>
      </c>
      <c r="H166" s="1">
        <v>1.7350000000000001</v>
      </c>
      <c r="I166" s="4">
        <v>44456</v>
      </c>
      <c r="J166" s="27">
        <v>116.4</v>
      </c>
      <c r="K166" s="1" t="s">
        <v>65</v>
      </c>
      <c r="L166" s="1" t="s">
        <v>70</v>
      </c>
      <c r="M166" s="1" t="s">
        <v>70</v>
      </c>
      <c r="N166" s="27">
        <v>200</v>
      </c>
      <c r="O166" s="27">
        <v>200</v>
      </c>
    </row>
    <row r="167" spans="1:15" x14ac:dyDescent="0.25">
      <c r="A167" s="1">
        <v>1003920840</v>
      </c>
      <c r="B167" s="4">
        <v>44452</v>
      </c>
      <c r="C167" s="1" t="s">
        <v>62</v>
      </c>
      <c r="D167" s="1" t="s">
        <v>42</v>
      </c>
      <c r="E167" s="1" t="s">
        <v>39</v>
      </c>
      <c r="F167" s="1" t="s">
        <v>67</v>
      </c>
      <c r="G167" s="1" t="s">
        <v>68</v>
      </c>
      <c r="H167" s="1">
        <v>28.407</v>
      </c>
      <c r="I167" s="4">
        <v>44452</v>
      </c>
      <c r="J167" s="27">
        <v>116.1</v>
      </c>
      <c r="K167" s="1" t="s">
        <v>65</v>
      </c>
      <c r="L167" s="1">
        <v>0</v>
      </c>
      <c r="M167" s="1">
        <v>50</v>
      </c>
      <c r="N167" s="27">
        <v>3300</v>
      </c>
      <c r="O167" s="27">
        <v>3300</v>
      </c>
    </row>
    <row r="168" spans="1:15" x14ac:dyDescent="0.25">
      <c r="A168" s="1">
        <v>1003920840</v>
      </c>
      <c r="B168" s="4">
        <v>44445</v>
      </c>
      <c r="C168" s="1" t="s">
        <v>69</v>
      </c>
      <c r="D168" s="1" t="s">
        <v>42</v>
      </c>
      <c r="E168" s="1" t="s">
        <v>39</v>
      </c>
      <c r="F168" s="1" t="s">
        <v>67</v>
      </c>
      <c r="G168" s="1" t="s">
        <v>68</v>
      </c>
      <c r="H168" s="1">
        <v>1.724</v>
      </c>
      <c r="I168" s="4">
        <v>44442</v>
      </c>
      <c r="J168" s="27">
        <v>117.2</v>
      </c>
      <c r="K168" s="1" t="s">
        <v>65</v>
      </c>
      <c r="L168" s="1" t="s">
        <v>70</v>
      </c>
      <c r="M168" s="1" t="s">
        <v>70</v>
      </c>
      <c r="N168" s="27">
        <v>200</v>
      </c>
      <c r="O168" s="27">
        <v>200</v>
      </c>
    </row>
    <row r="169" spans="1:15" x14ac:dyDescent="0.25">
      <c r="A169" s="1">
        <v>1003920840</v>
      </c>
      <c r="B169" s="4">
        <v>44445</v>
      </c>
      <c r="C169" s="1" t="s">
        <v>62</v>
      </c>
      <c r="D169" s="1" t="s">
        <v>42</v>
      </c>
      <c r="E169" s="1" t="s">
        <v>39</v>
      </c>
      <c r="F169" s="1" t="s">
        <v>67</v>
      </c>
      <c r="G169" s="1" t="s">
        <v>68</v>
      </c>
      <c r="H169" s="1">
        <v>21.314</v>
      </c>
      <c r="I169" s="4">
        <v>44442</v>
      </c>
      <c r="J169" s="27">
        <v>117.2</v>
      </c>
      <c r="K169" s="1" t="s">
        <v>65</v>
      </c>
      <c r="L169" s="1">
        <v>0</v>
      </c>
      <c r="M169" s="1">
        <v>50</v>
      </c>
      <c r="N169" s="27">
        <v>2500</v>
      </c>
      <c r="O169" s="27">
        <v>2500</v>
      </c>
    </row>
    <row r="170" spans="1:15" x14ac:dyDescent="0.25">
      <c r="A170" s="1">
        <v>1003920840</v>
      </c>
      <c r="B170" s="4">
        <v>44434</v>
      </c>
      <c r="C170" s="1" t="s">
        <v>62</v>
      </c>
      <c r="D170" s="1" t="s">
        <v>42</v>
      </c>
      <c r="E170" s="1" t="s">
        <v>39</v>
      </c>
      <c r="F170" s="1" t="s">
        <v>67</v>
      </c>
      <c r="G170" s="1" t="s">
        <v>68</v>
      </c>
      <c r="H170" s="1">
        <v>34.259</v>
      </c>
      <c r="I170" s="4">
        <v>44434</v>
      </c>
      <c r="J170" s="27">
        <v>116.7</v>
      </c>
      <c r="K170" s="1" t="s">
        <v>65</v>
      </c>
      <c r="L170" s="1">
        <v>0</v>
      </c>
      <c r="M170" s="1">
        <v>50</v>
      </c>
      <c r="N170" s="27">
        <v>4000</v>
      </c>
      <c r="O170" s="27">
        <v>4000</v>
      </c>
    </row>
    <row r="171" spans="1:15" x14ac:dyDescent="0.25">
      <c r="A171" s="1">
        <v>1003920840</v>
      </c>
      <c r="B171" s="4">
        <v>44427</v>
      </c>
      <c r="C171" s="1" t="s">
        <v>62</v>
      </c>
      <c r="D171" s="1" t="s">
        <v>42</v>
      </c>
      <c r="E171" s="1" t="s">
        <v>39</v>
      </c>
      <c r="F171" s="1" t="s">
        <v>67</v>
      </c>
      <c r="G171" s="1" t="s">
        <v>68</v>
      </c>
      <c r="H171" s="1">
        <v>65.427999999999997</v>
      </c>
      <c r="I171" s="4">
        <v>44426</v>
      </c>
      <c r="J171" s="27">
        <v>114.6</v>
      </c>
      <c r="K171" s="1" t="s">
        <v>65</v>
      </c>
      <c r="L171" s="1">
        <v>0</v>
      </c>
      <c r="M171" s="1">
        <v>50</v>
      </c>
      <c r="N171" s="27">
        <v>7500</v>
      </c>
      <c r="O171" s="27">
        <v>7500</v>
      </c>
    </row>
    <row r="172" spans="1:15" x14ac:dyDescent="0.25">
      <c r="A172" s="1">
        <v>1003920840</v>
      </c>
      <c r="B172" s="4">
        <v>44419</v>
      </c>
      <c r="C172" s="1" t="s">
        <v>62</v>
      </c>
      <c r="D172" s="1" t="s">
        <v>42</v>
      </c>
      <c r="E172" s="1" t="s">
        <v>39</v>
      </c>
      <c r="F172" s="1" t="s">
        <v>67</v>
      </c>
      <c r="G172" s="1" t="s">
        <v>68</v>
      </c>
      <c r="H172" s="1">
        <v>108.30200000000001</v>
      </c>
      <c r="I172" s="4">
        <v>44419</v>
      </c>
      <c r="J172" s="27">
        <v>115.4</v>
      </c>
      <c r="K172" s="1" t="s">
        <v>65</v>
      </c>
      <c r="L172" s="1">
        <v>0</v>
      </c>
      <c r="M172" s="1">
        <v>50</v>
      </c>
      <c r="N172" s="27">
        <v>12500</v>
      </c>
      <c r="O172" s="27">
        <v>12500</v>
      </c>
    </row>
    <row r="173" spans="1:15" x14ac:dyDescent="0.25">
      <c r="A173" s="1">
        <v>1003920840</v>
      </c>
      <c r="B173" s="4">
        <v>44412</v>
      </c>
      <c r="C173" s="1" t="s">
        <v>62</v>
      </c>
      <c r="D173" s="1" t="s">
        <v>42</v>
      </c>
      <c r="E173" s="1" t="s">
        <v>39</v>
      </c>
      <c r="F173" s="1" t="s">
        <v>67</v>
      </c>
      <c r="G173" s="1" t="s">
        <v>68</v>
      </c>
      <c r="H173" s="1">
        <v>174.047</v>
      </c>
      <c r="I173" s="4">
        <v>44412</v>
      </c>
      <c r="J173" s="27">
        <v>114.9</v>
      </c>
      <c r="K173" s="1" t="s">
        <v>65</v>
      </c>
      <c r="L173" s="1">
        <v>0</v>
      </c>
      <c r="M173" s="1">
        <v>50</v>
      </c>
      <c r="N173" s="27">
        <v>20000</v>
      </c>
      <c r="O173" s="27">
        <v>20000</v>
      </c>
    </row>
    <row r="174" spans="1:15" x14ac:dyDescent="0.25">
      <c r="A174" s="1">
        <v>1003920840</v>
      </c>
      <c r="B174" s="4">
        <v>44406</v>
      </c>
      <c r="C174" s="1" t="s">
        <v>62</v>
      </c>
      <c r="D174" s="1" t="s">
        <v>42</v>
      </c>
      <c r="E174" s="1" t="s">
        <v>39</v>
      </c>
      <c r="F174" s="1" t="s">
        <v>67</v>
      </c>
      <c r="G174" s="1" t="s">
        <v>68</v>
      </c>
      <c r="H174" s="1">
        <v>2.2749999999999999</v>
      </c>
      <c r="I174" s="4">
        <v>44406</v>
      </c>
      <c r="J174" s="27">
        <v>114.3</v>
      </c>
      <c r="K174" s="1" t="s">
        <v>65</v>
      </c>
      <c r="L174" s="1">
        <v>0</v>
      </c>
      <c r="M174" s="1">
        <v>50</v>
      </c>
      <c r="N174" s="27">
        <v>262</v>
      </c>
      <c r="O174" s="27">
        <v>262</v>
      </c>
    </row>
    <row r="175" spans="1:15" x14ac:dyDescent="0.25">
      <c r="A175" s="1">
        <v>1003920840</v>
      </c>
      <c r="B175" s="4">
        <v>44406</v>
      </c>
      <c r="C175" s="1" t="s">
        <v>62</v>
      </c>
      <c r="D175" s="1" t="s">
        <v>42</v>
      </c>
      <c r="E175" s="1" t="s">
        <v>39</v>
      </c>
      <c r="F175" s="1" t="s">
        <v>67</v>
      </c>
      <c r="G175" s="1" t="s">
        <v>68</v>
      </c>
      <c r="H175" s="1">
        <v>289.202</v>
      </c>
      <c r="I175" s="4">
        <v>44405</v>
      </c>
      <c r="J175" s="27">
        <v>114.1</v>
      </c>
      <c r="K175" s="1" t="s">
        <v>65</v>
      </c>
      <c r="L175" s="1">
        <v>0</v>
      </c>
      <c r="M175" s="1">
        <v>50</v>
      </c>
      <c r="N175" s="27">
        <v>33000</v>
      </c>
      <c r="O175" s="27">
        <v>33000</v>
      </c>
    </row>
    <row r="176" spans="1:15" x14ac:dyDescent="0.25">
      <c r="A176" s="1">
        <v>1003920840</v>
      </c>
      <c r="B176" s="4">
        <v>44399</v>
      </c>
      <c r="C176" s="1" t="s">
        <v>62</v>
      </c>
      <c r="D176" s="1" t="s">
        <v>42</v>
      </c>
      <c r="E176" s="1" t="s">
        <v>39</v>
      </c>
      <c r="F176" s="1" t="s">
        <v>67</v>
      </c>
      <c r="G176" s="1" t="s">
        <v>68</v>
      </c>
      <c r="H176" s="1">
        <v>4.3879999999999999</v>
      </c>
      <c r="I176" s="4">
        <v>44398</v>
      </c>
      <c r="J176" s="27">
        <v>113.5</v>
      </c>
      <c r="K176" s="1" t="s">
        <v>65</v>
      </c>
      <c r="L176" s="1">
        <v>0</v>
      </c>
      <c r="M176" s="1">
        <v>50</v>
      </c>
      <c r="N176" s="27">
        <v>500</v>
      </c>
      <c r="O176" s="27">
        <v>500</v>
      </c>
    </row>
    <row r="177" spans="1:15" x14ac:dyDescent="0.25">
      <c r="A177" s="1">
        <v>1003920840</v>
      </c>
      <c r="B177" s="4">
        <v>44399</v>
      </c>
      <c r="C177" s="1" t="s">
        <v>62</v>
      </c>
      <c r="D177" s="1" t="s">
        <v>42</v>
      </c>
      <c r="E177" s="1" t="s">
        <v>39</v>
      </c>
      <c r="F177" s="1" t="s">
        <v>67</v>
      </c>
      <c r="G177" s="1" t="s">
        <v>68</v>
      </c>
      <c r="H177" s="1">
        <v>30.81</v>
      </c>
      <c r="I177" s="4">
        <v>44398</v>
      </c>
      <c r="J177" s="27">
        <v>113.5</v>
      </c>
      <c r="K177" s="1" t="s">
        <v>65</v>
      </c>
      <c r="L177" s="1">
        <v>0</v>
      </c>
      <c r="M177" s="1">
        <v>50</v>
      </c>
      <c r="N177" s="27">
        <v>3498.99</v>
      </c>
      <c r="O177" s="27">
        <v>3498.99</v>
      </c>
    </row>
    <row r="178" spans="1:15" x14ac:dyDescent="0.25">
      <c r="A178" s="1">
        <v>1003920840</v>
      </c>
      <c r="B178" s="4">
        <v>44393</v>
      </c>
      <c r="C178" s="1" t="s">
        <v>62</v>
      </c>
      <c r="D178" s="1" t="s">
        <v>42</v>
      </c>
      <c r="E178" s="1" t="s">
        <v>39</v>
      </c>
      <c r="F178" s="1" t="s">
        <v>67</v>
      </c>
      <c r="G178" s="1" t="s">
        <v>68</v>
      </c>
      <c r="H178" s="1">
        <v>8.7390000000000008</v>
      </c>
      <c r="I178" s="4">
        <v>44392</v>
      </c>
      <c r="J178" s="27">
        <v>114.2</v>
      </c>
      <c r="K178" s="1" t="s">
        <v>65</v>
      </c>
      <c r="L178" s="1">
        <v>0</v>
      </c>
      <c r="M178" s="1">
        <v>50</v>
      </c>
      <c r="N178" s="27">
        <v>1000</v>
      </c>
      <c r="O178" s="27">
        <v>1000</v>
      </c>
    </row>
    <row r="179" spans="1:15" x14ac:dyDescent="0.25">
      <c r="A179" s="1">
        <v>1003920840</v>
      </c>
      <c r="B179" s="4">
        <v>44376</v>
      </c>
      <c r="C179" s="1" t="s">
        <v>73</v>
      </c>
      <c r="D179" s="1" t="s">
        <v>42</v>
      </c>
      <c r="E179" s="1" t="s">
        <v>39</v>
      </c>
      <c r="F179" s="1" t="s">
        <v>67</v>
      </c>
      <c r="G179" s="1" t="s">
        <v>68</v>
      </c>
      <c r="H179" s="1">
        <v>355.93599999999998</v>
      </c>
      <c r="I179" s="4">
        <v>44376</v>
      </c>
      <c r="J179" s="27">
        <v>113.5</v>
      </c>
      <c r="K179" s="1" t="s">
        <v>65</v>
      </c>
      <c r="L179" s="1">
        <v>0</v>
      </c>
      <c r="M179" s="1">
        <v>90</v>
      </c>
      <c r="N179" s="27">
        <v>40400.76</v>
      </c>
      <c r="O179" s="27">
        <v>40400.76</v>
      </c>
    </row>
    <row r="180" spans="1:15" x14ac:dyDescent="0.25">
      <c r="A180" s="1">
        <v>1003920840</v>
      </c>
      <c r="B180" s="4">
        <v>44376</v>
      </c>
      <c r="C180" s="1" t="s">
        <v>74</v>
      </c>
      <c r="D180" s="1" t="s">
        <v>90</v>
      </c>
      <c r="E180" s="1" t="s">
        <v>91</v>
      </c>
      <c r="F180" s="1" t="s">
        <v>92</v>
      </c>
      <c r="G180" s="1" t="s">
        <v>68</v>
      </c>
      <c r="H180" s="1">
        <v>644.178</v>
      </c>
      <c r="I180" s="4">
        <v>44375</v>
      </c>
      <c r="J180" s="27">
        <v>75.11</v>
      </c>
      <c r="K180" s="1" t="s">
        <v>87</v>
      </c>
      <c r="L180" s="1" t="s">
        <v>70</v>
      </c>
      <c r="M180" s="1" t="s">
        <v>70</v>
      </c>
      <c r="N180" s="27">
        <v>40400.76</v>
      </c>
      <c r="O180" s="27">
        <v>48381.81</v>
      </c>
    </row>
    <row r="181" spans="1:15" x14ac:dyDescent="0.25">
      <c r="A181" s="1">
        <v>1003920840</v>
      </c>
      <c r="B181" s="4">
        <v>44369</v>
      </c>
      <c r="C181" s="1" t="s">
        <v>71</v>
      </c>
      <c r="D181" s="1" t="s">
        <v>42</v>
      </c>
      <c r="E181" s="1" t="s">
        <v>39</v>
      </c>
      <c r="F181" s="1" t="s">
        <v>67</v>
      </c>
      <c r="G181" s="1" t="s">
        <v>68</v>
      </c>
      <c r="H181" s="1">
        <v>89.991</v>
      </c>
      <c r="I181" s="4">
        <v>44368</v>
      </c>
      <c r="J181" s="27">
        <v>111.1</v>
      </c>
      <c r="K181" s="1" t="s">
        <v>65</v>
      </c>
      <c r="L181" s="1">
        <v>0</v>
      </c>
      <c r="M181" s="1">
        <v>90</v>
      </c>
      <c r="N181" s="27">
        <v>10000</v>
      </c>
      <c r="O181" s="27">
        <v>10000</v>
      </c>
    </row>
    <row r="182" spans="1:15" x14ac:dyDescent="0.25">
      <c r="A182" s="1">
        <v>1003920840</v>
      </c>
      <c r="B182" s="4">
        <v>44368</v>
      </c>
      <c r="C182" s="1" t="s">
        <v>72</v>
      </c>
      <c r="D182" s="1" t="s">
        <v>90</v>
      </c>
      <c r="E182" s="1" t="s">
        <v>91</v>
      </c>
      <c r="F182" s="1" t="s">
        <v>92</v>
      </c>
      <c r="G182" s="1" t="s">
        <v>68</v>
      </c>
      <c r="H182" s="1">
        <v>163.46899999999999</v>
      </c>
      <c r="I182" s="4">
        <v>44365</v>
      </c>
      <c r="J182" s="27">
        <v>73.16</v>
      </c>
      <c r="K182" s="1" t="s">
        <v>87</v>
      </c>
      <c r="L182" s="1" t="s">
        <v>70</v>
      </c>
      <c r="M182" s="1" t="s">
        <v>70</v>
      </c>
      <c r="N182" s="27">
        <v>10000</v>
      </c>
      <c r="O182" s="27">
        <v>11957.01</v>
      </c>
    </row>
    <row r="183" spans="1:15" x14ac:dyDescent="0.25">
      <c r="A183" s="1">
        <v>1003920840</v>
      </c>
      <c r="B183" s="4">
        <v>44363</v>
      </c>
      <c r="C183" s="1" t="s">
        <v>62</v>
      </c>
      <c r="D183" s="1" t="s">
        <v>42</v>
      </c>
      <c r="E183" s="1" t="s">
        <v>39</v>
      </c>
      <c r="F183" s="1" t="s">
        <v>67</v>
      </c>
      <c r="G183" s="1" t="s">
        <v>68</v>
      </c>
      <c r="H183" s="1">
        <v>6.7690000000000001</v>
      </c>
      <c r="I183" s="4">
        <v>44362</v>
      </c>
      <c r="J183" s="27">
        <v>110.5</v>
      </c>
      <c r="K183" s="1" t="s">
        <v>65</v>
      </c>
      <c r="L183" s="1">
        <v>0</v>
      </c>
      <c r="M183" s="1">
        <v>50</v>
      </c>
      <c r="N183" s="27">
        <v>750</v>
      </c>
      <c r="O183" s="27">
        <v>750</v>
      </c>
    </row>
    <row r="184" spans="1:15" x14ac:dyDescent="0.25">
      <c r="A184" s="1">
        <v>1003920840</v>
      </c>
      <c r="B184" s="4">
        <v>44347</v>
      </c>
      <c r="C184" s="1" t="s">
        <v>62</v>
      </c>
      <c r="D184" s="1" t="s">
        <v>42</v>
      </c>
      <c r="E184" s="1" t="s">
        <v>39</v>
      </c>
      <c r="F184" s="1" t="s">
        <v>67</v>
      </c>
      <c r="G184" s="1" t="s">
        <v>68</v>
      </c>
      <c r="H184" s="1">
        <v>41.494</v>
      </c>
      <c r="I184" s="4">
        <v>44344</v>
      </c>
      <c r="J184" s="27">
        <v>108.4</v>
      </c>
      <c r="K184" s="1" t="s">
        <v>65</v>
      </c>
      <c r="L184" s="1">
        <v>0</v>
      </c>
      <c r="M184" s="1">
        <v>90</v>
      </c>
      <c r="N184" s="27">
        <v>4500</v>
      </c>
      <c r="O184" s="27">
        <v>4500</v>
      </c>
    </row>
    <row r="185" spans="1:15" x14ac:dyDescent="0.25">
      <c r="A185" s="1">
        <v>1003920840</v>
      </c>
      <c r="B185" s="4">
        <v>44347</v>
      </c>
      <c r="C185" s="1" t="s">
        <v>69</v>
      </c>
      <c r="D185" s="1" t="s">
        <v>90</v>
      </c>
      <c r="E185" s="1" t="s">
        <v>91</v>
      </c>
      <c r="F185" s="1" t="s">
        <v>92</v>
      </c>
      <c r="G185" s="1" t="s">
        <v>68</v>
      </c>
      <c r="H185" s="1">
        <v>73.180000000000007</v>
      </c>
      <c r="I185" s="4">
        <v>44344</v>
      </c>
      <c r="J185" s="27">
        <v>75.459999999999994</v>
      </c>
      <c r="K185" s="1" t="s">
        <v>87</v>
      </c>
      <c r="L185" s="1" t="s">
        <v>70</v>
      </c>
      <c r="M185" s="1" t="s">
        <v>70</v>
      </c>
      <c r="N185" s="27">
        <v>4500</v>
      </c>
      <c r="O185" s="27">
        <v>5519.75</v>
      </c>
    </row>
    <row r="186" spans="1:15" x14ac:dyDescent="0.25">
      <c r="A186" s="1">
        <v>1003920840</v>
      </c>
      <c r="B186" s="4">
        <v>44342</v>
      </c>
      <c r="C186" s="1" t="s">
        <v>62</v>
      </c>
      <c r="D186" s="1" t="s">
        <v>42</v>
      </c>
      <c r="E186" s="1" t="s">
        <v>39</v>
      </c>
      <c r="F186" s="1" t="s">
        <v>67</v>
      </c>
      <c r="G186" s="1" t="s">
        <v>68</v>
      </c>
      <c r="H186" s="1">
        <v>4.6280000000000001</v>
      </c>
      <c r="I186" s="4">
        <v>44342</v>
      </c>
      <c r="J186" s="27">
        <v>107.6</v>
      </c>
      <c r="K186" s="1" t="s">
        <v>65</v>
      </c>
      <c r="L186" s="1">
        <v>0</v>
      </c>
      <c r="M186" s="1">
        <v>50</v>
      </c>
      <c r="N186" s="27">
        <v>500</v>
      </c>
      <c r="O186" s="27">
        <v>500</v>
      </c>
    </row>
    <row r="187" spans="1:15" x14ac:dyDescent="0.25">
      <c r="A187" s="1">
        <v>1003920840</v>
      </c>
      <c r="B187" s="4">
        <v>44336</v>
      </c>
      <c r="C187" s="1" t="s">
        <v>62</v>
      </c>
      <c r="D187" s="1" t="s">
        <v>90</v>
      </c>
      <c r="E187" s="1" t="s">
        <v>91</v>
      </c>
      <c r="F187" s="1" t="s">
        <v>92</v>
      </c>
      <c r="G187" s="1" t="s">
        <v>68</v>
      </c>
      <c r="H187" s="1">
        <v>23.847999999999999</v>
      </c>
      <c r="I187" s="4">
        <v>44335</v>
      </c>
      <c r="J187" s="27">
        <v>76.1785</v>
      </c>
      <c r="K187" s="1" t="s">
        <v>87</v>
      </c>
      <c r="L187" s="1">
        <v>5.25</v>
      </c>
      <c r="M187" s="1">
        <v>50</v>
      </c>
      <c r="N187" s="27">
        <v>1500</v>
      </c>
      <c r="O187" s="27">
        <v>1819.15</v>
      </c>
    </row>
    <row r="188" spans="1:15" x14ac:dyDescent="0.25">
      <c r="A188" s="1">
        <v>1003920840</v>
      </c>
      <c r="B188" s="4">
        <v>44334</v>
      </c>
      <c r="C188" s="1" t="s">
        <v>62</v>
      </c>
      <c r="D188" s="1" t="s">
        <v>90</v>
      </c>
      <c r="E188" s="1" t="s">
        <v>91</v>
      </c>
      <c r="F188" s="1" t="s">
        <v>92</v>
      </c>
      <c r="G188" s="1" t="s">
        <v>68</v>
      </c>
      <c r="H188" s="1">
        <v>95.772000000000006</v>
      </c>
      <c r="I188" s="4">
        <v>44333</v>
      </c>
      <c r="J188" s="27">
        <v>75.983599999999996</v>
      </c>
      <c r="K188" s="1" t="s">
        <v>87</v>
      </c>
      <c r="L188" s="1">
        <v>5.25</v>
      </c>
      <c r="M188" s="1">
        <v>50</v>
      </c>
      <c r="N188" s="27">
        <v>6000</v>
      </c>
      <c r="O188" s="27">
        <v>7279.53</v>
      </c>
    </row>
    <row r="189" spans="1:15" x14ac:dyDescent="0.25">
      <c r="A189" s="1">
        <v>1003920840</v>
      </c>
      <c r="B189" s="4">
        <v>44312</v>
      </c>
      <c r="C189" s="1" t="s">
        <v>62</v>
      </c>
      <c r="D189" s="1" t="s">
        <v>90</v>
      </c>
      <c r="E189" s="1" t="s">
        <v>91</v>
      </c>
      <c r="F189" s="1" t="s">
        <v>92</v>
      </c>
      <c r="G189" s="1" t="s">
        <v>68</v>
      </c>
      <c r="H189" s="1">
        <v>608.56200000000001</v>
      </c>
      <c r="I189" s="4">
        <v>44309</v>
      </c>
      <c r="J189" s="27">
        <v>79.031499999999994</v>
      </c>
      <c r="K189" s="1" t="s">
        <v>87</v>
      </c>
      <c r="L189" s="1">
        <v>5.25</v>
      </c>
      <c r="M189" s="1">
        <v>50</v>
      </c>
      <c r="N189" s="27">
        <v>40000</v>
      </c>
      <c r="O189" s="27">
        <v>48097.96</v>
      </c>
    </row>
    <row r="190" spans="1:15" x14ac:dyDescent="0.25">
      <c r="A190" s="1">
        <v>1003920840</v>
      </c>
      <c r="B190" s="4">
        <v>44308</v>
      </c>
      <c r="C190" s="1" t="s">
        <v>62</v>
      </c>
      <c r="D190" s="1" t="s">
        <v>90</v>
      </c>
      <c r="E190" s="1" t="s">
        <v>91</v>
      </c>
      <c r="F190" s="1" t="s">
        <v>92</v>
      </c>
      <c r="G190" s="1" t="s">
        <v>68</v>
      </c>
      <c r="H190" s="1">
        <v>152.64500000000001</v>
      </c>
      <c r="I190" s="4">
        <v>44307</v>
      </c>
      <c r="J190" s="27">
        <v>78.364500000000007</v>
      </c>
      <c r="K190" s="1" t="s">
        <v>87</v>
      </c>
      <c r="L190" s="1">
        <v>5.25</v>
      </c>
      <c r="M190" s="1">
        <v>50</v>
      </c>
      <c r="N190" s="27">
        <v>10000</v>
      </c>
      <c r="O190" s="27">
        <v>11964.32</v>
      </c>
    </row>
    <row r="191" spans="1:15" x14ac:dyDescent="0.25">
      <c r="A191" s="1">
        <v>1003920840</v>
      </c>
      <c r="B191" s="4">
        <v>43831</v>
      </c>
      <c r="C191" s="1" t="s">
        <v>81</v>
      </c>
      <c r="D191" s="1" t="s">
        <v>93</v>
      </c>
      <c r="E191" s="1" t="s">
        <v>94</v>
      </c>
      <c r="F191" s="1" t="s">
        <v>95</v>
      </c>
      <c r="G191" s="1" t="s">
        <v>68</v>
      </c>
      <c r="H191" s="1">
        <v>3.4830000000000001</v>
      </c>
      <c r="I191" s="4">
        <v>43829</v>
      </c>
      <c r="J191" s="27">
        <v>22.88</v>
      </c>
      <c r="K191" s="1" t="s">
        <v>65</v>
      </c>
      <c r="L191" s="1" t="s">
        <v>70</v>
      </c>
      <c r="M191" s="1" t="s">
        <v>70</v>
      </c>
      <c r="N191" s="27">
        <v>77.69</v>
      </c>
      <c r="O191" s="27">
        <v>77.69</v>
      </c>
    </row>
    <row r="192" spans="1:15" x14ac:dyDescent="0.25">
      <c r="A192" s="1">
        <v>1003920840</v>
      </c>
      <c r="B192" s="4">
        <v>43819</v>
      </c>
      <c r="C192" s="1" t="s">
        <v>81</v>
      </c>
      <c r="D192" s="1" t="s">
        <v>96</v>
      </c>
      <c r="E192" s="1" t="s">
        <v>97</v>
      </c>
      <c r="F192" s="1" t="s">
        <v>98</v>
      </c>
      <c r="G192" s="1" t="s">
        <v>68</v>
      </c>
      <c r="H192" s="1">
        <v>0.62</v>
      </c>
      <c r="I192" s="4">
        <v>43818</v>
      </c>
      <c r="J192" s="27">
        <v>19.489999999999998</v>
      </c>
      <c r="K192" s="1" t="s">
        <v>65</v>
      </c>
      <c r="L192" s="1" t="s">
        <v>70</v>
      </c>
      <c r="M192" s="1" t="s">
        <v>70</v>
      </c>
      <c r="N192" s="27">
        <v>10.08</v>
      </c>
      <c r="O192" s="27">
        <v>10.08</v>
      </c>
    </row>
    <row r="193" spans="1:15" x14ac:dyDescent="0.25">
      <c r="A193" s="1">
        <v>1003920840</v>
      </c>
      <c r="B193" s="4">
        <v>43803</v>
      </c>
      <c r="C193" s="1" t="s">
        <v>69</v>
      </c>
      <c r="D193" s="1" t="s">
        <v>93</v>
      </c>
      <c r="E193" s="1" t="s">
        <v>94</v>
      </c>
      <c r="F193" s="1" t="s">
        <v>95</v>
      </c>
      <c r="G193" s="1" t="s">
        <v>68</v>
      </c>
      <c r="H193" s="1">
        <v>6.9470000000000001</v>
      </c>
      <c r="I193" s="4">
        <v>43802</v>
      </c>
      <c r="J193" s="27">
        <v>21.88</v>
      </c>
      <c r="K193" s="1" t="s">
        <v>65</v>
      </c>
      <c r="L193" s="1" t="s">
        <v>70</v>
      </c>
      <c r="M193" s="1" t="s">
        <v>70</v>
      </c>
      <c r="N193" s="27">
        <v>150</v>
      </c>
      <c r="O193" s="27">
        <v>150</v>
      </c>
    </row>
    <row r="194" spans="1:15" x14ac:dyDescent="0.25">
      <c r="A194" s="1">
        <v>1003920840</v>
      </c>
      <c r="B194" s="4">
        <v>43795</v>
      </c>
      <c r="C194" s="1" t="s">
        <v>69</v>
      </c>
      <c r="D194" s="1" t="s">
        <v>96</v>
      </c>
      <c r="E194" s="1" t="s">
        <v>97</v>
      </c>
      <c r="F194" s="1" t="s">
        <v>98</v>
      </c>
      <c r="G194" s="1" t="s">
        <v>68</v>
      </c>
      <c r="H194" s="1">
        <v>10.526</v>
      </c>
      <c r="I194" s="4">
        <v>43794</v>
      </c>
      <c r="J194" s="27">
        <v>19.190000000000001</v>
      </c>
      <c r="K194" s="1" t="s">
        <v>65</v>
      </c>
      <c r="L194" s="1" t="s">
        <v>70</v>
      </c>
      <c r="M194" s="1" t="s">
        <v>70</v>
      </c>
      <c r="N194" s="27">
        <v>200</v>
      </c>
      <c r="O194" s="27">
        <v>200</v>
      </c>
    </row>
    <row r="195" spans="1:15" x14ac:dyDescent="0.25">
      <c r="A195" s="1">
        <v>1003920840</v>
      </c>
      <c r="B195" s="4">
        <v>43788</v>
      </c>
      <c r="C195" s="1" t="s">
        <v>62</v>
      </c>
      <c r="D195" s="1" t="s">
        <v>93</v>
      </c>
      <c r="E195" s="1" t="s">
        <v>94</v>
      </c>
      <c r="F195" s="1" t="s">
        <v>95</v>
      </c>
      <c r="G195" s="1" t="s">
        <v>68</v>
      </c>
      <c r="H195" s="1">
        <v>4.306</v>
      </c>
      <c r="I195" s="4">
        <v>43787</v>
      </c>
      <c r="J195" s="27">
        <v>22.7622</v>
      </c>
      <c r="K195" s="1" t="s">
        <v>65</v>
      </c>
      <c r="L195" s="1">
        <v>5.25</v>
      </c>
      <c r="M195" s="1">
        <v>50</v>
      </c>
      <c r="N195" s="27">
        <v>100</v>
      </c>
      <c r="O195" s="27">
        <v>100</v>
      </c>
    </row>
    <row r="196" spans="1:15" x14ac:dyDescent="0.25">
      <c r="A196" s="1">
        <v>1003920840</v>
      </c>
      <c r="B196" s="4">
        <v>43784</v>
      </c>
      <c r="C196" s="1" t="s">
        <v>62</v>
      </c>
      <c r="D196" s="1" t="s">
        <v>93</v>
      </c>
      <c r="E196" s="1" t="s">
        <v>94</v>
      </c>
      <c r="F196" s="1" t="s">
        <v>95</v>
      </c>
      <c r="G196" s="1" t="s">
        <v>68</v>
      </c>
      <c r="H196" s="1">
        <v>4.3209999999999997</v>
      </c>
      <c r="I196" s="4">
        <v>43783</v>
      </c>
      <c r="J196" s="27">
        <v>22.680099999999999</v>
      </c>
      <c r="K196" s="1" t="s">
        <v>65</v>
      </c>
      <c r="L196" s="1">
        <v>5.25</v>
      </c>
      <c r="M196" s="1">
        <v>50</v>
      </c>
      <c r="N196" s="27">
        <v>100</v>
      </c>
      <c r="O196" s="27">
        <v>100</v>
      </c>
    </row>
    <row r="197" spans="1:15" x14ac:dyDescent="0.25">
      <c r="A197" s="1">
        <v>1003920840</v>
      </c>
      <c r="B197" s="4">
        <v>43782</v>
      </c>
      <c r="C197" s="1" t="s">
        <v>62</v>
      </c>
      <c r="D197" s="1" t="s">
        <v>96</v>
      </c>
      <c r="E197" s="1" t="s">
        <v>97</v>
      </c>
      <c r="F197" s="1" t="s">
        <v>98</v>
      </c>
      <c r="G197" s="1" t="s">
        <v>68</v>
      </c>
      <c r="H197" s="1">
        <v>5.12</v>
      </c>
      <c r="I197" s="4">
        <v>43781</v>
      </c>
      <c r="J197" s="27">
        <v>19.14</v>
      </c>
      <c r="K197" s="1" t="s">
        <v>65</v>
      </c>
      <c r="L197" s="1">
        <v>5.25</v>
      </c>
      <c r="M197" s="1">
        <v>100</v>
      </c>
      <c r="N197" s="27">
        <v>100</v>
      </c>
      <c r="O197" s="27">
        <v>100</v>
      </c>
    </row>
    <row r="198" spans="1:15" x14ac:dyDescent="0.25">
      <c r="A198" s="1">
        <v>1003920840</v>
      </c>
      <c r="B198" s="4">
        <v>43782</v>
      </c>
      <c r="C198" s="1" t="s">
        <v>62</v>
      </c>
      <c r="D198" s="1" t="s">
        <v>96</v>
      </c>
      <c r="E198" s="1" t="s">
        <v>97</v>
      </c>
      <c r="F198" s="1" t="s">
        <v>98</v>
      </c>
      <c r="G198" s="1" t="s">
        <v>68</v>
      </c>
      <c r="H198" s="1">
        <v>5.12</v>
      </c>
      <c r="I198" s="4">
        <v>43781</v>
      </c>
      <c r="J198" s="27">
        <v>19.14</v>
      </c>
      <c r="K198" s="1" t="s">
        <v>65</v>
      </c>
      <c r="L198" s="1">
        <v>5.25</v>
      </c>
      <c r="M198" s="1">
        <v>100</v>
      </c>
      <c r="N198" s="27">
        <v>100</v>
      </c>
      <c r="O198" s="27">
        <v>100</v>
      </c>
    </row>
    <row r="199" spans="1:15" x14ac:dyDescent="0.25">
      <c r="A199" s="1">
        <v>1003920840</v>
      </c>
      <c r="B199" s="4">
        <v>43781</v>
      </c>
      <c r="C199" s="1" t="s">
        <v>99</v>
      </c>
      <c r="D199" s="1" t="s">
        <v>96</v>
      </c>
      <c r="E199" s="1" t="s">
        <v>97</v>
      </c>
      <c r="F199" s="1" t="s">
        <v>98</v>
      </c>
      <c r="G199" s="1" t="s">
        <v>68</v>
      </c>
      <c r="H199" s="1">
        <v>3.4000000000000002E-2</v>
      </c>
      <c r="I199" s="4">
        <v>43780</v>
      </c>
      <c r="J199" s="27">
        <v>19.09</v>
      </c>
      <c r="K199" s="1" t="s">
        <v>65</v>
      </c>
      <c r="L199" s="1">
        <v>5.25</v>
      </c>
      <c r="M199" s="1">
        <v>100</v>
      </c>
      <c r="N199" s="27">
        <v>0.64</v>
      </c>
      <c r="O199" s="27">
        <v>0.64</v>
      </c>
    </row>
    <row r="200" spans="1:15" x14ac:dyDescent="0.25">
      <c r="A200" s="1">
        <v>1003920840</v>
      </c>
      <c r="B200" s="4">
        <v>43775</v>
      </c>
      <c r="C200" s="1" t="s">
        <v>69</v>
      </c>
      <c r="D200" s="1" t="s">
        <v>96</v>
      </c>
      <c r="E200" s="1" t="s">
        <v>97</v>
      </c>
      <c r="F200" s="1" t="s">
        <v>98</v>
      </c>
      <c r="G200" s="1" t="s">
        <v>68</v>
      </c>
      <c r="H200" s="1">
        <v>4.3</v>
      </c>
      <c r="I200" s="4">
        <v>43775</v>
      </c>
      <c r="J200" s="27">
        <v>19.07</v>
      </c>
      <c r="K200" s="1" t="s">
        <v>65</v>
      </c>
      <c r="L200" s="1" t="s">
        <v>70</v>
      </c>
      <c r="M200" s="1" t="s">
        <v>70</v>
      </c>
      <c r="N200" s="27">
        <v>80</v>
      </c>
      <c r="O200" s="27">
        <v>80</v>
      </c>
    </row>
    <row r="201" spans="1:15" x14ac:dyDescent="0.25">
      <c r="A201" s="1">
        <v>1003920840</v>
      </c>
      <c r="B201" s="4">
        <v>43770</v>
      </c>
      <c r="C201" s="1" t="s">
        <v>69</v>
      </c>
      <c r="D201" s="1" t="s">
        <v>93</v>
      </c>
      <c r="E201" s="1" t="s">
        <v>94</v>
      </c>
      <c r="F201" s="1" t="s">
        <v>95</v>
      </c>
      <c r="G201" s="1" t="s">
        <v>68</v>
      </c>
      <c r="H201" s="1">
        <v>7.0789999999999997</v>
      </c>
      <c r="I201" s="4">
        <v>43769</v>
      </c>
      <c r="J201" s="27">
        <v>21.47</v>
      </c>
      <c r="K201" s="1" t="s">
        <v>65</v>
      </c>
      <c r="L201" s="1" t="s">
        <v>70</v>
      </c>
      <c r="M201" s="1" t="s">
        <v>70</v>
      </c>
      <c r="N201" s="27">
        <v>150</v>
      </c>
      <c r="O201" s="27">
        <v>150</v>
      </c>
    </row>
    <row r="202" spans="1:15" x14ac:dyDescent="0.25">
      <c r="A202" s="1">
        <v>1003920840</v>
      </c>
      <c r="B202" s="4">
        <v>43763</v>
      </c>
      <c r="C202" s="1" t="s">
        <v>62</v>
      </c>
      <c r="D202" s="1" t="s">
        <v>93</v>
      </c>
      <c r="E202" s="1" t="s">
        <v>94</v>
      </c>
      <c r="F202" s="1" t="s">
        <v>95</v>
      </c>
      <c r="G202" s="1" t="s">
        <v>68</v>
      </c>
      <c r="H202" s="1">
        <v>4.4169999999999998</v>
      </c>
      <c r="I202" s="4">
        <v>43763</v>
      </c>
      <c r="J202" s="27">
        <v>22.1875</v>
      </c>
      <c r="K202" s="1" t="s">
        <v>65</v>
      </c>
      <c r="L202" s="1">
        <v>5.25</v>
      </c>
      <c r="M202" s="1">
        <v>50</v>
      </c>
      <c r="N202" s="27">
        <v>100</v>
      </c>
      <c r="O202" s="27">
        <v>100</v>
      </c>
    </row>
    <row r="203" spans="1:15" x14ac:dyDescent="0.25">
      <c r="A203" s="1">
        <v>1003920840</v>
      </c>
      <c r="B203" s="4">
        <v>43763</v>
      </c>
      <c r="C203" s="1" t="s">
        <v>62</v>
      </c>
      <c r="D203" s="1" t="s">
        <v>96</v>
      </c>
      <c r="E203" s="1" t="s">
        <v>97</v>
      </c>
      <c r="F203" s="1" t="s">
        <v>98</v>
      </c>
      <c r="G203" s="1" t="s">
        <v>68</v>
      </c>
      <c r="H203" s="1">
        <v>5.1719999999999997</v>
      </c>
      <c r="I203" s="4">
        <v>43762</v>
      </c>
      <c r="J203" s="27">
        <v>18.95</v>
      </c>
      <c r="K203" s="1" t="s">
        <v>65</v>
      </c>
      <c r="L203" s="1">
        <v>5.25</v>
      </c>
      <c r="M203" s="1">
        <v>100</v>
      </c>
      <c r="N203" s="27">
        <v>100</v>
      </c>
      <c r="O203" s="27">
        <v>100</v>
      </c>
    </row>
    <row r="204" spans="1:15" x14ac:dyDescent="0.25">
      <c r="A204" s="1">
        <v>1003920840</v>
      </c>
      <c r="B204" s="4">
        <v>43760</v>
      </c>
      <c r="C204" s="1" t="s">
        <v>62</v>
      </c>
      <c r="D204" s="1" t="s">
        <v>93</v>
      </c>
      <c r="E204" s="1" t="s">
        <v>94</v>
      </c>
      <c r="F204" s="1" t="s">
        <v>95</v>
      </c>
      <c r="G204" s="1" t="s">
        <v>68</v>
      </c>
      <c r="H204" s="1">
        <v>4.4649999999999999</v>
      </c>
      <c r="I204" s="4">
        <v>43760</v>
      </c>
      <c r="J204" s="27">
        <v>21.951499999999999</v>
      </c>
      <c r="K204" s="1" t="s">
        <v>65</v>
      </c>
      <c r="L204" s="1">
        <v>5.25</v>
      </c>
      <c r="M204" s="1">
        <v>50</v>
      </c>
      <c r="N204" s="27">
        <v>100</v>
      </c>
      <c r="O204" s="27">
        <v>100</v>
      </c>
    </row>
    <row r="205" spans="1:15" x14ac:dyDescent="0.25">
      <c r="A205" s="1">
        <v>1003920840</v>
      </c>
      <c r="B205" s="4">
        <v>43539</v>
      </c>
      <c r="C205" s="1" t="s">
        <v>81</v>
      </c>
      <c r="D205" s="1" t="s">
        <v>100</v>
      </c>
      <c r="E205" s="1">
        <v>986394</v>
      </c>
      <c r="F205" s="1" t="s">
        <v>101</v>
      </c>
      <c r="G205" s="1" t="s">
        <v>68</v>
      </c>
      <c r="H205" s="1">
        <v>24.753</v>
      </c>
      <c r="I205" s="4">
        <v>43538</v>
      </c>
      <c r="J205" s="27">
        <v>8.1969999999999992</v>
      </c>
      <c r="K205" s="1" t="s">
        <v>65</v>
      </c>
      <c r="L205" s="1" t="s">
        <v>70</v>
      </c>
      <c r="M205" s="1" t="s">
        <v>70</v>
      </c>
      <c r="N205" s="27">
        <v>200.9</v>
      </c>
      <c r="O205" s="27">
        <v>200.9</v>
      </c>
    </row>
    <row r="206" spans="1:15" x14ac:dyDescent="0.25">
      <c r="A206" s="1">
        <v>1003920840</v>
      </c>
      <c r="B206" s="4">
        <v>43536</v>
      </c>
      <c r="C206" s="1" t="s">
        <v>69</v>
      </c>
      <c r="D206" s="1" t="s">
        <v>100</v>
      </c>
      <c r="E206" s="1">
        <v>986394</v>
      </c>
      <c r="F206" s="1" t="s">
        <v>101</v>
      </c>
      <c r="G206" s="1" t="s">
        <v>68</v>
      </c>
      <c r="H206" s="1">
        <v>10.647</v>
      </c>
      <c r="I206" s="4">
        <v>43536</v>
      </c>
      <c r="J206" s="27">
        <v>8.2149999999999999</v>
      </c>
      <c r="K206" s="1" t="s">
        <v>65</v>
      </c>
      <c r="L206" s="1" t="s">
        <v>70</v>
      </c>
      <c r="M206" s="1" t="s">
        <v>70</v>
      </c>
      <c r="N206" s="27">
        <v>85.47</v>
      </c>
      <c r="O206" s="27">
        <v>85.47</v>
      </c>
    </row>
    <row r="207" spans="1:15" x14ac:dyDescent="0.25">
      <c r="A207" s="1">
        <v>1003920840</v>
      </c>
      <c r="B207" s="4">
        <v>43532</v>
      </c>
      <c r="C207" s="1" t="s">
        <v>62</v>
      </c>
      <c r="D207" s="1" t="s">
        <v>100</v>
      </c>
      <c r="E207" s="1">
        <v>986394</v>
      </c>
      <c r="F207" s="1" t="s">
        <v>101</v>
      </c>
      <c r="G207" s="1" t="s">
        <v>68</v>
      </c>
      <c r="H207" s="1">
        <v>11.842000000000001</v>
      </c>
      <c r="I207" s="4">
        <v>43532</v>
      </c>
      <c r="J207" s="27">
        <v>8.2757000000000005</v>
      </c>
      <c r="K207" s="1" t="s">
        <v>65</v>
      </c>
      <c r="L207" s="1">
        <v>5.25</v>
      </c>
      <c r="M207" s="1">
        <v>50</v>
      </c>
      <c r="N207" s="27">
        <v>100</v>
      </c>
      <c r="O207" s="27">
        <v>100</v>
      </c>
    </row>
    <row r="208" spans="1:15" x14ac:dyDescent="0.25">
      <c r="A208" s="1">
        <v>1003920840</v>
      </c>
      <c r="B208" s="4">
        <v>43528</v>
      </c>
      <c r="C208" s="1" t="s">
        <v>62</v>
      </c>
      <c r="D208" s="1" t="s">
        <v>100</v>
      </c>
      <c r="E208" s="1">
        <v>986394</v>
      </c>
      <c r="F208" s="1" t="s">
        <v>101</v>
      </c>
      <c r="G208" s="1" t="s">
        <v>68</v>
      </c>
      <c r="H208" s="1">
        <v>11.717000000000001</v>
      </c>
      <c r="I208" s="4">
        <v>43528</v>
      </c>
      <c r="J208" s="27">
        <v>8.3638999999999992</v>
      </c>
      <c r="K208" s="1" t="s">
        <v>65</v>
      </c>
      <c r="L208" s="1">
        <v>5.25</v>
      </c>
      <c r="M208" s="1">
        <v>50</v>
      </c>
      <c r="N208" s="27">
        <v>100</v>
      </c>
      <c r="O208" s="27">
        <v>100</v>
      </c>
    </row>
    <row r="209" spans="1:15" x14ac:dyDescent="0.25">
      <c r="A209" s="1">
        <v>1003920840</v>
      </c>
      <c r="B209" s="4">
        <v>43509</v>
      </c>
      <c r="C209" s="1" t="s">
        <v>62</v>
      </c>
      <c r="D209" s="1" t="s">
        <v>100</v>
      </c>
      <c r="E209" s="1">
        <v>986394</v>
      </c>
      <c r="F209" s="1" t="s">
        <v>101</v>
      </c>
      <c r="G209" s="1" t="s">
        <v>68</v>
      </c>
      <c r="H209" s="1">
        <v>11.840999999999999</v>
      </c>
      <c r="I209" s="4">
        <v>43509</v>
      </c>
      <c r="J209" s="27">
        <v>8.2766999999999999</v>
      </c>
      <c r="K209" s="1" t="s">
        <v>65</v>
      </c>
      <c r="L209" s="1">
        <v>5.25</v>
      </c>
      <c r="M209" s="1">
        <v>50</v>
      </c>
      <c r="N209" s="27">
        <v>100</v>
      </c>
      <c r="O209" s="27">
        <v>100</v>
      </c>
    </row>
    <row r="210" spans="1:15" x14ac:dyDescent="0.25">
      <c r="A210" s="1">
        <v>1003920840</v>
      </c>
      <c r="B210" s="4">
        <v>43395</v>
      </c>
      <c r="C210" s="1" t="s">
        <v>81</v>
      </c>
      <c r="D210" s="1" t="s">
        <v>102</v>
      </c>
      <c r="E210" s="1" t="s">
        <v>103</v>
      </c>
      <c r="F210" s="1" t="s">
        <v>104</v>
      </c>
      <c r="G210" s="1" t="s">
        <v>68</v>
      </c>
      <c r="H210" s="1">
        <v>4</v>
      </c>
      <c r="I210" s="4">
        <v>43395</v>
      </c>
      <c r="J210" s="27">
        <v>20.239999999999998</v>
      </c>
      <c r="K210" s="1" t="s">
        <v>65</v>
      </c>
      <c r="L210" s="1" t="s">
        <v>70</v>
      </c>
      <c r="M210" s="1" t="s">
        <v>70</v>
      </c>
      <c r="N210" s="27">
        <v>78.959999999999994</v>
      </c>
      <c r="O210" s="27">
        <v>78.959999999999994</v>
      </c>
    </row>
    <row r="211" spans="1:15" x14ac:dyDescent="0.25">
      <c r="A211" s="1">
        <v>1003920840</v>
      </c>
      <c r="B211" s="4">
        <v>43390</v>
      </c>
      <c r="C211" s="1" t="s">
        <v>105</v>
      </c>
      <c r="D211" s="1" t="s">
        <v>102</v>
      </c>
      <c r="E211" s="1" t="s">
        <v>103</v>
      </c>
      <c r="F211" s="1" t="s">
        <v>104</v>
      </c>
      <c r="G211" s="1" t="s">
        <v>68</v>
      </c>
      <c r="H211" s="1">
        <v>4</v>
      </c>
      <c r="I211" s="4">
        <v>43389</v>
      </c>
      <c r="J211" s="27">
        <v>20.5763</v>
      </c>
      <c r="K211" s="1" t="s">
        <v>65</v>
      </c>
      <c r="L211" s="1">
        <v>5.25</v>
      </c>
      <c r="M211" s="1">
        <v>50</v>
      </c>
      <c r="N211" s="27">
        <v>84.31</v>
      </c>
      <c r="O211" s="27">
        <v>84.31</v>
      </c>
    </row>
    <row r="212" spans="1:15" x14ac:dyDescent="0.25">
      <c r="A212" s="1">
        <v>1003920840</v>
      </c>
      <c r="B212" s="4">
        <v>43298</v>
      </c>
      <c r="C212" s="1" t="s">
        <v>81</v>
      </c>
      <c r="D212" s="1" t="s">
        <v>102</v>
      </c>
      <c r="E212" s="1" t="s">
        <v>103</v>
      </c>
      <c r="F212" s="1" t="s">
        <v>104</v>
      </c>
      <c r="G212" s="1" t="s">
        <v>68</v>
      </c>
      <c r="H212" s="1">
        <v>4.29</v>
      </c>
      <c r="I212" s="4">
        <v>43298</v>
      </c>
      <c r="J212" s="27">
        <v>22.09</v>
      </c>
      <c r="K212" s="1" t="s">
        <v>65</v>
      </c>
      <c r="L212" s="1" t="s">
        <v>70</v>
      </c>
      <c r="M212" s="1" t="s">
        <v>70</v>
      </c>
      <c r="N212" s="27">
        <v>92.77</v>
      </c>
      <c r="O212" s="27">
        <v>92.77</v>
      </c>
    </row>
    <row r="213" spans="1:15" x14ac:dyDescent="0.25">
      <c r="A213" s="1">
        <v>1003920840</v>
      </c>
      <c r="B213" s="4">
        <v>43287</v>
      </c>
      <c r="C213" s="1" t="s">
        <v>62</v>
      </c>
      <c r="D213" s="1" t="s">
        <v>102</v>
      </c>
      <c r="E213" s="1" t="s">
        <v>103</v>
      </c>
      <c r="F213" s="1" t="s">
        <v>104</v>
      </c>
      <c r="G213" s="1" t="s">
        <v>68</v>
      </c>
      <c r="H213" s="1">
        <v>2.1560000000000001</v>
      </c>
      <c r="I213" s="4">
        <v>43287</v>
      </c>
      <c r="J213" s="27">
        <v>22.269600000000001</v>
      </c>
      <c r="K213" s="1" t="s">
        <v>65</v>
      </c>
      <c r="L213" s="1">
        <v>5.25</v>
      </c>
      <c r="M213" s="1">
        <v>50</v>
      </c>
      <c r="N213" s="27">
        <v>50</v>
      </c>
      <c r="O213" s="27">
        <v>50</v>
      </c>
    </row>
    <row r="214" spans="1:15" x14ac:dyDescent="0.25">
      <c r="A214" s="1">
        <v>1003920840</v>
      </c>
      <c r="B214" s="4">
        <v>43285</v>
      </c>
      <c r="C214" s="1" t="s">
        <v>62</v>
      </c>
      <c r="D214" s="1" t="s">
        <v>102</v>
      </c>
      <c r="E214" s="1" t="s">
        <v>103</v>
      </c>
      <c r="F214" s="1" t="s">
        <v>104</v>
      </c>
      <c r="G214" s="1" t="s">
        <v>68</v>
      </c>
      <c r="H214" s="1">
        <v>2.1339999999999999</v>
      </c>
      <c r="I214" s="4">
        <v>43285</v>
      </c>
      <c r="J214" s="27">
        <v>22.4954</v>
      </c>
      <c r="K214" s="1" t="s">
        <v>65</v>
      </c>
      <c r="L214" s="1">
        <v>5.25</v>
      </c>
      <c r="M214" s="1">
        <v>50</v>
      </c>
      <c r="N214" s="27">
        <v>50</v>
      </c>
      <c r="O214" s="27">
        <v>50</v>
      </c>
    </row>
    <row r="215" spans="1:15" x14ac:dyDescent="0.25">
      <c r="A215" s="1">
        <v>1003920840</v>
      </c>
      <c r="B215" s="4">
        <v>43259</v>
      </c>
      <c r="C215" s="1" t="s">
        <v>80</v>
      </c>
      <c r="D215" s="1" t="s">
        <v>102</v>
      </c>
      <c r="E215" s="1" t="s">
        <v>103</v>
      </c>
      <c r="F215" s="1" t="s">
        <v>104</v>
      </c>
      <c r="G215" s="1" t="s">
        <v>68</v>
      </c>
      <c r="H215" s="1">
        <v>1.974</v>
      </c>
      <c r="I215" s="4">
        <v>43256</v>
      </c>
      <c r="J215" s="27">
        <v>24.311900000000001</v>
      </c>
      <c r="K215" s="1" t="s">
        <v>65</v>
      </c>
      <c r="L215" s="1" t="s">
        <v>70</v>
      </c>
      <c r="M215" s="1" t="s">
        <v>70</v>
      </c>
      <c r="N215" s="27">
        <v>50</v>
      </c>
      <c r="O215" s="27">
        <v>50</v>
      </c>
    </row>
    <row r="216" spans="1:15" x14ac:dyDescent="0.25">
      <c r="A216" s="1">
        <v>1003920840</v>
      </c>
      <c r="B216" s="4">
        <v>43256</v>
      </c>
      <c r="C216" s="1" t="s">
        <v>62</v>
      </c>
      <c r="D216" s="1" t="s">
        <v>102</v>
      </c>
      <c r="E216" s="1" t="s">
        <v>103</v>
      </c>
      <c r="F216" s="1" t="s">
        <v>104</v>
      </c>
      <c r="G216" s="1" t="s">
        <v>68</v>
      </c>
      <c r="H216" s="1">
        <v>1.974</v>
      </c>
      <c r="I216" s="4">
        <v>43256</v>
      </c>
      <c r="J216" s="27">
        <v>24.311900000000001</v>
      </c>
      <c r="K216" s="1" t="s">
        <v>65</v>
      </c>
      <c r="L216" s="1">
        <v>5.25</v>
      </c>
      <c r="M216" s="1">
        <v>50</v>
      </c>
      <c r="N216" s="27">
        <v>50</v>
      </c>
      <c r="O216" s="27">
        <v>50</v>
      </c>
    </row>
    <row r="217" spans="1:15" x14ac:dyDescent="0.25">
      <c r="A217" s="1">
        <v>1003920840</v>
      </c>
      <c r="B217" s="4">
        <v>42688</v>
      </c>
      <c r="C217" s="1" t="s">
        <v>81</v>
      </c>
      <c r="D217" s="1" t="s">
        <v>82</v>
      </c>
      <c r="E217" s="1">
        <v>921800</v>
      </c>
      <c r="F217" s="1" t="s">
        <v>83</v>
      </c>
      <c r="G217" s="1" t="s">
        <v>68</v>
      </c>
      <c r="H217" s="1">
        <v>1897.423</v>
      </c>
      <c r="I217" s="4">
        <v>42685</v>
      </c>
      <c r="J217" s="27">
        <v>15.94</v>
      </c>
      <c r="K217" s="1" t="s">
        <v>65</v>
      </c>
      <c r="L217" s="1" t="s">
        <v>70</v>
      </c>
      <c r="M217" s="1" t="s">
        <v>70</v>
      </c>
      <c r="N217" s="27">
        <v>29284.52</v>
      </c>
      <c r="O217" s="27">
        <v>29284.52</v>
      </c>
    </row>
    <row r="218" spans="1:15" x14ac:dyDescent="0.25">
      <c r="A218" s="1">
        <v>1003920840</v>
      </c>
      <c r="B218" s="4">
        <v>42683</v>
      </c>
      <c r="C218" s="1" t="s">
        <v>69</v>
      </c>
      <c r="D218" s="1" t="s">
        <v>82</v>
      </c>
      <c r="E218" s="1">
        <v>921800</v>
      </c>
      <c r="F218" s="1" t="s">
        <v>83</v>
      </c>
      <c r="G218" s="1" t="s">
        <v>68</v>
      </c>
      <c r="H218" s="1">
        <v>1219.4839999999999</v>
      </c>
      <c r="I218" s="4">
        <v>42683</v>
      </c>
      <c r="J218" s="27">
        <v>15.91</v>
      </c>
      <c r="K218" s="1" t="s">
        <v>65</v>
      </c>
      <c r="L218" s="1" t="s">
        <v>70</v>
      </c>
      <c r="M218" s="1" t="s">
        <v>70</v>
      </c>
      <c r="N218" s="27">
        <v>19400</v>
      </c>
      <c r="O218" s="27">
        <v>19400</v>
      </c>
    </row>
    <row r="219" spans="1:15" x14ac:dyDescent="0.25">
      <c r="A219" s="1">
        <v>1003920840</v>
      </c>
      <c r="B219" s="4">
        <v>42678</v>
      </c>
      <c r="C219" s="1" t="s">
        <v>81</v>
      </c>
      <c r="D219" s="1" t="s">
        <v>106</v>
      </c>
      <c r="E219" s="1">
        <v>973285</v>
      </c>
      <c r="F219" s="1" t="s">
        <v>107</v>
      </c>
      <c r="G219" s="1" t="s">
        <v>68</v>
      </c>
      <c r="H219" s="1">
        <v>306.88</v>
      </c>
      <c r="I219" s="4">
        <v>42677</v>
      </c>
      <c r="J219" s="27">
        <v>30.78</v>
      </c>
      <c r="K219" s="1" t="s">
        <v>87</v>
      </c>
      <c r="L219" s="1" t="s">
        <v>70</v>
      </c>
      <c r="M219" s="1" t="s">
        <v>70</v>
      </c>
      <c r="N219" s="27">
        <v>8460.26</v>
      </c>
      <c r="O219" s="27">
        <v>9443.5400000000009</v>
      </c>
    </row>
    <row r="220" spans="1:15" x14ac:dyDescent="0.25">
      <c r="A220" s="1">
        <v>1003920840</v>
      </c>
      <c r="B220" s="4">
        <v>42677</v>
      </c>
      <c r="C220" s="1" t="s">
        <v>81</v>
      </c>
      <c r="D220" s="1" t="s">
        <v>93</v>
      </c>
      <c r="E220" s="1" t="s">
        <v>94</v>
      </c>
      <c r="F220" s="1" t="s">
        <v>95</v>
      </c>
      <c r="G220" s="1" t="s">
        <v>68</v>
      </c>
      <c r="H220" s="1">
        <v>367.32900000000001</v>
      </c>
      <c r="I220" s="4">
        <v>42677</v>
      </c>
      <c r="J220" s="27">
        <v>16.04</v>
      </c>
      <c r="K220" s="1" t="s">
        <v>65</v>
      </c>
      <c r="L220" s="1" t="s">
        <v>70</v>
      </c>
      <c r="M220" s="1" t="s">
        <v>70</v>
      </c>
      <c r="N220" s="27">
        <v>5889.96</v>
      </c>
      <c r="O220" s="27">
        <v>5889.96</v>
      </c>
    </row>
    <row r="221" spans="1:15" x14ac:dyDescent="0.25">
      <c r="A221" s="1">
        <v>1003920840</v>
      </c>
      <c r="B221" s="4">
        <v>42674</v>
      </c>
      <c r="C221" s="1" t="s">
        <v>69</v>
      </c>
      <c r="D221" s="1" t="s">
        <v>93</v>
      </c>
      <c r="E221" s="1" t="s">
        <v>94</v>
      </c>
      <c r="F221" s="1" t="s">
        <v>95</v>
      </c>
      <c r="G221" s="1" t="s">
        <v>68</v>
      </c>
      <c r="H221" s="1">
        <v>909.76300000000003</v>
      </c>
      <c r="I221" s="4">
        <v>42674</v>
      </c>
      <c r="J221" s="27">
        <v>16.489999999999998</v>
      </c>
      <c r="K221" s="1" t="s">
        <v>65</v>
      </c>
      <c r="L221" s="1" t="s">
        <v>70</v>
      </c>
      <c r="M221" s="1" t="s">
        <v>70</v>
      </c>
      <c r="N221" s="27">
        <v>15000</v>
      </c>
      <c r="O221" s="27">
        <v>15000</v>
      </c>
    </row>
    <row r="222" spans="1:15" x14ac:dyDescent="0.25">
      <c r="A222" s="1">
        <v>1003920840</v>
      </c>
      <c r="B222" s="4">
        <v>42671</v>
      </c>
      <c r="C222" s="1" t="s">
        <v>69</v>
      </c>
      <c r="D222" s="1" t="s">
        <v>93</v>
      </c>
      <c r="E222" s="1" t="s">
        <v>94</v>
      </c>
      <c r="F222" s="1" t="s">
        <v>95</v>
      </c>
      <c r="G222" s="1" t="s">
        <v>68</v>
      </c>
      <c r="H222" s="1">
        <v>301.68900000000002</v>
      </c>
      <c r="I222" s="4">
        <v>42671</v>
      </c>
      <c r="J222" s="27">
        <v>16.579999999999998</v>
      </c>
      <c r="K222" s="1" t="s">
        <v>65</v>
      </c>
      <c r="L222" s="1" t="s">
        <v>70</v>
      </c>
      <c r="M222" s="1" t="s">
        <v>70</v>
      </c>
      <c r="N222" s="27">
        <v>5000</v>
      </c>
      <c r="O222" s="27">
        <v>5000</v>
      </c>
    </row>
    <row r="223" spans="1:15" x14ac:dyDescent="0.25">
      <c r="A223" s="1">
        <v>1003920840</v>
      </c>
      <c r="B223" s="4">
        <v>42669</v>
      </c>
      <c r="C223" s="1" t="s">
        <v>69</v>
      </c>
      <c r="D223" s="1" t="s">
        <v>93</v>
      </c>
      <c r="E223" s="1" t="s">
        <v>94</v>
      </c>
      <c r="F223" s="1" t="s">
        <v>95</v>
      </c>
      <c r="G223" s="1" t="s">
        <v>68</v>
      </c>
      <c r="H223" s="1">
        <v>542.59</v>
      </c>
      <c r="I223" s="4">
        <v>42669</v>
      </c>
      <c r="J223" s="27">
        <v>16.600000000000001</v>
      </c>
      <c r="K223" s="1" t="s">
        <v>65</v>
      </c>
      <c r="L223" s="1" t="s">
        <v>70</v>
      </c>
      <c r="M223" s="1" t="s">
        <v>70</v>
      </c>
      <c r="N223" s="27">
        <v>9005</v>
      </c>
      <c r="O223" s="27">
        <v>9005</v>
      </c>
    </row>
    <row r="224" spans="1:15" x14ac:dyDescent="0.25">
      <c r="A224" s="1">
        <v>1003920840</v>
      </c>
      <c r="B224" s="4">
        <v>42641</v>
      </c>
      <c r="C224" s="1" t="s">
        <v>62</v>
      </c>
      <c r="D224" s="1" t="s">
        <v>106</v>
      </c>
      <c r="E224" s="1">
        <v>973285</v>
      </c>
      <c r="F224" s="1" t="s">
        <v>107</v>
      </c>
      <c r="G224" s="1" t="s">
        <v>68</v>
      </c>
      <c r="H224" s="1">
        <v>306.88</v>
      </c>
      <c r="I224" s="4">
        <v>42640</v>
      </c>
      <c r="J224" s="27">
        <v>32.645000000000003</v>
      </c>
      <c r="K224" s="1" t="s">
        <v>87</v>
      </c>
      <c r="L224" s="1">
        <v>5.25</v>
      </c>
      <c r="M224" s="1">
        <v>50</v>
      </c>
      <c r="N224" s="27">
        <v>9000</v>
      </c>
      <c r="O224" s="27">
        <v>10020.33</v>
      </c>
    </row>
    <row r="225" spans="1:15" x14ac:dyDescent="0.25">
      <c r="A225" s="1">
        <v>1003920840</v>
      </c>
      <c r="B225" s="4">
        <v>42608</v>
      </c>
      <c r="C225" s="1" t="s">
        <v>108</v>
      </c>
      <c r="D225" s="1" t="s">
        <v>93</v>
      </c>
      <c r="E225" s="1" t="s">
        <v>94</v>
      </c>
      <c r="F225" s="1" t="s">
        <v>95</v>
      </c>
      <c r="G225" s="1" t="s">
        <v>68</v>
      </c>
      <c r="H225" s="1" t="s">
        <v>70</v>
      </c>
      <c r="I225" s="4">
        <v>42608</v>
      </c>
      <c r="J225" s="27" t="s">
        <v>70</v>
      </c>
      <c r="K225" s="1" t="s">
        <v>65</v>
      </c>
      <c r="L225" s="1" t="s">
        <v>70</v>
      </c>
      <c r="M225" s="1" t="s">
        <v>70</v>
      </c>
      <c r="N225" s="27">
        <v>0</v>
      </c>
      <c r="O225" s="27">
        <v>0</v>
      </c>
    </row>
    <row r="226" spans="1:15" x14ac:dyDescent="0.25">
      <c r="A226" s="1">
        <v>1003920840</v>
      </c>
      <c r="B226" s="4">
        <v>42608</v>
      </c>
      <c r="C226" s="1" t="s">
        <v>108</v>
      </c>
      <c r="D226" s="1" t="s">
        <v>82</v>
      </c>
      <c r="E226" s="1">
        <v>921800</v>
      </c>
      <c r="F226" s="1" t="s">
        <v>83</v>
      </c>
      <c r="G226" s="1" t="s">
        <v>68</v>
      </c>
      <c r="H226" s="1" t="s">
        <v>70</v>
      </c>
      <c r="I226" s="4">
        <v>42608</v>
      </c>
      <c r="J226" s="27" t="s">
        <v>70</v>
      </c>
      <c r="K226" s="1" t="s">
        <v>65</v>
      </c>
      <c r="L226" s="1" t="s">
        <v>70</v>
      </c>
      <c r="M226" s="1" t="s">
        <v>70</v>
      </c>
      <c r="N226" s="27">
        <v>0</v>
      </c>
      <c r="O226" s="27">
        <v>0</v>
      </c>
    </row>
    <row r="227" spans="1:15" x14ac:dyDescent="0.25">
      <c r="A227" s="1">
        <v>1003920840</v>
      </c>
      <c r="B227" s="4">
        <v>42607</v>
      </c>
      <c r="C227" s="1" t="s">
        <v>69</v>
      </c>
      <c r="D227" s="1" t="s">
        <v>82</v>
      </c>
      <c r="E227" s="1">
        <v>921800</v>
      </c>
      <c r="F227" s="1" t="s">
        <v>83</v>
      </c>
      <c r="G227" s="1" t="s">
        <v>68</v>
      </c>
      <c r="H227" s="1">
        <v>98.17</v>
      </c>
      <c r="I227" s="4">
        <v>42606</v>
      </c>
      <c r="J227" s="27">
        <v>15.3</v>
      </c>
      <c r="K227" s="1" t="s">
        <v>65</v>
      </c>
      <c r="L227" s="1" t="s">
        <v>70</v>
      </c>
      <c r="M227" s="1" t="s">
        <v>70</v>
      </c>
      <c r="N227" s="27">
        <v>1500</v>
      </c>
      <c r="O227" s="27">
        <v>1500</v>
      </c>
    </row>
    <row r="228" spans="1:15" x14ac:dyDescent="0.25">
      <c r="A228" s="1">
        <v>1003920840</v>
      </c>
      <c r="B228" s="4">
        <v>42593</v>
      </c>
      <c r="C228" s="1" t="s">
        <v>69</v>
      </c>
      <c r="D228" s="1" t="s">
        <v>82</v>
      </c>
      <c r="E228" s="1">
        <v>921800</v>
      </c>
      <c r="F228" s="1" t="s">
        <v>83</v>
      </c>
      <c r="G228" s="1" t="s">
        <v>68</v>
      </c>
      <c r="H228" s="1">
        <v>62.59</v>
      </c>
      <c r="I228" s="4">
        <v>42593</v>
      </c>
      <c r="J228" s="27">
        <v>15.21</v>
      </c>
      <c r="K228" s="1" t="s">
        <v>65</v>
      </c>
      <c r="L228" s="1" t="s">
        <v>70</v>
      </c>
      <c r="M228" s="1" t="s">
        <v>70</v>
      </c>
      <c r="N228" s="27">
        <v>950</v>
      </c>
      <c r="O228" s="27">
        <v>950</v>
      </c>
    </row>
    <row r="229" spans="1:15" x14ac:dyDescent="0.25">
      <c r="A229" s="1">
        <v>1003920840</v>
      </c>
      <c r="B229" s="4">
        <v>42576</v>
      </c>
      <c r="C229" s="1" t="s">
        <v>69</v>
      </c>
      <c r="D229" s="1" t="s">
        <v>82</v>
      </c>
      <c r="E229" s="1">
        <v>921800</v>
      </c>
      <c r="F229" s="1" t="s">
        <v>83</v>
      </c>
      <c r="G229" s="1" t="s">
        <v>68</v>
      </c>
      <c r="H229" s="1">
        <v>133.82300000000001</v>
      </c>
      <c r="I229" s="4">
        <v>42576</v>
      </c>
      <c r="J229" s="27">
        <v>14.96</v>
      </c>
      <c r="K229" s="1" t="s">
        <v>65</v>
      </c>
      <c r="L229" s="1" t="s">
        <v>70</v>
      </c>
      <c r="M229" s="1" t="s">
        <v>70</v>
      </c>
      <c r="N229" s="27">
        <v>2000</v>
      </c>
      <c r="O229" s="27">
        <v>2000</v>
      </c>
    </row>
    <row r="230" spans="1:15" x14ac:dyDescent="0.25">
      <c r="A230" s="1">
        <v>1003920840</v>
      </c>
      <c r="B230" s="4">
        <v>42569</v>
      </c>
      <c r="C230" s="1" t="s">
        <v>69</v>
      </c>
      <c r="D230" s="1" t="s">
        <v>82</v>
      </c>
      <c r="E230" s="1">
        <v>921800</v>
      </c>
      <c r="F230" s="1" t="s">
        <v>83</v>
      </c>
      <c r="G230" s="1" t="s">
        <v>68</v>
      </c>
      <c r="H230" s="1">
        <v>68.024000000000001</v>
      </c>
      <c r="I230" s="4">
        <v>42569</v>
      </c>
      <c r="J230" s="27">
        <v>14.73</v>
      </c>
      <c r="K230" s="1" t="s">
        <v>65</v>
      </c>
      <c r="L230" s="1" t="s">
        <v>70</v>
      </c>
      <c r="M230" s="1" t="s">
        <v>70</v>
      </c>
      <c r="N230" s="27">
        <v>1000</v>
      </c>
      <c r="O230" s="27">
        <v>1000</v>
      </c>
    </row>
    <row r="231" spans="1:15" x14ac:dyDescent="0.25">
      <c r="A231" s="1">
        <v>1003920840</v>
      </c>
      <c r="B231" s="4">
        <v>42562</v>
      </c>
      <c r="C231" s="1" t="s">
        <v>69</v>
      </c>
      <c r="D231" s="1" t="s">
        <v>93</v>
      </c>
      <c r="E231" s="1" t="s">
        <v>94</v>
      </c>
      <c r="F231" s="1" t="s">
        <v>95</v>
      </c>
      <c r="G231" s="1" t="s">
        <v>68</v>
      </c>
      <c r="H231" s="1">
        <v>62.741999999999997</v>
      </c>
      <c r="I231" s="4">
        <v>42559</v>
      </c>
      <c r="J231" s="27">
        <v>15.97</v>
      </c>
      <c r="K231" s="1" t="s">
        <v>65</v>
      </c>
      <c r="L231" s="1" t="s">
        <v>70</v>
      </c>
      <c r="M231" s="1" t="s">
        <v>70</v>
      </c>
      <c r="N231" s="27">
        <v>1000</v>
      </c>
      <c r="O231" s="27">
        <v>1000</v>
      </c>
    </row>
    <row r="232" spans="1:15" x14ac:dyDescent="0.25">
      <c r="A232" s="1">
        <v>1003920840</v>
      </c>
      <c r="B232" s="4">
        <v>42556</v>
      </c>
      <c r="C232" s="1" t="s">
        <v>69</v>
      </c>
      <c r="D232" s="1" t="s">
        <v>82</v>
      </c>
      <c r="E232" s="1">
        <v>921800</v>
      </c>
      <c r="F232" s="1" t="s">
        <v>83</v>
      </c>
      <c r="G232" s="1" t="s">
        <v>68</v>
      </c>
      <c r="H232" s="1">
        <v>369.935</v>
      </c>
      <c r="I232" s="4">
        <v>42555</v>
      </c>
      <c r="J232" s="27">
        <v>13.97</v>
      </c>
      <c r="K232" s="1" t="s">
        <v>65</v>
      </c>
      <c r="L232" s="1" t="s">
        <v>70</v>
      </c>
      <c r="M232" s="1" t="s">
        <v>70</v>
      </c>
      <c r="N232" s="27">
        <v>5166</v>
      </c>
      <c r="O232" s="27">
        <v>5166</v>
      </c>
    </row>
    <row r="233" spans="1:15" x14ac:dyDescent="0.25">
      <c r="A233" s="1">
        <v>1003920840</v>
      </c>
      <c r="B233" s="4">
        <v>42499</v>
      </c>
      <c r="C233" s="1" t="s">
        <v>62</v>
      </c>
      <c r="D233" s="1" t="s">
        <v>82</v>
      </c>
      <c r="E233" s="1">
        <v>921800</v>
      </c>
      <c r="F233" s="1" t="s">
        <v>83</v>
      </c>
      <c r="G233" s="1" t="s">
        <v>68</v>
      </c>
      <c r="H233" s="1">
        <v>765.90099999999995</v>
      </c>
      <c r="I233" s="4">
        <v>42496</v>
      </c>
      <c r="J233" s="27">
        <v>13.053900000000001</v>
      </c>
      <c r="K233" s="1" t="s">
        <v>65</v>
      </c>
      <c r="L233" s="1">
        <v>5.25</v>
      </c>
      <c r="M233" s="1">
        <v>50</v>
      </c>
      <c r="N233" s="27">
        <v>10000</v>
      </c>
      <c r="O233" s="27">
        <v>10000</v>
      </c>
    </row>
    <row r="234" spans="1:15" x14ac:dyDescent="0.25">
      <c r="A234" s="1">
        <v>1003920840</v>
      </c>
      <c r="B234" s="4">
        <v>42487</v>
      </c>
      <c r="C234" s="1" t="s">
        <v>69</v>
      </c>
      <c r="D234" s="1" t="s">
        <v>93</v>
      </c>
      <c r="E234" s="1" t="s">
        <v>94</v>
      </c>
      <c r="F234" s="1" t="s">
        <v>95</v>
      </c>
      <c r="G234" s="1" t="s">
        <v>68</v>
      </c>
      <c r="H234" s="1">
        <v>1245.454</v>
      </c>
      <c r="I234" s="4">
        <v>42487</v>
      </c>
      <c r="J234" s="27">
        <v>16.059999999999999</v>
      </c>
      <c r="K234" s="1" t="s">
        <v>65</v>
      </c>
      <c r="L234" s="1" t="s">
        <v>70</v>
      </c>
      <c r="M234" s="1" t="s">
        <v>70</v>
      </c>
      <c r="N234" s="27">
        <v>20000</v>
      </c>
      <c r="O234" s="27">
        <v>20000</v>
      </c>
    </row>
    <row r="235" spans="1:15" x14ac:dyDescent="0.25">
      <c r="A235" s="1">
        <v>1003920840</v>
      </c>
      <c r="B235" s="4">
        <v>42487</v>
      </c>
      <c r="C235" s="1" t="s">
        <v>62</v>
      </c>
      <c r="D235" s="1" t="s">
        <v>82</v>
      </c>
      <c r="E235" s="1">
        <v>921800</v>
      </c>
      <c r="F235" s="1" t="s">
        <v>83</v>
      </c>
      <c r="G235" s="1" t="s">
        <v>68</v>
      </c>
      <c r="H235" s="1">
        <v>360.75200000000001</v>
      </c>
      <c r="I235" s="4">
        <v>42487</v>
      </c>
      <c r="J235" s="27">
        <v>13.8544</v>
      </c>
      <c r="K235" s="1" t="s">
        <v>65</v>
      </c>
      <c r="L235" s="1">
        <v>5.25</v>
      </c>
      <c r="M235" s="1">
        <v>50</v>
      </c>
      <c r="N235" s="27">
        <v>5000</v>
      </c>
      <c r="O235" s="27">
        <v>5000</v>
      </c>
    </row>
    <row r="236" spans="1:15" x14ac:dyDescent="0.25">
      <c r="A236" s="1">
        <v>1003920840</v>
      </c>
      <c r="B236" s="4">
        <v>42487</v>
      </c>
      <c r="C236" s="1" t="s">
        <v>62</v>
      </c>
      <c r="D236" s="1" t="s">
        <v>82</v>
      </c>
      <c r="E236" s="1">
        <v>921800</v>
      </c>
      <c r="F236" s="1" t="s">
        <v>83</v>
      </c>
      <c r="G236" s="1" t="s">
        <v>68</v>
      </c>
      <c r="H236" s="1">
        <v>1473.5940000000001</v>
      </c>
      <c r="I236" s="4">
        <v>42487</v>
      </c>
      <c r="J236" s="27">
        <v>13.5709</v>
      </c>
      <c r="K236" s="1" t="s">
        <v>65</v>
      </c>
      <c r="L236" s="1">
        <v>5.25</v>
      </c>
      <c r="M236" s="1">
        <v>90</v>
      </c>
      <c r="N236" s="27">
        <v>20000</v>
      </c>
      <c r="O236" s="27">
        <v>20000</v>
      </c>
    </row>
    <row r="237" spans="1:15" x14ac:dyDescent="0.25">
      <c r="A237" s="1">
        <v>1003920840</v>
      </c>
      <c r="B237" s="4">
        <v>42485</v>
      </c>
      <c r="C237" s="1" t="s">
        <v>62</v>
      </c>
      <c r="D237" s="1" t="s">
        <v>82</v>
      </c>
      <c r="E237" s="1">
        <v>921800</v>
      </c>
      <c r="F237" s="1" t="s">
        <v>83</v>
      </c>
      <c r="G237" s="1" t="s">
        <v>68</v>
      </c>
      <c r="H237" s="1">
        <v>89.549000000000007</v>
      </c>
      <c r="I237" s="4">
        <v>42485</v>
      </c>
      <c r="J237" s="27">
        <v>13.936500000000001</v>
      </c>
      <c r="K237" s="1" t="s">
        <v>65</v>
      </c>
      <c r="L237" s="1">
        <v>5.25</v>
      </c>
      <c r="M237" s="1">
        <v>50</v>
      </c>
      <c r="N237" s="27">
        <v>1250</v>
      </c>
      <c r="O237" s="27">
        <v>1250</v>
      </c>
    </row>
    <row r="238" spans="1:15" x14ac:dyDescent="0.25">
      <c r="A238" s="1">
        <v>1003920840</v>
      </c>
      <c r="B238" s="4">
        <v>42485</v>
      </c>
      <c r="C238" s="1" t="s">
        <v>62</v>
      </c>
      <c r="D238" s="1" t="s">
        <v>82</v>
      </c>
      <c r="E238" s="1">
        <v>921800</v>
      </c>
      <c r="F238" s="1" t="s">
        <v>83</v>
      </c>
      <c r="G238" s="1" t="s">
        <v>68</v>
      </c>
      <c r="H238" s="1">
        <v>725.971</v>
      </c>
      <c r="I238" s="4">
        <v>42482</v>
      </c>
      <c r="J238" s="27">
        <v>13.7719</v>
      </c>
      <c r="K238" s="1" t="s">
        <v>65</v>
      </c>
      <c r="L238" s="1">
        <v>5.25</v>
      </c>
      <c r="M238" s="1">
        <v>90</v>
      </c>
      <c r="N238" s="27">
        <v>10000</v>
      </c>
      <c r="O238" s="27">
        <v>10000</v>
      </c>
    </row>
    <row r="239" spans="1:15" x14ac:dyDescent="0.25">
      <c r="A239" s="1">
        <v>1003920840</v>
      </c>
      <c r="B239" s="4">
        <v>42482</v>
      </c>
      <c r="C239" s="1" t="s">
        <v>69</v>
      </c>
      <c r="D239" s="1" t="s">
        <v>93</v>
      </c>
      <c r="E239" s="1" t="s">
        <v>94</v>
      </c>
      <c r="F239" s="1" t="s">
        <v>95</v>
      </c>
      <c r="G239" s="1" t="s">
        <v>68</v>
      </c>
      <c r="H239" s="1">
        <v>624.36699999999996</v>
      </c>
      <c r="I239" s="4">
        <v>42482</v>
      </c>
      <c r="J239" s="27">
        <v>16.170000000000002</v>
      </c>
      <c r="K239" s="1" t="s">
        <v>65</v>
      </c>
      <c r="L239" s="1" t="s">
        <v>70</v>
      </c>
      <c r="M239" s="1" t="s">
        <v>70</v>
      </c>
      <c r="N239" s="27">
        <v>10000</v>
      </c>
      <c r="O239" s="27">
        <v>10000</v>
      </c>
    </row>
    <row r="240" spans="1:15" x14ac:dyDescent="0.25">
      <c r="A240" s="1">
        <v>1003920840</v>
      </c>
      <c r="B240" s="4">
        <v>42482</v>
      </c>
      <c r="C240" s="1" t="s">
        <v>69</v>
      </c>
      <c r="D240" s="1" t="s">
        <v>93</v>
      </c>
      <c r="E240" s="1" t="s">
        <v>94</v>
      </c>
      <c r="F240" s="1" t="s">
        <v>95</v>
      </c>
      <c r="G240" s="1" t="s">
        <v>68</v>
      </c>
      <c r="H240" s="1">
        <v>311.8</v>
      </c>
      <c r="I240" s="4">
        <v>42481</v>
      </c>
      <c r="J240" s="27">
        <v>16.2</v>
      </c>
      <c r="K240" s="1" t="s">
        <v>65</v>
      </c>
      <c r="L240" s="1" t="s">
        <v>70</v>
      </c>
      <c r="M240" s="1" t="s">
        <v>70</v>
      </c>
      <c r="N240" s="27">
        <v>5000</v>
      </c>
      <c r="O240" s="27">
        <v>5000</v>
      </c>
    </row>
    <row r="241" spans="1:15" x14ac:dyDescent="0.25">
      <c r="A241" s="1">
        <v>1003920840</v>
      </c>
      <c r="B241" s="4">
        <v>42482</v>
      </c>
      <c r="C241" s="1" t="s">
        <v>62</v>
      </c>
      <c r="D241" s="1" t="s">
        <v>82</v>
      </c>
      <c r="E241" s="1">
        <v>921800</v>
      </c>
      <c r="F241" s="1" t="s">
        <v>83</v>
      </c>
      <c r="G241" s="1" t="s">
        <v>68</v>
      </c>
      <c r="H241" s="1">
        <v>362.64699999999999</v>
      </c>
      <c r="I241" s="4">
        <v>42481</v>
      </c>
      <c r="J241" s="27">
        <v>13.782</v>
      </c>
      <c r="K241" s="1" t="s">
        <v>65</v>
      </c>
      <c r="L241" s="1">
        <v>5.25</v>
      </c>
      <c r="M241" s="1">
        <v>90</v>
      </c>
      <c r="N241" s="27">
        <v>5000</v>
      </c>
      <c r="O241" s="27">
        <v>5000</v>
      </c>
    </row>
    <row r="242" spans="1:15" x14ac:dyDescent="0.25">
      <c r="A242" s="1">
        <v>1003920840</v>
      </c>
      <c r="B242" s="4">
        <v>42481</v>
      </c>
      <c r="C242" s="1" t="s">
        <v>69</v>
      </c>
      <c r="D242" s="1" t="s">
        <v>93</v>
      </c>
      <c r="E242" s="1" t="s">
        <v>94</v>
      </c>
      <c r="F242" s="1" t="s">
        <v>95</v>
      </c>
      <c r="G242" s="1" t="s">
        <v>68</v>
      </c>
      <c r="H242" s="1">
        <v>93.733000000000004</v>
      </c>
      <c r="I242" s="4">
        <v>42480</v>
      </c>
      <c r="J242" s="27">
        <v>16.170000000000002</v>
      </c>
      <c r="K242" s="1" t="s">
        <v>65</v>
      </c>
      <c r="L242" s="1" t="s">
        <v>70</v>
      </c>
      <c r="M242" s="1" t="s">
        <v>70</v>
      </c>
      <c r="N242" s="27">
        <v>1500</v>
      </c>
      <c r="O242" s="27">
        <v>1500</v>
      </c>
    </row>
    <row r="243" spans="1:15" x14ac:dyDescent="0.25">
      <c r="A243" s="1">
        <v>1003920840</v>
      </c>
      <c r="B243" s="4">
        <v>42479</v>
      </c>
      <c r="C243" s="1" t="s">
        <v>62</v>
      </c>
      <c r="D243" s="1" t="s">
        <v>82</v>
      </c>
      <c r="E243" s="1">
        <v>921800</v>
      </c>
      <c r="F243" s="1" t="s">
        <v>83</v>
      </c>
      <c r="G243" s="1" t="s">
        <v>68</v>
      </c>
      <c r="H243" s="1">
        <v>71.034999999999997</v>
      </c>
      <c r="I243" s="4">
        <v>42478</v>
      </c>
      <c r="J243" s="27">
        <v>14.0494</v>
      </c>
      <c r="K243" s="1" t="s">
        <v>65</v>
      </c>
      <c r="L243" s="1">
        <v>5.25</v>
      </c>
      <c r="M243" s="1">
        <v>50</v>
      </c>
      <c r="N243" s="27">
        <v>1000</v>
      </c>
      <c r="O243" s="27">
        <v>1000</v>
      </c>
    </row>
    <row r="244" spans="1:15" x14ac:dyDescent="0.25">
      <c r="A244" s="1">
        <v>1003920840</v>
      </c>
      <c r="B244" s="4">
        <v>42479</v>
      </c>
      <c r="C244" s="1" t="s">
        <v>69</v>
      </c>
      <c r="D244" s="1" t="s">
        <v>93</v>
      </c>
      <c r="E244" s="1" t="s">
        <v>94</v>
      </c>
      <c r="F244" s="1" t="s">
        <v>95</v>
      </c>
      <c r="G244" s="1" t="s">
        <v>68</v>
      </c>
      <c r="H244" s="1">
        <v>2641.66</v>
      </c>
      <c r="I244" s="4">
        <v>42478</v>
      </c>
      <c r="J244" s="27">
        <v>16</v>
      </c>
      <c r="K244" s="1" t="s">
        <v>65</v>
      </c>
      <c r="L244" s="1" t="s">
        <v>70</v>
      </c>
      <c r="M244" s="1" t="s">
        <v>70</v>
      </c>
      <c r="N244" s="27">
        <v>42000</v>
      </c>
      <c r="O244" s="27">
        <v>42000</v>
      </c>
    </row>
    <row r="245" spans="1:15" x14ac:dyDescent="0.25">
      <c r="A245" s="1">
        <v>1003920840</v>
      </c>
      <c r="B245" s="4">
        <v>42478</v>
      </c>
      <c r="C245" s="1" t="s">
        <v>69</v>
      </c>
      <c r="D245" s="1" t="s">
        <v>93</v>
      </c>
      <c r="E245" s="1" t="s">
        <v>94</v>
      </c>
      <c r="F245" s="1" t="s">
        <v>95</v>
      </c>
      <c r="G245" s="1" t="s">
        <v>68</v>
      </c>
      <c r="H245" s="1">
        <v>313.40800000000002</v>
      </c>
      <c r="I245" s="4">
        <v>42475</v>
      </c>
      <c r="J245" s="27">
        <v>15.96</v>
      </c>
      <c r="K245" s="1" t="s">
        <v>65</v>
      </c>
      <c r="L245" s="1" t="s">
        <v>70</v>
      </c>
      <c r="M245" s="1" t="s">
        <v>70</v>
      </c>
      <c r="N245" s="27">
        <v>5000</v>
      </c>
      <c r="O245" s="27">
        <v>5000</v>
      </c>
    </row>
    <row r="246" spans="1:15" x14ac:dyDescent="0.25">
      <c r="A246" s="1">
        <v>1003920840</v>
      </c>
      <c r="B246" s="4">
        <v>42471</v>
      </c>
      <c r="C246" s="1" t="s">
        <v>69</v>
      </c>
      <c r="D246" s="1" t="s">
        <v>93</v>
      </c>
      <c r="E246" s="1" t="s">
        <v>94</v>
      </c>
      <c r="F246" s="1" t="s">
        <v>95</v>
      </c>
      <c r="G246" s="1" t="s">
        <v>68</v>
      </c>
      <c r="H246" s="1">
        <v>193.67699999999999</v>
      </c>
      <c r="I246" s="4">
        <v>42471</v>
      </c>
      <c r="J246" s="27">
        <v>15.5</v>
      </c>
      <c r="K246" s="1" t="s">
        <v>65</v>
      </c>
      <c r="L246" s="1" t="s">
        <v>70</v>
      </c>
      <c r="M246" s="1" t="s">
        <v>70</v>
      </c>
      <c r="N246" s="27">
        <v>3000</v>
      </c>
      <c r="O246" s="27">
        <v>3000</v>
      </c>
    </row>
    <row r="247" spans="1:15" x14ac:dyDescent="0.25">
      <c r="A247" s="1">
        <v>1003920840</v>
      </c>
      <c r="B247" s="4">
        <v>42468</v>
      </c>
      <c r="C247" s="1" t="s">
        <v>69</v>
      </c>
      <c r="D247" s="1" t="s">
        <v>93</v>
      </c>
      <c r="E247" s="1" t="s">
        <v>94</v>
      </c>
      <c r="F247" s="1" t="s">
        <v>95</v>
      </c>
      <c r="G247" s="1" t="s">
        <v>68</v>
      </c>
      <c r="H247" s="1">
        <v>646.12400000000002</v>
      </c>
      <c r="I247" s="4">
        <v>42468</v>
      </c>
      <c r="J247" s="27">
        <v>15.48</v>
      </c>
      <c r="K247" s="1" t="s">
        <v>65</v>
      </c>
      <c r="L247" s="1" t="s">
        <v>70</v>
      </c>
      <c r="M247" s="1" t="s">
        <v>70</v>
      </c>
      <c r="N247" s="27">
        <v>10000</v>
      </c>
      <c r="O247" s="27">
        <v>10000</v>
      </c>
    </row>
    <row r="248" spans="1:15" x14ac:dyDescent="0.25">
      <c r="A248" s="1">
        <v>1003920840</v>
      </c>
      <c r="B248" s="4">
        <v>42468</v>
      </c>
      <c r="C248" s="1" t="s">
        <v>69</v>
      </c>
      <c r="D248" s="1" t="s">
        <v>93</v>
      </c>
      <c r="E248" s="1" t="s">
        <v>94</v>
      </c>
      <c r="F248" s="1" t="s">
        <v>95</v>
      </c>
      <c r="G248" s="1" t="s">
        <v>68</v>
      </c>
      <c r="H248" s="1">
        <v>646.12400000000002</v>
      </c>
      <c r="I248" s="4">
        <v>42468</v>
      </c>
      <c r="J248" s="27">
        <v>15.48</v>
      </c>
      <c r="K248" s="1" t="s">
        <v>65</v>
      </c>
      <c r="L248" s="1" t="s">
        <v>70</v>
      </c>
      <c r="M248" s="1" t="s">
        <v>70</v>
      </c>
      <c r="N248" s="27">
        <v>10000</v>
      </c>
      <c r="O248" s="27">
        <v>10000</v>
      </c>
    </row>
    <row r="249" spans="1:15" x14ac:dyDescent="0.25">
      <c r="A249" s="1">
        <v>1003920840</v>
      </c>
      <c r="B249" s="4">
        <v>42464</v>
      </c>
      <c r="C249" s="1" t="s">
        <v>69</v>
      </c>
      <c r="D249" s="1" t="s">
        <v>93</v>
      </c>
      <c r="E249" s="1" t="s">
        <v>94</v>
      </c>
      <c r="F249" s="1" t="s">
        <v>95</v>
      </c>
      <c r="G249" s="1" t="s">
        <v>68</v>
      </c>
      <c r="H249" s="1">
        <v>64.147999999999996</v>
      </c>
      <c r="I249" s="4">
        <v>42464</v>
      </c>
      <c r="J249" s="27">
        <v>15.62</v>
      </c>
      <c r="K249" s="1" t="s">
        <v>65</v>
      </c>
      <c r="L249" s="1" t="s">
        <v>70</v>
      </c>
      <c r="M249" s="1" t="s">
        <v>70</v>
      </c>
      <c r="N249" s="27">
        <v>1000</v>
      </c>
      <c r="O249" s="27">
        <v>1000</v>
      </c>
    </row>
    <row r="250" spans="1:15" x14ac:dyDescent="0.25">
      <c r="A250" s="1">
        <v>1003920840</v>
      </c>
      <c r="B250" s="4">
        <v>42429</v>
      </c>
      <c r="C250" s="1" t="s">
        <v>69</v>
      </c>
      <c r="D250" s="1" t="s">
        <v>93</v>
      </c>
      <c r="E250" s="1" t="s">
        <v>94</v>
      </c>
      <c r="F250" s="1" t="s">
        <v>95</v>
      </c>
      <c r="G250" s="1" t="s">
        <v>68</v>
      </c>
      <c r="H250" s="1">
        <v>972.66300000000001</v>
      </c>
      <c r="I250" s="4">
        <v>42429</v>
      </c>
      <c r="J250" s="27">
        <v>15.65</v>
      </c>
      <c r="K250" s="1" t="s">
        <v>65</v>
      </c>
      <c r="L250" s="1" t="s">
        <v>70</v>
      </c>
      <c r="M250" s="1" t="s">
        <v>70</v>
      </c>
      <c r="N250" s="27">
        <v>14992.95</v>
      </c>
      <c r="O250" s="27">
        <v>14992.95</v>
      </c>
    </row>
    <row r="251" spans="1:15" x14ac:dyDescent="0.25">
      <c r="A251" s="1">
        <v>1003920840</v>
      </c>
      <c r="B251" s="4">
        <v>42417</v>
      </c>
      <c r="C251" s="1" t="s">
        <v>69</v>
      </c>
      <c r="D251" s="1" t="s">
        <v>93</v>
      </c>
      <c r="E251" s="1" t="s">
        <v>94</v>
      </c>
      <c r="F251" s="1" t="s">
        <v>95</v>
      </c>
      <c r="G251" s="1" t="s">
        <v>68</v>
      </c>
      <c r="H251" s="1">
        <v>169.39699999999999</v>
      </c>
      <c r="I251" s="4">
        <v>42416</v>
      </c>
      <c r="J251" s="27">
        <v>14.77</v>
      </c>
      <c r="K251" s="1" t="s">
        <v>65</v>
      </c>
      <c r="L251" s="1" t="s">
        <v>70</v>
      </c>
      <c r="M251" s="1" t="s">
        <v>70</v>
      </c>
      <c r="N251" s="27">
        <v>2500</v>
      </c>
      <c r="O251" s="27">
        <v>2500</v>
      </c>
    </row>
    <row r="252" spans="1:15" x14ac:dyDescent="0.25">
      <c r="A252" s="1">
        <v>1003920840</v>
      </c>
      <c r="B252" s="4">
        <v>42408</v>
      </c>
      <c r="C252" s="1" t="s">
        <v>69</v>
      </c>
      <c r="D252" s="1" t="s">
        <v>93</v>
      </c>
      <c r="E252" s="1" t="s">
        <v>94</v>
      </c>
      <c r="F252" s="1" t="s">
        <v>95</v>
      </c>
      <c r="G252" s="1" t="s">
        <v>68</v>
      </c>
      <c r="H252" s="1">
        <v>205.75700000000001</v>
      </c>
      <c r="I252" s="4">
        <v>42408</v>
      </c>
      <c r="J252" s="27">
        <v>14.59</v>
      </c>
      <c r="K252" s="1" t="s">
        <v>65</v>
      </c>
      <c r="L252" s="1" t="s">
        <v>70</v>
      </c>
      <c r="M252" s="1" t="s">
        <v>70</v>
      </c>
      <c r="N252" s="27">
        <v>3000</v>
      </c>
      <c r="O252" s="27">
        <v>3000</v>
      </c>
    </row>
    <row r="253" spans="1:15" x14ac:dyDescent="0.25">
      <c r="A253" s="1">
        <v>1003920840</v>
      </c>
      <c r="B253" s="4">
        <v>42360</v>
      </c>
      <c r="C253" s="1" t="s">
        <v>69</v>
      </c>
      <c r="D253" s="1" t="s">
        <v>93</v>
      </c>
      <c r="E253" s="1" t="s">
        <v>94</v>
      </c>
      <c r="F253" s="1" t="s">
        <v>95</v>
      </c>
      <c r="G253" s="1" t="s">
        <v>68</v>
      </c>
      <c r="H253" s="1">
        <v>160.13999999999999</v>
      </c>
      <c r="I253" s="4">
        <v>42359</v>
      </c>
      <c r="J253" s="27">
        <v>16.36</v>
      </c>
      <c r="K253" s="1" t="s">
        <v>65</v>
      </c>
      <c r="L253" s="1" t="s">
        <v>70</v>
      </c>
      <c r="M253" s="1" t="s">
        <v>70</v>
      </c>
      <c r="N253" s="27">
        <v>2500</v>
      </c>
      <c r="O253" s="27">
        <v>2500</v>
      </c>
    </row>
    <row r="254" spans="1:15" x14ac:dyDescent="0.25">
      <c r="A254" s="1">
        <v>1003920840</v>
      </c>
      <c r="B254" s="4">
        <v>42349</v>
      </c>
      <c r="C254" s="1" t="s">
        <v>69</v>
      </c>
      <c r="D254" s="1" t="s">
        <v>93</v>
      </c>
      <c r="E254" s="1" t="s">
        <v>94</v>
      </c>
      <c r="F254" s="1" t="s">
        <v>95</v>
      </c>
      <c r="G254" s="1" t="s">
        <v>68</v>
      </c>
      <c r="H254" s="1">
        <v>632.52599999999995</v>
      </c>
      <c r="I254" s="4">
        <v>42348</v>
      </c>
      <c r="J254" s="27">
        <v>16.62</v>
      </c>
      <c r="K254" s="1" t="s">
        <v>65</v>
      </c>
      <c r="L254" s="1" t="s">
        <v>70</v>
      </c>
      <c r="M254" s="1" t="s">
        <v>70</v>
      </c>
      <c r="N254" s="27">
        <v>10000</v>
      </c>
      <c r="O254" s="27">
        <v>10000</v>
      </c>
    </row>
    <row r="255" spans="1:15" x14ac:dyDescent="0.25">
      <c r="A255" s="1">
        <v>1003920840</v>
      </c>
      <c r="B255" s="4">
        <v>42348</v>
      </c>
      <c r="C255" s="1" t="s">
        <v>69</v>
      </c>
      <c r="D255" s="1" t="s">
        <v>93</v>
      </c>
      <c r="E255" s="1" t="s">
        <v>94</v>
      </c>
      <c r="F255" s="1" t="s">
        <v>95</v>
      </c>
      <c r="G255" s="1" t="s">
        <v>68</v>
      </c>
      <c r="H255" s="1">
        <v>1592.7460000000001</v>
      </c>
      <c r="I255" s="4">
        <v>42347</v>
      </c>
      <c r="J255" s="27">
        <v>16.55</v>
      </c>
      <c r="K255" s="1" t="s">
        <v>65</v>
      </c>
      <c r="L255" s="1" t="s">
        <v>70</v>
      </c>
      <c r="M255" s="1" t="s">
        <v>70</v>
      </c>
      <c r="N255" s="27">
        <v>25000</v>
      </c>
      <c r="O255" s="27">
        <v>25000</v>
      </c>
    </row>
    <row r="256" spans="1:15" x14ac:dyDescent="0.25">
      <c r="A256" s="1">
        <v>1003920840</v>
      </c>
      <c r="B256" s="4">
        <v>42346</v>
      </c>
      <c r="C256" s="1" t="s">
        <v>69</v>
      </c>
      <c r="D256" s="1" t="s">
        <v>93</v>
      </c>
      <c r="E256" s="1" t="s">
        <v>94</v>
      </c>
      <c r="F256" s="1" t="s">
        <v>95</v>
      </c>
      <c r="G256" s="1" t="s">
        <v>68</v>
      </c>
      <c r="H256" s="1">
        <v>626.08399999999995</v>
      </c>
      <c r="I256" s="4">
        <v>42345</v>
      </c>
      <c r="J256" s="27">
        <v>16.96</v>
      </c>
      <c r="K256" s="1" t="s">
        <v>65</v>
      </c>
      <c r="L256" s="1" t="s">
        <v>70</v>
      </c>
      <c r="M256" s="1" t="s">
        <v>70</v>
      </c>
      <c r="N256" s="27">
        <v>10000</v>
      </c>
      <c r="O256" s="27">
        <v>10000</v>
      </c>
    </row>
    <row r="257" spans="1:15" x14ac:dyDescent="0.25">
      <c r="A257" s="1">
        <v>1003920840</v>
      </c>
      <c r="B257" s="4">
        <v>42346</v>
      </c>
      <c r="C257" s="1" t="s">
        <v>69</v>
      </c>
      <c r="D257" s="1" t="s">
        <v>93</v>
      </c>
      <c r="E257" s="1" t="s">
        <v>94</v>
      </c>
      <c r="F257" s="1" t="s">
        <v>95</v>
      </c>
      <c r="G257" s="1" t="s">
        <v>68</v>
      </c>
      <c r="H257" s="1">
        <v>72.138999999999996</v>
      </c>
      <c r="I257" s="4">
        <v>42345</v>
      </c>
      <c r="J257" s="27">
        <v>16.96</v>
      </c>
      <c r="K257" s="1" t="s">
        <v>65</v>
      </c>
      <c r="L257" s="1" t="s">
        <v>70</v>
      </c>
      <c r="M257" s="1" t="s">
        <v>70</v>
      </c>
      <c r="N257" s="27">
        <v>1150.18</v>
      </c>
      <c r="O257" s="27">
        <v>1150.18</v>
      </c>
    </row>
    <row r="258" spans="1:15" x14ac:dyDescent="0.25">
      <c r="A258" s="1">
        <v>1003920840</v>
      </c>
      <c r="B258" s="4">
        <v>42345</v>
      </c>
      <c r="C258" s="1" t="s">
        <v>69</v>
      </c>
      <c r="D258" s="1" t="s">
        <v>93</v>
      </c>
      <c r="E258" s="1" t="s">
        <v>94</v>
      </c>
      <c r="F258" s="1" t="s">
        <v>95</v>
      </c>
      <c r="G258" s="1" t="s">
        <v>68</v>
      </c>
      <c r="H258" s="1">
        <v>314.15899999999999</v>
      </c>
      <c r="I258" s="4">
        <v>42342</v>
      </c>
      <c r="J258" s="27">
        <v>16.899999999999999</v>
      </c>
      <c r="K258" s="1" t="s">
        <v>65</v>
      </c>
      <c r="L258" s="1" t="s">
        <v>70</v>
      </c>
      <c r="M258" s="1" t="s">
        <v>70</v>
      </c>
      <c r="N258" s="27">
        <v>5000</v>
      </c>
      <c r="O258" s="27">
        <v>5000</v>
      </c>
    </row>
    <row r="259" spans="1:15" x14ac:dyDescent="0.25">
      <c r="A259" s="1">
        <v>1003920840</v>
      </c>
      <c r="B259" s="4">
        <v>42341</v>
      </c>
      <c r="C259" s="1" t="s">
        <v>69</v>
      </c>
      <c r="D259" s="1" t="s">
        <v>93</v>
      </c>
      <c r="E259" s="1" t="s">
        <v>94</v>
      </c>
      <c r="F259" s="1" t="s">
        <v>95</v>
      </c>
      <c r="G259" s="1" t="s">
        <v>68</v>
      </c>
      <c r="H259" s="1">
        <v>304.17200000000003</v>
      </c>
      <c r="I259" s="4">
        <v>42340</v>
      </c>
      <c r="J259" s="27">
        <v>17.61</v>
      </c>
      <c r="K259" s="1" t="s">
        <v>65</v>
      </c>
      <c r="L259" s="1" t="s">
        <v>70</v>
      </c>
      <c r="M259" s="1" t="s">
        <v>70</v>
      </c>
      <c r="N259" s="27">
        <v>5000</v>
      </c>
      <c r="O259" s="27">
        <v>5000</v>
      </c>
    </row>
    <row r="260" spans="1:15" x14ac:dyDescent="0.25">
      <c r="A260" s="1">
        <v>1003920840</v>
      </c>
      <c r="B260" s="4">
        <v>42340</v>
      </c>
      <c r="C260" s="1" t="s">
        <v>69</v>
      </c>
      <c r="D260" s="1" t="s">
        <v>93</v>
      </c>
      <c r="E260" s="1" t="s">
        <v>94</v>
      </c>
      <c r="F260" s="1" t="s">
        <v>95</v>
      </c>
      <c r="G260" s="1" t="s">
        <v>68</v>
      </c>
      <c r="H260" s="1">
        <v>304.71699999999998</v>
      </c>
      <c r="I260" s="4">
        <v>42339</v>
      </c>
      <c r="J260" s="27">
        <v>17.57</v>
      </c>
      <c r="K260" s="1" t="s">
        <v>65</v>
      </c>
      <c r="L260" s="1" t="s">
        <v>70</v>
      </c>
      <c r="M260" s="1" t="s">
        <v>70</v>
      </c>
      <c r="N260" s="27">
        <v>5000</v>
      </c>
      <c r="O260" s="27">
        <v>5000</v>
      </c>
    </row>
    <row r="261" spans="1:15" x14ac:dyDescent="0.25">
      <c r="A261" s="1">
        <v>1003920840</v>
      </c>
      <c r="B261" s="4">
        <v>42312</v>
      </c>
      <c r="C261" s="1" t="s">
        <v>69</v>
      </c>
      <c r="D261" s="1" t="s">
        <v>93</v>
      </c>
      <c r="E261" s="1" t="s">
        <v>94</v>
      </c>
      <c r="F261" s="1" t="s">
        <v>95</v>
      </c>
      <c r="G261" s="1" t="s">
        <v>68</v>
      </c>
      <c r="H261" s="1">
        <v>247.97900000000001</v>
      </c>
      <c r="I261" s="4">
        <v>42311</v>
      </c>
      <c r="J261" s="27">
        <v>17.21</v>
      </c>
      <c r="K261" s="1" t="s">
        <v>65</v>
      </c>
      <c r="L261" s="1" t="s">
        <v>70</v>
      </c>
      <c r="M261" s="1" t="s">
        <v>70</v>
      </c>
      <c r="N261" s="27">
        <v>4003</v>
      </c>
      <c r="O261" s="27">
        <v>4003</v>
      </c>
    </row>
    <row r="262" spans="1:15" x14ac:dyDescent="0.25">
      <c r="A262" s="1">
        <v>1003920840</v>
      </c>
      <c r="B262" s="4">
        <v>42271</v>
      </c>
      <c r="C262" s="1" t="s">
        <v>69</v>
      </c>
      <c r="D262" s="1" t="s">
        <v>93</v>
      </c>
      <c r="E262" s="1" t="s">
        <v>94</v>
      </c>
      <c r="F262" s="1" t="s">
        <v>95</v>
      </c>
      <c r="G262" s="1" t="s">
        <v>68</v>
      </c>
      <c r="H262" s="1">
        <v>33.106999999999999</v>
      </c>
      <c r="I262" s="4">
        <v>42270</v>
      </c>
      <c r="J262" s="27">
        <v>15.85</v>
      </c>
      <c r="K262" s="1" t="s">
        <v>65</v>
      </c>
      <c r="L262" s="1" t="s">
        <v>70</v>
      </c>
      <c r="M262" s="1" t="s">
        <v>70</v>
      </c>
      <c r="N262" s="27">
        <v>500</v>
      </c>
      <c r="O262" s="27">
        <v>500</v>
      </c>
    </row>
    <row r="263" spans="1:15" x14ac:dyDescent="0.25">
      <c r="A263" s="1">
        <v>1003920840</v>
      </c>
      <c r="B263" s="4">
        <v>42270</v>
      </c>
      <c r="C263" s="1" t="s">
        <v>69</v>
      </c>
      <c r="D263" s="1" t="s">
        <v>93</v>
      </c>
      <c r="E263" s="1" t="s">
        <v>94</v>
      </c>
      <c r="F263" s="1" t="s">
        <v>95</v>
      </c>
      <c r="G263" s="1" t="s">
        <v>68</v>
      </c>
      <c r="H263" s="1">
        <v>33.106999999999999</v>
      </c>
      <c r="I263" s="4">
        <v>42269</v>
      </c>
      <c r="J263" s="27">
        <v>15.85</v>
      </c>
      <c r="K263" s="1" t="s">
        <v>65</v>
      </c>
      <c r="L263" s="1" t="s">
        <v>70</v>
      </c>
      <c r="M263" s="1" t="s">
        <v>70</v>
      </c>
      <c r="N263" s="27">
        <v>500</v>
      </c>
      <c r="O263" s="27">
        <v>500</v>
      </c>
    </row>
    <row r="264" spans="1:15" x14ac:dyDescent="0.25">
      <c r="A264" s="1">
        <v>1003920840</v>
      </c>
      <c r="B264" s="4">
        <v>42269</v>
      </c>
      <c r="C264" s="1" t="s">
        <v>69</v>
      </c>
      <c r="D264" s="1" t="s">
        <v>93</v>
      </c>
      <c r="E264" s="1" t="s">
        <v>94</v>
      </c>
      <c r="F264" s="1" t="s">
        <v>95</v>
      </c>
      <c r="G264" s="1" t="s">
        <v>68</v>
      </c>
      <c r="H264" s="1">
        <v>65.417000000000002</v>
      </c>
      <c r="I264" s="4">
        <v>42268</v>
      </c>
      <c r="J264" s="27">
        <v>16.07</v>
      </c>
      <c r="K264" s="1" t="s">
        <v>65</v>
      </c>
      <c r="L264" s="1" t="s">
        <v>70</v>
      </c>
      <c r="M264" s="1" t="s">
        <v>70</v>
      </c>
      <c r="N264" s="27">
        <v>1000</v>
      </c>
      <c r="O264" s="27">
        <v>1000</v>
      </c>
    </row>
    <row r="265" spans="1:15" x14ac:dyDescent="0.25">
      <c r="A265" s="1">
        <v>1003920840</v>
      </c>
      <c r="B265" s="4">
        <v>42265</v>
      </c>
      <c r="C265" s="1" t="s">
        <v>79</v>
      </c>
      <c r="D265" s="1" t="s">
        <v>93</v>
      </c>
      <c r="E265" s="1" t="s">
        <v>94</v>
      </c>
      <c r="F265" s="1" t="s">
        <v>95</v>
      </c>
      <c r="G265" s="1" t="s">
        <v>68</v>
      </c>
      <c r="H265" s="1">
        <v>0.19600000000000001</v>
      </c>
      <c r="I265" s="4">
        <v>42264</v>
      </c>
      <c r="J265" s="27">
        <v>16.09</v>
      </c>
      <c r="K265" s="1" t="s">
        <v>65</v>
      </c>
      <c r="L265" s="1" t="s">
        <v>70</v>
      </c>
      <c r="M265" s="1" t="s">
        <v>70</v>
      </c>
      <c r="N265" s="27">
        <v>3</v>
      </c>
      <c r="O265" s="27">
        <v>3</v>
      </c>
    </row>
    <row r="266" spans="1:15" x14ac:dyDescent="0.25">
      <c r="A266" s="1">
        <v>1003920840</v>
      </c>
      <c r="B266" s="4">
        <v>42265</v>
      </c>
      <c r="C266" s="1" t="s">
        <v>69</v>
      </c>
      <c r="D266" s="1" t="s">
        <v>93</v>
      </c>
      <c r="E266" s="1" t="s">
        <v>94</v>
      </c>
      <c r="F266" s="1" t="s">
        <v>95</v>
      </c>
      <c r="G266" s="1" t="s">
        <v>68</v>
      </c>
      <c r="H266" s="1">
        <v>32.725000000000001</v>
      </c>
      <c r="I266" s="4">
        <v>42264</v>
      </c>
      <c r="J266" s="27">
        <v>16.09</v>
      </c>
      <c r="K266" s="1" t="s">
        <v>65</v>
      </c>
      <c r="L266" s="1" t="s">
        <v>70</v>
      </c>
      <c r="M266" s="1" t="s">
        <v>70</v>
      </c>
      <c r="N266" s="27">
        <v>500</v>
      </c>
      <c r="O266" s="27">
        <v>500</v>
      </c>
    </row>
    <row r="267" spans="1:15" x14ac:dyDescent="0.25">
      <c r="A267" s="1">
        <v>1003920840</v>
      </c>
      <c r="B267" s="4">
        <v>42264</v>
      </c>
      <c r="C267" s="1" t="s">
        <v>80</v>
      </c>
      <c r="D267" s="1" t="s">
        <v>93</v>
      </c>
      <c r="E267" s="1" t="s">
        <v>94</v>
      </c>
      <c r="F267" s="1" t="s">
        <v>95</v>
      </c>
      <c r="G267" s="1" t="s">
        <v>68</v>
      </c>
      <c r="H267" s="1">
        <v>10.425000000000001</v>
      </c>
      <c r="I267" s="4">
        <v>42262</v>
      </c>
      <c r="J267" s="27">
        <v>16.307099999999998</v>
      </c>
      <c r="K267" s="1" t="s">
        <v>65</v>
      </c>
      <c r="L267" s="1" t="s">
        <v>70</v>
      </c>
      <c r="M267" s="1" t="s">
        <v>70</v>
      </c>
      <c r="N267" s="27">
        <v>170</v>
      </c>
      <c r="O267" s="27">
        <v>170</v>
      </c>
    </row>
    <row r="268" spans="1:15" x14ac:dyDescent="0.25">
      <c r="A268" s="1">
        <v>1003920840</v>
      </c>
      <c r="B268" s="4">
        <v>42263</v>
      </c>
      <c r="C268" s="1" t="s">
        <v>69</v>
      </c>
      <c r="D268" s="1" t="s">
        <v>93</v>
      </c>
      <c r="E268" s="1" t="s">
        <v>94</v>
      </c>
      <c r="F268" s="1" t="s">
        <v>95</v>
      </c>
      <c r="G268" s="1" t="s">
        <v>68</v>
      </c>
      <c r="H268" s="1">
        <v>617.82799999999997</v>
      </c>
      <c r="I268" s="4">
        <v>42262</v>
      </c>
      <c r="J268" s="27">
        <v>15.89</v>
      </c>
      <c r="K268" s="1" t="s">
        <v>65</v>
      </c>
      <c r="L268" s="1" t="s">
        <v>70</v>
      </c>
      <c r="M268" s="1" t="s">
        <v>70</v>
      </c>
      <c r="N268" s="27">
        <v>9500</v>
      </c>
      <c r="O268" s="27">
        <v>9500</v>
      </c>
    </row>
    <row r="269" spans="1:15" x14ac:dyDescent="0.25">
      <c r="A269" s="1">
        <v>1003920840</v>
      </c>
      <c r="B269" s="4">
        <v>42263</v>
      </c>
      <c r="C269" s="1" t="s">
        <v>66</v>
      </c>
      <c r="D269" s="1" t="s">
        <v>93</v>
      </c>
      <c r="E269" s="1" t="s">
        <v>94</v>
      </c>
      <c r="F269" s="1" t="s">
        <v>95</v>
      </c>
      <c r="G269" s="1" t="s">
        <v>68</v>
      </c>
      <c r="H269" s="1">
        <v>10.425000000000001</v>
      </c>
      <c r="I269" s="4">
        <v>42262</v>
      </c>
      <c r="J269" s="27">
        <v>16.307099999999998</v>
      </c>
      <c r="K269" s="1" t="s">
        <v>65</v>
      </c>
      <c r="L269" s="1">
        <v>5.25</v>
      </c>
      <c r="M269" s="1">
        <v>50</v>
      </c>
      <c r="N269" s="27">
        <v>170</v>
      </c>
      <c r="O269" s="27">
        <v>170</v>
      </c>
    </row>
    <row r="270" spans="1:15" x14ac:dyDescent="0.25">
      <c r="A270" s="1">
        <v>1003920840</v>
      </c>
      <c r="B270" s="4">
        <v>42255</v>
      </c>
      <c r="C270" s="1" t="s">
        <v>69</v>
      </c>
      <c r="D270" s="1" t="s">
        <v>93</v>
      </c>
      <c r="E270" s="1" t="s">
        <v>94</v>
      </c>
      <c r="F270" s="1" t="s">
        <v>95</v>
      </c>
      <c r="G270" s="1" t="s">
        <v>68</v>
      </c>
      <c r="H270" s="1">
        <v>67.510999999999996</v>
      </c>
      <c r="I270" s="4">
        <v>42254</v>
      </c>
      <c r="J270" s="27">
        <v>15.82</v>
      </c>
      <c r="K270" s="1" t="s">
        <v>65</v>
      </c>
      <c r="L270" s="1" t="s">
        <v>70</v>
      </c>
      <c r="M270" s="1" t="s">
        <v>70</v>
      </c>
      <c r="N270" s="27">
        <v>1066.02</v>
      </c>
      <c r="O270" s="27">
        <v>1066.02</v>
      </c>
    </row>
    <row r="271" spans="1:15" x14ac:dyDescent="0.25">
      <c r="A271" s="1">
        <v>1003920840</v>
      </c>
      <c r="B271" s="4">
        <v>42237</v>
      </c>
      <c r="C271" s="1" t="s">
        <v>81</v>
      </c>
      <c r="D271" s="1" t="s">
        <v>109</v>
      </c>
      <c r="E271" s="1" t="s">
        <v>110</v>
      </c>
      <c r="F271" s="1" t="s">
        <v>111</v>
      </c>
      <c r="G271" s="1" t="s">
        <v>112</v>
      </c>
      <c r="H271" s="1">
        <v>1279.3879999999999</v>
      </c>
      <c r="I271" s="4">
        <v>42236</v>
      </c>
      <c r="J271" s="27">
        <v>15.55</v>
      </c>
      <c r="K271" s="1" t="s">
        <v>65</v>
      </c>
      <c r="L271" s="1" t="s">
        <v>70</v>
      </c>
      <c r="M271" s="1" t="s">
        <v>70</v>
      </c>
      <c r="N271" s="27">
        <v>19892.48</v>
      </c>
      <c r="O271" s="27">
        <v>19892.48</v>
      </c>
    </row>
    <row r="272" spans="1:15" x14ac:dyDescent="0.25">
      <c r="A272" s="1">
        <v>1003920840</v>
      </c>
      <c r="B272" s="4">
        <v>42237</v>
      </c>
      <c r="C272" s="1" t="s">
        <v>69</v>
      </c>
      <c r="D272" s="1" t="s">
        <v>109</v>
      </c>
      <c r="E272" s="1" t="s">
        <v>110</v>
      </c>
      <c r="F272" s="1" t="s">
        <v>111</v>
      </c>
      <c r="G272" s="1" t="s">
        <v>112</v>
      </c>
      <c r="H272" s="1">
        <v>289.51799999999997</v>
      </c>
      <c r="I272" s="4">
        <v>42236</v>
      </c>
      <c r="J272" s="27">
        <v>15.55</v>
      </c>
      <c r="K272" s="1" t="s">
        <v>65</v>
      </c>
      <c r="L272" s="1" t="s">
        <v>70</v>
      </c>
      <c r="M272" s="1" t="s">
        <v>70</v>
      </c>
      <c r="N272" s="27">
        <v>4500</v>
      </c>
      <c r="O272" s="27">
        <v>4500</v>
      </c>
    </row>
    <row r="273" spans="1:15" x14ac:dyDescent="0.25">
      <c r="A273" s="1">
        <v>1003920840</v>
      </c>
      <c r="B273" s="4">
        <v>42237</v>
      </c>
      <c r="C273" s="1" t="s">
        <v>62</v>
      </c>
      <c r="D273" s="1" t="s">
        <v>93</v>
      </c>
      <c r="E273" s="1" t="s">
        <v>94</v>
      </c>
      <c r="F273" s="1" t="s">
        <v>95</v>
      </c>
      <c r="G273" s="1" t="s">
        <v>68</v>
      </c>
      <c r="H273" s="1">
        <v>1211.9690000000001</v>
      </c>
      <c r="I273" s="4">
        <v>42236</v>
      </c>
      <c r="J273" s="27">
        <v>16.868099999999998</v>
      </c>
      <c r="K273" s="1" t="s">
        <v>65</v>
      </c>
      <c r="L273" s="1">
        <v>5.25</v>
      </c>
      <c r="M273" s="1">
        <v>90</v>
      </c>
      <c r="N273" s="27">
        <v>20445.61</v>
      </c>
      <c r="O273" s="27">
        <v>20445.61</v>
      </c>
    </row>
    <row r="274" spans="1:15" x14ac:dyDescent="0.25">
      <c r="A274" s="1">
        <v>1003920840</v>
      </c>
      <c r="B274" s="4">
        <v>42235</v>
      </c>
      <c r="C274" s="1" t="s">
        <v>108</v>
      </c>
      <c r="D274" s="1" t="s">
        <v>93</v>
      </c>
      <c r="E274" s="1" t="s">
        <v>94</v>
      </c>
      <c r="F274" s="1" t="s">
        <v>95</v>
      </c>
      <c r="G274" s="1" t="s">
        <v>68</v>
      </c>
      <c r="H274" s="1" t="s">
        <v>70</v>
      </c>
      <c r="I274" s="4">
        <v>42235</v>
      </c>
      <c r="J274" s="27" t="s">
        <v>70</v>
      </c>
      <c r="K274" s="1" t="s">
        <v>65</v>
      </c>
      <c r="L274" s="1" t="s">
        <v>70</v>
      </c>
      <c r="M274" s="1" t="s">
        <v>70</v>
      </c>
      <c r="N274" s="27">
        <v>0</v>
      </c>
      <c r="O274" s="27">
        <v>0</v>
      </c>
    </row>
    <row r="275" spans="1:15" x14ac:dyDescent="0.25">
      <c r="A275" s="1">
        <v>1003920840</v>
      </c>
      <c r="B275" s="4">
        <v>42234</v>
      </c>
      <c r="C275" s="1" t="s">
        <v>66</v>
      </c>
      <c r="D275" s="1" t="s">
        <v>93</v>
      </c>
      <c r="E275" s="1" t="s">
        <v>94</v>
      </c>
      <c r="F275" s="1" t="s">
        <v>95</v>
      </c>
      <c r="G275" s="1" t="s">
        <v>68</v>
      </c>
      <c r="H275" s="1">
        <v>9.5640000000000001</v>
      </c>
      <c r="I275" s="4">
        <v>42233</v>
      </c>
      <c r="J275" s="27">
        <v>17.774699999999999</v>
      </c>
      <c r="K275" s="1" t="s">
        <v>65</v>
      </c>
      <c r="L275" s="1">
        <v>5.25</v>
      </c>
      <c r="M275" s="1">
        <v>50</v>
      </c>
      <c r="N275" s="27">
        <v>170</v>
      </c>
      <c r="O275" s="27">
        <v>170</v>
      </c>
    </row>
    <row r="276" spans="1:15" x14ac:dyDescent="0.25">
      <c r="A276" s="1">
        <v>1003920840</v>
      </c>
      <c r="B276" s="4">
        <v>42201</v>
      </c>
      <c r="C276" s="1" t="s">
        <v>66</v>
      </c>
      <c r="D276" s="1" t="s">
        <v>93</v>
      </c>
      <c r="E276" s="1" t="s">
        <v>94</v>
      </c>
      <c r="F276" s="1" t="s">
        <v>95</v>
      </c>
      <c r="G276" s="1" t="s">
        <v>68</v>
      </c>
      <c r="H276" s="1">
        <v>9.3539999999999992</v>
      </c>
      <c r="I276" s="4">
        <v>42200</v>
      </c>
      <c r="J276" s="27">
        <v>18.174900000000001</v>
      </c>
      <c r="K276" s="1" t="s">
        <v>65</v>
      </c>
      <c r="L276" s="1">
        <v>5.25</v>
      </c>
      <c r="M276" s="1">
        <v>50</v>
      </c>
      <c r="N276" s="27">
        <v>170</v>
      </c>
      <c r="O276" s="27">
        <v>170</v>
      </c>
    </row>
    <row r="277" spans="1:15" x14ac:dyDescent="0.25">
      <c r="A277" s="1">
        <v>1003920840</v>
      </c>
      <c r="B277" s="4">
        <v>42171</v>
      </c>
      <c r="C277" s="1" t="s">
        <v>66</v>
      </c>
      <c r="D277" s="1" t="s">
        <v>93</v>
      </c>
      <c r="E277" s="1" t="s">
        <v>94</v>
      </c>
      <c r="F277" s="1" t="s">
        <v>95</v>
      </c>
      <c r="G277" s="1" t="s">
        <v>68</v>
      </c>
      <c r="H277" s="1">
        <v>5.6849999999999996</v>
      </c>
      <c r="I277" s="4">
        <v>42170</v>
      </c>
      <c r="J277" s="27">
        <v>17.5899</v>
      </c>
      <c r="K277" s="1" t="s">
        <v>65</v>
      </c>
      <c r="L277" s="1">
        <v>5.25</v>
      </c>
      <c r="M277" s="1">
        <v>50</v>
      </c>
      <c r="N277" s="27">
        <v>100</v>
      </c>
      <c r="O277" s="27">
        <v>100</v>
      </c>
    </row>
    <row r="278" spans="1:15" x14ac:dyDescent="0.25">
      <c r="A278" s="1">
        <v>1003920840</v>
      </c>
      <c r="B278" s="4">
        <v>42160</v>
      </c>
      <c r="C278" s="1" t="s">
        <v>69</v>
      </c>
      <c r="D278" s="1" t="s">
        <v>93</v>
      </c>
      <c r="E278" s="1" t="s">
        <v>94</v>
      </c>
      <c r="F278" s="1" t="s">
        <v>95</v>
      </c>
      <c r="G278" s="1" t="s">
        <v>68</v>
      </c>
      <c r="H278" s="1">
        <v>122.98099999999999</v>
      </c>
      <c r="I278" s="4">
        <v>42158</v>
      </c>
      <c r="J278" s="27">
        <v>17.489999999999998</v>
      </c>
      <c r="K278" s="1" t="s">
        <v>65</v>
      </c>
      <c r="L278" s="1" t="s">
        <v>70</v>
      </c>
      <c r="M278" s="1" t="s">
        <v>70</v>
      </c>
      <c r="N278" s="27">
        <v>2000</v>
      </c>
      <c r="O278" s="27">
        <v>2000</v>
      </c>
    </row>
    <row r="279" spans="1:15" x14ac:dyDescent="0.25">
      <c r="A279" s="1">
        <v>1003920840</v>
      </c>
      <c r="B279" s="4">
        <v>42143</v>
      </c>
      <c r="C279" s="1" t="s">
        <v>62</v>
      </c>
      <c r="D279" s="1" t="s">
        <v>109</v>
      </c>
      <c r="E279" s="1" t="s">
        <v>110</v>
      </c>
      <c r="F279" s="1" t="s">
        <v>111</v>
      </c>
      <c r="G279" s="1" t="s">
        <v>112</v>
      </c>
      <c r="H279" s="1">
        <v>1568.9059999999999</v>
      </c>
      <c r="I279" s="4">
        <v>42142</v>
      </c>
      <c r="J279" s="27">
        <v>15.933400000000001</v>
      </c>
      <c r="K279" s="1" t="s">
        <v>65</v>
      </c>
      <c r="L279" s="1">
        <v>5.26</v>
      </c>
      <c r="M279" s="1">
        <v>90</v>
      </c>
      <c r="N279" s="27">
        <v>25000</v>
      </c>
      <c r="O279" s="27">
        <v>25000</v>
      </c>
    </row>
    <row r="280" spans="1:15" x14ac:dyDescent="0.25">
      <c r="A280" s="1">
        <v>1003920840</v>
      </c>
      <c r="B280" s="4">
        <v>42143</v>
      </c>
      <c r="C280" s="1" t="s">
        <v>69</v>
      </c>
      <c r="D280" s="1" t="s">
        <v>93</v>
      </c>
      <c r="E280" s="1" t="s">
        <v>94</v>
      </c>
      <c r="F280" s="1" t="s">
        <v>95</v>
      </c>
      <c r="G280" s="1" t="s">
        <v>68</v>
      </c>
      <c r="H280" s="1">
        <v>1531.3589999999999</v>
      </c>
      <c r="I280" s="4">
        <v>42142</v>
      </c>
      <c r="J280" s="27">
        <v>17.559999999999999</v>
      </c>
      <c r="K280" s="1" t="s">
        <v>65</v>
      </c>
      <c r="L280" s="1" t="s">
        <v>70</v>
      </c>
      <c r="M280" s="1" t="s">
        <v>70</v>
      </c>
      <c r="N280" s="27">
        <v>25000</v>
      </c>
      <c r="O280" s="27">
        <v>25000</v>
      </c>
    </row>
    <row r="281" spans="1:15" x14ac:dyDescent="0.25">
      <c r="A281" s="1">
        <v>1003920840</v>
      </c>
      <c r="B281" s="4">
        <v>42142</v>
      </c>
      <c r="C281" s="1" t="s">
        <v>66</v>
      </c>
      <c r="D281" s="1" t="s">
        <v>93</v>
      </c>
      <c r="E281" s="1" t="s">
        <v>94</v>
      </c>
      <c r="F281" s="1" t="s">
        <v>95</v>
      </c>
      <c r="G281" s="1" t="s">
        <v>68</v>
      </c>
      <c r="H281" s="1">
        <v>5.5970000000000004</v>
      </c>
      <c r="I281" s="4">
        <v>42139</v>
      </c>
      <c r="J281" s="27">
        <v>17.867000000000001</v>
      </c>
      <c r="K281" s="1" t="s">
        <v>65</v>
      </c>
      <c r="L281" s="1">
        <v>5.25</v>
      </c>
      <c r="M281" s="1">
        <v>50</v>
      </c>
      <c r="N281" s="27">
        <v>100</v>
      </c>
      <c r="O281" s="27">
        <v>100</v>
      </c>
    </row>
    <row r="282" spans="1:15" x14ac:dyDescent="0.25">
      <c r="A282" s="1">
        <v>1003920840</v>
      </c>
      <c r="B282" s="4">
        <v>42131</v>
      </c>
      <c r="C282" s="1" t="s">
        <v>62</v>
      </c>
      <c r="D282" s="1" t="s">
        <v>93</v>
      </c>
      <c r="E282" s="1" t="s">
        <v>94</v>
      </c>
      <c r="F282" s="1" t="s">
        <v>95</v>
      </c>
      <c r="G282" s="1" t="s">
        <v>68</v>
      </c>
      <c r="H282" s="1">
        <v>566.41099999999994</v>
      </c>
      <c r="I282" s="4">
        <v>42130</v>
      </c>
      <c r="J282" s="27">
        <v>17.651499999999999</v>
      </c>
      <c r="K282" s="1" t="s">
        <v>65</v>
      </c>
      <c r="L282" s="1">
        <v>5.25</v>
      </c>
      <c r="M282" s="1">
        <v>50</v>
      </c>
      <c r="N282" s="27">
        <v>10000</v>
      </c>
      <c r="O282" s="27">
        <v>10000</v>
      </c>
    </row>
    <row r="283" spans="1:15" x14ac:dyDescent="0.25">
      <c r="A283" s="1">
        <v>1003920840</v>
      </c>
      <c r="B283" s="4">
        <v>42111</v>
      </c>
      <c r="C283" s="1" t="s">
        <v>62</v>
      </c>
      <c r="D283" s="1" t="s">
        <v>93</v>
      </c>
      <c r="E283" s="1" t="s">
        <v>94</v>
      </c>
      <c r="F283" s="1" t="s">
        <v>95</v>
      </c>
      <c r="G283" s="1" t="s">
        <v>68</v>
      </c>
      <c r="H283" s="1">
        <v>497.96800000000002</v>
      </c>
      <c r="I283" s="4">
        <v>42110</v>
      </c>
      <c r="J283" s="27">
        <v>18.872699999999998</v>
      </c>
      <c r="K283" s="1" t="s">
        <v>65</v>
      </c>
      <c r="L283" s="1">
        <v>5.25</v>
      </c>
      <c r="M283" s="1">
        <v>50</v>
      </c>
      <c r="N283" s="27">
        <v>9400</v>
      </c>
      <c r="O283" s="27">
        <v>9400</v>
      </c>
    </row>
    <row r="284" spans="1:15" x14ac:dyDescent="0.25">
      <c r="A284" s="1">
        <v>1003920840</v>
      </c>
      <c r="B284" s="4">
        <v>42074</v>
      </c>
      <c r="C284" s="1" t="s">
        <v>62</v>
      </c>
      <c r="D284" s="1" t="s">
        <v>93</v>
      </c>
      <c r="E284" s="1" t="s">
        <v>94</v>
      </c>
      <c r="F284" s="1" t="s">
        <v>95</v>
      </c>
      <c r="G284" s="1" t="s">
        <v>68</v>
      </c>
      <c r="H284" s="1">
        <v>164.58199999999999</v>
      </c>
      <c r="I284" s="4">
        <v>42073</v>
      </c>
      <c r="J284" s="27">
        <v>18.215900000000001</v>
      </c>
      <c r="K284" s="1" t="s">
        <v>65</v>
      </c>
      <c r="L284" s="1">
        <v>5.25</v>
      </c>
      <c r="M284" s="1">
        <v>50</v>
      </c>
      <c r="N284" s="27">
        <v>3000</v>
      </c>
      <c r="O284" s="27">
        <v>3000</v>
      </c>
    </row>
    <row r="285" spans="1:15" x14ac:dyDescent="0.25">
      <c r="A285" s="1">
        <v>1003920840</v>
      </c>
      <c r="B285" s="4">
        <v>42045</v>
      </c>
      <c r="C285" s="1" t="s">
        <v>62</v>
      </c>
      <c r="D285" s="1" t="s">
        <v>93</v>
      </c>
      <c r="E285" s="1" t="s">
        <v>94</v>
      </c>
      <c r="F285" s="1" t="s">
        <v>95</v>
      </c>
      <c r="G285" s="1" t="s">
        <v>68</v>
      </c>
      <c r="H285" s="1">
        <v>868.87</v>
      </c>
      <c r="I285" s="4">
        <v>42044</v>
      </c>
      <c r="J285" s="27">
        <v>17.261500000000002</v>
      </c>
      <c r="K285" s="1" t="s">
        <v>65</v>
      </c>
      <c r="L285" s="1">
        <v>5.25</v>
      </c>
      <c r="M285" s="1">
        <v>50</v>
      </c>
      <c r="N285" s="27">
        <v>15000</v>
      </c>
      <c r="O285" s="27">
        <v>15000</v>
      </c>
    </row>
    <row r="286" spans="1:15" x14ac:dyDescent="0.25">
      <c r="A286" s="1">
        <v>1003920840</v>
      </c>
      <c r="B286" s="4">
        <v>42031</v>
      </c>
      <c r="C286" s="1" t="s">
        <v>62</v>
      </c>
      <c r="D286" s="1" t="s">
        <v>93</v>
      </c>
      <c r="E286" s="1" t="s">
        <v>94</v>
      </c>
      <c r="F286" s="1" t="s">
        <v>95</v>
      </c>
      <c r="G286" s="1" t="s">
        <v>68</v>
      </c>
      <c r="H286" s="1">
        <v>57.305</v>
      </c>
      <c r="I286" s="4">
        <v>42030</v>
      </c>
      <c r="J286" s="27">
        <v>17.415500000000002</v>
      </c>
      <c r="K286" s="1" t="s">
        <v>65</v>
      </c>
      <c r="L286" s="1">
        <v>5.25</v>
      </c>
      <c r="M286" s="1">
        <v>50</v>
      </c>
      <c r="N286" s="27">
        <v>1000</v>
      </c>
      <c r="O286" s="27">
        <v>1000</v>
      </c>
    </row>
    <row r="287" spans="1:15" x14ac:dyDescent="0.25">
      <c r="A287" s="1">
        <v>1003920840</v>
      </c>
      <c r="B287" s="4">
        <v>41982</v>
      </c>
      <c r="C287" s="1" t="s">
        <v>81</v>
      </c>
      <c r="D287" s="1" t="s">
        <v>113</v>
      </c>
      <c r="E287" s="1" t="s">
        <v>114</v>
      </c>
      <c r="F287" s="1" t="s">
        <v>115</v>
      </c>
      <c r="G287" s="1" t="s">
        <v>68</v>
      </c>
      <c r="H287" s="1">
        <v>5772.5410000000002</v>
      </c>
      <c r="I287" s="4">
        <v>41981</v>
      </c>
      <c r="J287" s="27">
        <v>16.41</v>
      </c>
      <c r="K287" s="1" t="s">
        <v>65</v>
      </c>
      <c r="L287" s="1" t="s">
        <v>70</v>
      </c>
      <c r="M287" s="1" t="s">
        <v>70</v>
      </c>
      <c r="N287" s="27">
        <v>94133.2</v>
      </c>
      <c r="O287" s="27">
        <v>94133.2</v>
      </c>
    </row>
    <row r="288" spans="1:15" x14ac:dyDescent="0.25">
      <c r="A288" s="1">
        <v>1003920840</v>
      </c>
      <c r="B288" s="4">
        <v>41982</v>
      </c>
      <c r="C288" s="1" t="s">
        <v>62</v>
      </c>
      <c r="D288" s="1" t="s">
        <v>93</v>
      </c>
      <c r="E288" s="1" t="s">
        <v>94</v>
      </c>
      <c r="F288" s="1" t="s">
        <v>95</v>
      </c>
      <c r="G288" s="1" t="s">
        <v>68</v>
      </c>
      <c r="H288" s="1">
        <v>5952.7730000000001</v>
      </c>
      <c r="I288" s="4">
        <v>41981</v>
      </c>
      <c r="J288" s="27">
        <v>15.631600000000001</v>
      </c>
      <c r="K288" s="1" t="s">
        <v>65</v>
      </c>
      <c r="L288" s="1">
        <v>5.25</v>
      </c>
      <c r="M288" s="1">
        <v>90</v>
      </c>
      <c r="N288" s="27">
        <v>93053.36</v>
      </c>
      <c r="O288" s="27">
        <v>93053.36</v>
      </c>
    </row>
    <row r="289" spans="1:15" x14ac:dyDescent="0.25">
      <c r="A289" s="1">
        <v>1003920840</v>
      </c>
      <c r="B289" s="4">
        <v>41926</v>
      </c>
      <c r="C289" s="1" t="s">
        <v>69</v>
      </c>
      <c r="D289" s="1" t="s">
        <v>113</v>
      </c>
      <c r="E289" s="1" t="s">
        <v>114</v>
      </c>
      <c r="F289" s="1" t="s">
        <v>115</v>
      </c>
      <c r="G289" s="1" t="s">
        <v>68</v>
      </c>
      <c r="H289" s="1">
        <v>60</v>
      </c>
      <c r="I289" s="4">
        <v>41925</v>
      </c>
      <c r="J289" s="27">
        <v>14.2</v>
      </c>
      <c r="K289" s="1" t="s">
        <v>65</v>
      </c>
      <c r="L289" s="1" t="s">
        <v>70</v>
      </c>
      <c r="M289" s="1" t="s">
        <v>70</v>
      </c>
      <c r="N289" s="27">
        <v>850</v>
      </c>
      <c r="O289" s="27">
        <v>850</v>
      </c>
    </row>
    <row r="290" spans="1:15" x14ac:dyDescent="0.25">
      <c r="A290" s="1">
        <v>1003920840</v>
      </c>
      <c r="B290" s="4">
        <v>41880</v>
      </c>
      <c r="C290" s="1" t="s">
        <v>108</v>
      </c>
      <c r="D290" s="1" t="s">
        <v>113</v>
      </c>
      <c r="E290" s="1" t="s">
        <v>114</v>
      </c>
      <c r="F290" s="1" t="s">
        <v>115</v>
      </c>
      <c r="G290" s="1" t="s">
        <v>68</v>
      </c>
      <c r="H290" s="1" t="s">
        <v>70</v>
      </c>
      <c r="I290" s="4">
        <v>41880</v>
      </c>
      <c r="J290" s="27" t="s">
        <v>70</v>
      </c>
      <c r="K290" s="1" t="s">
        <v>65</v>
      </c>
      <c r="L290" s="1" t="s">
        <v>70</v>
      </c>
      <c r="M290" s="1" t="s">
        <v>70</v>
      </c>
      <c r="N290" s="27">
        <v>0</v>
      </c>
      <c r="O290" s="27">
        <v>0</v>
      </c>
    </row>
    <row r="291" spans="1:15" x14ac:dyDescent="0.25">
      <c r="A291" s="1">
        <v>1003920840</v>
      </c>
      <c r="B291" s="4">
        <v>41880</v>
      </c>
      <c r="C291" s="1" t="s">
        <v>108</v>
      </c>
      <c r="D291" s="1" t="s">
        <v>93</v>
      </c>
      <c r="E291" s="1" t="s">
        <v>94</v>
      </c>
      <c r="F291" s="1" t="s">
        <v>95</v>
      </c>
      <c r="G291" s="1" t="s">
        <v>68</v>
      </c>
      <c r="H291" s="1" t="s">
        <v>70</v>
      </c>
      <c r="I291" s="4">
        <v>41880</v>
      </c>
      <c r="J291" s="27" t="s">
        <v>70</v>
      </c>
      <c r="K291" s="1" t="s">
        <v>65</v>
      </c>
      <c r="L291" s="1" t="s">
        <v>70</v>
      </c>
      <c r="M291" s="1" t="s">
        <v>70</v>
      </c>
      <c r="N291" s="27">
        <v>0</v>
      </c>
      <c r="O291" s="27">
        <v>0</v>
      </c>
    </row>
    <row r="292" spans="1:15" x14ac:dyDescent="0.25">
      <c r="A292" s="1">
        <v>1003920840</v>
      </c>
      <c r="B292" s="4">
        <v>41802</v>
      </c>
      <c r="C292" s="1" t="s">
        <v>69</v>
      </c>
      <c r="D292" s="1" t="s">
        <v>113</v>
      </c>
      <c r="E292" s="1" t="s">
        <v>114</v>
      </c>
      <c r="F292" s="1" t="s">
        <v>115</v>
      </c>
      <c r="G292" s="1" t="s">
        <v>68</v>
      </c>
      <c r="H292" s="1">
        <v>149.10599999999999</v>
      </c>
      <c r="I292" s="4">
        <v>41801</v>
      </c>
      <c r="J292" s="27">
        <v>16.78</v>
      </c>
      <c r="K292" s="1" t="s">
        <v>65</v>
      </c>
      <c r="L292" s="1" t="s">
        <v>70</v>
      </c>
      <c r="M292" s="1" t="s">
        <v>70</v>
      </c>
      <c r="N292" s="27">
        <v>2500</v>
      </c>
      <c r="O292" s="27">
        <v>2500</v>
      </c>
    </row>
    <row r="293" spans="1:15" x14ac:dyDescent="0.25">
      <c r="A293" s="1">
        <v>1003920840</v>
      </c>
      <c r="B293" s="4">
        <v>41759</v>
      </c>
      <c r="C293" s="1" t="s">
        <v>69</v>
      </c>
      <c r="D293" s="1" t="s">
        <v>93</v>
      </c>
      <c r="E293" s="1" t="s">
        <v>94</v>
      </c>
      <c r="F293" s="1" t="s">
        <v>95</v>
      </c>
      <c r="G293" s="1" t="s">
        <v>68</v>
      </c>
      <c r="H293" s="1">
        <v>37.268000000000001</v>
      </c>
      <c r="I293" s="4">
        <v>41758</v>
      </c>
      <c r="J293" s="27">
        <v>13.47</v>
      </c>
      <c r="K293" s="1" t="s">
        <v>65</v>
      </c>
      <c r="L293" s="1" t="s">
        <v>70</v>
      </c>
      <c r="M293" s="1" t="s">
        <v>70</v>
      </c>
      <c r="N293" s="27">
        <v>500</v>
      </c>
      <c r="O293" s="27">
        <v>500</v>
      </c>
    </row>
    <row r="294" spans="1:15" x14ac:dyDescent="0.25">
      <c r="A294" s="1">
        <v>1003920840</v>
      </c>
      <c r="B294" s="4">
        <v>41752</v>
      </c>
      <c r="C294" s="1" t="s">
        <v>62</v>
      </c>
      <c r="D294" s="1" t="s">
        <v>93</v>
      </c>
      <c r="E294" s="1" t="s">
        <v>94</v>
      </c>
      <c r="F294" s="1" t="s">
        <v>95</v>
      </c>
      <c r="G294" s="1" t="s">
        <v>68</v>
      </c>
      <c r="H294" s="1">
        <v>2628.069</v>
      </c>
      <c r="I294" s="4">
        <v>41751</v>
      </c>
      <c r="J294" s="27">
        <v>13.601000000000001</v>
      </c>
      <c r="K294" s="1" t="s">
        <v>65</v>
      </c>
      <c r="L294" s="1">
        <v>5.25</v>
      </c>
      <c r="M294" s="1">
        <v>90</v>
      </c>
      <c r="N294" s="27">
        <v>35746.36</v>
      </c>
      <c r="O294" s="27">
        <v>35746.36</v>
      </c>
    </row>
    <row r="295" spans="1:15" x14ac:dyDescent="0.25">
      <c r="A295" s="1">
        <v>1003920840</v>
      </c>
      <c r="B295" s="4">
        <v>41752</v>
      </c>
      <c r="C295" s="1" t="s">
        <v>81</v>
      </c>
      <c r="D295" s="1" t="s">
        <v>100</v>
      </c>
      <c r="E295" s="1">
        <v>986394</v>
      </c>
      <c r="F295" s="1" t="s">
        <v>101</v>
      </c>
      <c r="G295" s="1" t="s">
        <v>68</v>
      </c>
      <c r="H295" s="1">
        <v>7004.9690000000001</v>
      </c>
      <c r="I295" s="4">
        <v>41751</v>
      </c>
      <c r="J295" s="27">
        <v>5.15</v>
      </c>
      <c r="K295" s="1" t="s">
        <v>65</v>
      </c>
      <c r="L295" s="1" t="s">
        <v>70</v>
      </c>
      <c r="M295" s="1" t="s">
        <v>70</v>
      </c>
      <c r="N295" s="27">
        <v>36073.589999999997</v>
      </c>
      <c r="O295" s="27">
        <v>36073.589999999997</v>
      </c>
    </row>
    <row r="296" spans="1:15" x14ac:dyDescent="0.25">
      <c r="A296" s="1">
        <v>1003920840</v>
      </c>
      <c r="B296" s="4">
        <v>41740</v>
      </c>
      <c r="C296" s="1" t="s">
        <v>62</v>
      </c>
      <c r="D296" s="1" t="s">
        <v>113</v>
      </c>
      <c r="E296" s="1" t="s">
        <v>114</v>
      </c>
      <c r="F296" s="1" t="s">
        <v>115</v>
      </c>
      <c r="G296" s="1" t="s">
        <v>68</v>
      </c>
      <c r="H296" s="1">
        <v>307.09699999999998</v>
      </c>
      <c r="I296" s="4">
        <v>41739</v>
      </c>
      <c r="J296" s="27">
        <v>16.274999999999999</v>
      </c>
      <c r="K296" s="1" t="s">
        <v>65</v>
      </c>
      <c r="L296" s="1">
        <v>5.25</v>
      </c>
      <c r="M296" s="1">
        <v>90</v>
      </c>
      <c r="N296" s="27">
        <v>5000</v>
      </c>
      <c r="O296" s="27">
        <v>5000</v>
      </c>
    </row>
    <row r="297" spans="1:15" x14ac:dyDescent="0.25">
      <c r="A297" s="1">
        <v>1003920840</v>
      </c>
      <c r="B297" s="4">
        <v>41740</v>
      </c>
      <c r="C297" s="1" t="s">
        <v>69</v>
      </c>
      <c r="D297" s="1" t="s">
        <v>100</v>
      </c>
      <c r="E297" s="1">
        <v>986394</v>
      </c>
      <c r="F297" s="1" t="s">
        <v>101</v>
      </c>
      <c r="G297" s="1" t="s">
        <v>68</v>
      </c>
      <c r="H297" s="1">
        <v>98.277000000000001</v>
      </c>
      <c r="I297" s="4">
        <v>41739</v>
      </c>
      <c r="J297" s="27">
        <v>5.1079999999999997</v>
      </c>
      <c r="K297" s="1" t="s">
        <v>65</v>
      </c>
      <c r="L297" s="1" t="s">
        <v>70</v>
      </c>
      <c r="M297" s="1" t="s">
        <v>70</v>
      </c>
      <c r="N297" s="27">
        <v>500</v>
      </c>
      <c r="O297" s="27">
        <v>500</v>
      </c>
    </row>
    <row r="298" spans="1:15" x14ac:dyDescent="0.25">
      <c r="A298" s="1">
        <v>1003920840</v>
      </c>
      <c r="B298" s="4">
        <v>41740</v>
      </c>
      <c r="C298" s="1" t="s">
        <v>69</v>
      </c>
      <c r="D298" s="1" t="s">
        <v>100</v>
      </c>
      <c r="E298" s="1">
        <v>986394</v>
      </c>
      <c r="F298" s="1" t="s">
        <v>101</v>
      </c>
      <c r="G298" s="1" t="s">
        <v>68</v>
      </c>
      <c r="H298" s="1">
        <v>979.24800000000005</v>
      </c>
      <c r="I298" s="4">
        <v>41739</v>
      </c>
      <c r="J298" s="27">
        <v>5.1079999999999997</v>
      </c>
      <c r="K298" s="1" t="s">
        <v>65</v>
      </c>
      <c r="L298" s="1" t="s">
        <v>70</v>
      </c>
      <c r="M298" s="1" t="s">
        <v>70</v>
      </c>
      <c r="N298" s="27">
        <v>5000</v>
      </c>
      <c r="O298" s="27">
        <v>5000</v>
      </c>
    </row>
    <row r="299" spans="1:15" x14ac:dyDescent="0.25">
      <c r="A299" s="1">
        <v>1003920840</v>
      </c>
      <c r="B299" s="4">
        <v>41732</v>
      </c>
      <c r="C299" s="1" t="s">
        <v>69</v>
      </c>
      <c r="D299" s="1" t="s">
        <v>100</v>
      </c>
      <c r="E299" s="1">
        <v>986394</v>
      </c>
      <c r="F299" s="1" t="s">
        <v>101</v>
      </c>
      <c r="G299" s="1" t="s">
        <v>68</v>
      </c>
      <c r="H299" s="1">
        <v>146.44499999999999</v>
      </c>
      <c r="I299" s="4">
        <v>41731</v>
      </c>
      <c r="J299" s="27">
        <v>5.1349999999999998</v>
      </c>
      <c r="K299" s="1" t="s">
        <v>65</v>
      </c>
      <c r="L299" s="1" t="s">
        <v>70</v>
      </c>
      <c r="M299" s="1" t="s">
        <v>70</v>
      </c>
      <c r="N299" s="27">
        <v>750</v>
      </c>
      <c r="O299" s="27">
        <v>750</v>
      </c>
    </row>
    <row r="300" spans="1:15" x14ac:dyDescent="0.25">
      <c r="A300" s="1">
        <v>1003920840</v>
      </c>
      <c r="B300" s="4">
        <v>41723</v>
      </c>
      <c r="C300" s="1" t="s">
        <v>62</v>
      </c>
      <c r="D300" s="1" t="s">
        <v>113</v>
      </c>
      <c r="E300" s="1" t="s">
        <v>114</v>
      </c>
      <c r="F300" s="1" t="s">
        <v>115</v>
      </c>
      <c r="G300" s="1" t="s">
        <v>68</v>
      </c>
      <c r="H300" s="1">
        <v>316.47899999999998</v>
      </c>
      <c r="I300" s="4">
        <v>41722</v>
      </c>
      <c r="J300" s="27">
        <v>15.7925</v>
      </c>
      <c r="K300" s="1" t="s">
        <v>65</v>
      </c>
      <c r="L300" s="1">
        <v>5.25</v>
      </c>
      <c r="M300" s="1">
        <v>90</v>
      </c>
      <c r="N300" s="27">
        <v>5000</v>
      </c>
      <c r="O300" s="27">
        <v>5000</v>
      </c>
    </row>
    <row r="301" spans="1:15" x14ac:dyDescent="0.25">
      <c r="A301" s="1">
        <v>1003920840</v>
      </c>
      <c r="B301" s="4">
        <v>41723</v>
      </c>
      <c r="C301" s="1" t="s">
        <v>69</v>
      </c>
      <c r="D301" s="1" t="s">
        <v>100</v>
      </c>
      <c r="E301" s="1">
        <v>986394</v>
      </c>
      <c r="F301" s="1" t="s">
        <v>101</v>
      </c>
      <c r="G301" s="1" t="s">
        <v>68</v>
      </c>
      <c r="H301" s="1">
        <v>1014.604</v>
      </c>
      <c r="I301" s="4">
        <v>41722</v>
      </c>
      <c r="J301" s="27">
        <v>4.93</v>
      </c>
      <c r="K301" s="1" t="s">
        <v>65</v>
      </c>
      <c r="L301" s="1" t="s">
        <v>70</v>
      </c>
      <c r="M301" s="1" t="s">
        <v>70</v>
      </c>
      <c r="N301" s="27">
        <v>5000</v>
      </c>
      <c r="O301" s="27">
        <v>5000</v>
      </c>
    </row>
    <row r="302" spans="1:15" x14ac:dyDescent="0.25">
      <c r="A302" s="1">
        <v>1003920840</v>
      </c>
      <c r="B302" s="4">
        <v>41712</v>
      </c>
      <c r="C302" s="1" t="s">
        <v>69</v>
      </c>
      <c r="D302" s="1" t="s">
        <v>100</v>
      </c>
      <c r="E302" s="1">
        <v>986394</v>
      </c>
      <c r="F302" s="1" t="s">
        <v>101</v>
      </c>
      <c r="G302" s="1" t="s">
        <v>68</v>
      </c>
      <c r="H302" s="1">
        <v>100.319</v>
      </c>
      <c r="I302" s="4">
        <v>41711</v>
      </c>
      <c r="J302" s="27">
        <v>5.0039999999999996</v>
      </c>
      <c r="K302" s="1" t="s">
        <v>65</v>
      </c>
      <c r="L302" s="1" t="s">
        <v>70</v>
      </c>
      <c r="M302" s="1" t="s">
        <v>70</v>
      </c>
      <c r="N302" s="27">
        <v>500</v>
      </c>
      <c r="O302" s="27">
        <v>500</v>
      </c>
    </row>
    <row r="303" spans="1:15" x14ac:dyDescent="0.25">
      <c r="A303" s="1">
        <v>1003920840</v>
      </c>
      <c r="B303" s="4">
        <v>41704</v>
      </c>
      <c r="C303" s="1" t="s">
        <v>69</v>
      </c>
      <c r="D303" s="1" t="s">
        <v>100</v>
      </c>
      <c r="E303" s="1">
        <v>986394</v>
      </c>
      <c r="F303" s="1" t="s">
        <v>101</v>
      </c>
      <c r="G303" s="1" t="s">
        <v>68</v>
      </c>
      <c r="H303" s="1">
        <v>97.191999999999993</v>
      </c>
      <c r="I303" s="4">
        <v>41703</v>
      </c>
      <c r="J303" s="27">
        <v>5.165</v>
      </c>
      <c r="K303" s="1" t="s">
        <v>65</v>
      </c>
      <c r="L303" s="1" t="s">
        <v>70</v>
      </c>
      <c r="M303" s="1" t="s">
        <v>70</v>
      </c>
      <c r="N303" s="27">
        <v>500</v>
      </c>
      <c r="O303" s="27">
        <v>500</v>
      </c>
    </row>
    <row r="304" spans="1:15" x14ac:dyDescent="0.25">
      <c r="A304" s="1">
        <v>1003920840</v>
      </c>
      <c r="B304" s="4">
        <v>41698</v>
      </c>
      <c r="C304" s="1" t="s">
        <v>62</v>
      </c>
      <c r="D304" s="1" t="s">
        <v>113</v>
      </c>
      <c r="E304" s="1" t="s">
        <v>114</v>
      </c>
      <c r="F304" s="1" t="s">
        <v>115</v>
      </c>
      <c r="G304" s="1" t="s">
        <v>68</v>
      </c>
      <c r="H304" s="1">
        <v>301.69299999999998</v>
      </c>
      <c r="I304" s="4">
        <v>41697</v>
      </c>
      <c r="J304" s="27">
        <v>16.566500000000001</v>
      </c>
      <c r="K304" s="1" t="s">
        <v>65</v>
      </c>
      <c r="L304" s="1">
        <v>5.25</v>
      </c>
      <c r="M304" s="1">
        <v>90</v>
      </c>
      <c r="N304" s="27">
        <v>5000</v>
      </c>
      <c r="O304" s="27">
        <v>5000</v>
      </c>
    </row>
    <row r="305" spans="1:15" x14ac:dyDescent="0.25">
      <c r="A305" s="1">
        <v>1003920840</v>
      </c>
      <c r="B305" s="4">
        <v>41698</v>
      </c>
      <c r="C305" s="1" t="s">
        <v>69</v>
      </c>
      <c r="D305" s="1" t="s">
        <v>100</v>
      </c>
      <c r="E305" s="1">
        <v>986394</v>
      </c>
      <c r="F305" s="1" t="s">
        <v>101</v>
      </c>
      <c r="G305" s="1" t="s">
        <v>68</v>
      </c>
      <c r="H305" s="1">
        <v>972.96199999999999</v>
      </c>
      <c r="I305" s="4">
        <v>41697</v>
      </c>
      <c r="J305" s="27">
        <v>5.141</v>
      </c>
      <c r="K305" s="1" t="s">
        <v>65</v>
      </c>
      <c r="L305" s="1" t="s">
        <v>70</v>
      </c>
      <c r="M305" s="1" t="s">
        <v>70</v>
      </c>
      <c r="N305" s="27">
        <v>5000</v>
      </c>
      <c r="O305" s="27">
        <v>5000</v>
      </c>
    </row>
    <row r="306" spans="1:15" x14ac:dyDescent="0.25">
      <c r="A306" s="1">
        <v>1003920840</v>
      </c>
      <c r="B306" s="4">
        <v>41689</v>
      </c>
      <c r="C306" s="1" t="s">
        <v>62</v>
      </c>
      <c r="D306" s="1" t="s">
        <v>113</v>
      </c>
      <c r="E306" s="1" t="s">
        <v>114</v>
      </c>
      <c r="F306" s="1" t="s">
        <v>115</v>
      </c>
      <c r="G306" s="1" t="s">
        <v>68</v>
      </c>
      <c r="H306" s="1">
        <v>26.312999999999999</v>
      </c>
      <c r="I306" s="4">
        <v>41688</v>
      </c>
      <c r="J306" s="27">
        <v>17.025500000000001</v>
      </c>
      <c r="K306" s="1" t="s">
        <v>65</v>
      </c>
      <c r="L306" s="1">
        <v>5.25</v>
      </c>
      <c r="M306" s="1">
        <v>50</v>
      </c>
      <c r="N306" s="27">
        <v>450</v>
      </c>
      <c r="O306" s="27">
        <v>450</v>
      </c>
    </row>
    <row r="307" spans="1:15" x14ac:dyDescent="0.25">
      <c r="A307" s="1">
        <v>1003920840</v>
      </c>
      <c r="B307" s="4">
        <v>41681</v>
      </c>
      <c r="C307" s="1" t="s">
        <v>69</v>
      </c>
      <c r="D307" s="1" t="s">
        <v>100</v>
      </c>
      <c r="E307" s="1">
        <v>986394</v>
      </c>
      <c r="F307" s="1" t="s">
        <v>101</v>
      </c>
      <c r="G307" s="1" t="s">
        <v>68</v>
      </c>
      <c r="H307" s="1">
        <v>101.33199999999999</v>
      </c>
      <c r="I307" s="4">
        <v>41680</v>
      </c>
      <c r="J307" s="27">
        <v>4.9539999999999997</v>
      </c>
      <c r="K307" s="1" t="s">
        <v>65</v>
      </c>
      <c r="L307" s="1" t="s">
        <v>70</v>
      </c>
      <c r="M307" s="1" t="s">
        <v>70</v>
      </c>
      <c r="N307" s="27">
        <v>500</v>
      </c>
      <c r="O307" s="27">
        <v>500</v>
      </c>
    </row>
    <row r="308" spans="1:15" x14ac:dyDescent="0.25">
      <c r="A308" s="1">
        <v>1003920840</v>
      </c>
      <c r="B308" s="4">
        <v>41681</v>
      </c>
      <c r="C308" s="1" t="s">
        <v>69</v>
      </c>
      <c r="D308" s="1" t="s">
        <v>100</v>
      </c>
      <c r="E308" s="1">
        <v>986394</v>
      </c>
      <c r="F308" s="1" t="s">
        <v>101</v>
      </c>
      <c r="G308" s="1" t="s">
        <v>68</v>
      </c>
      <c r="H308" s="1">
        <v>101.33199999999999</v>
      </c>
      <c r="I308" s="4">
        <v>41680</v>
      </c>
      <c r="J308" s="27">
        <v>4.9539999999999997</v>
      </c>
      <c r="K308" s="1" t="s">
        <v>65</v>
      </c>
      <c r="L308" s="1" t="s">
        <v>70</v>
      </c>
      <c r="M308" s="1" t="s">
        <v>70</v>
      </c>
      <c r="N308" s="27">
        <v>500</v>
      </c>
      <c r="O308" s="27">
        <v>500</v>
      </c>
    </row>
    <row r="309" spans="1:15" x14ac:dyDescent="0.25">
      <c r="A309" s="1">
        <v>1003920840</v>
      </c>
      <c r="B309" s="4">
        <v>41641</v>
      </c>
      <c r="C309" s="1" t="s">
        <v>69</v>
      </c>
      <c r="D309" s="1" t="s">
        <v>100</v>
      </c>
      <c r="E309" s="1">
        <v>986394</v>
      </c>
      <c r="F309" s="1" t="s">
        <v>101</v>
      </c>
      <c r="G309" s="1" t="s">
        <v>68</v>
      </c>
      <c r="H309" s="1">
        <v>389.64499999999998</v>
      </c>
      <c r="I309" s="4">
        <v>41638</v>
      </c>
      <c r="J309" s="27">
        <v>5.1379999999999999</v>
      </c>
      <c r="K309" s="1" t="s">
        <v>65</v>
      </c>
      <c r="L309" s="1" t="s">
        <v>70</v>
      </c>
      <c r="M309" s="1" t="s">
        <v>70</v>
      </c>
      <c r="N309" s="27">
        <v>2000</v>
      </c>
      <c r="O309" s="27">
        <v>2000</v>
      </c>
    </row>
    <row r="310" spans="1:15" x14ac:dyDescent="0.25">
      <c r="A310" s="1">
        <v>1003920840</v>
      </c>
      <c r="B310" s="4">
        <v>41627</v>
      </c>
      <c r="C310" s="1" t="s">
        <v>69</v>
      </c>
      <c r="D310" s="1" t="s">
        <v>100</v>
      </c>
      <c r="E310" s="1">
        <v>986394</v>
      </c>
      <c r="F310" s="1" t="s">
        <v>101</v>
      </c>
      <c r="G310" s="1" t="s">
        <v>68</v>
      </c>
      <c r="H310" s="1">
        <v>395.57400000000001</v>
      </c>
      <c r="I310" s="4">
        <v>41626</v>
      </c>
      <c r="J310" s="27">
        <v>5.0609999999999999</v>
      </c>
      <c r="K310" s="1" t="s">
        <v>65</v>
      </c>
      <c r="L310" s="1" t="s">
        <v>70</v>
      </c>
      <c r="M310" s="1" t="s">
        <v>70</v>
      </c>
      <c r="N310" s="27">
        <v>2000</v>
      </c>
      <c r="O310" s="27">
        <v>2000</v>
      </c>
    </row>
    <row r="311" spans="1:15" x14ac:dyDescent="0.25">
      <c r="A311" s="1">
        <v>1003920840</v>
      </c>
      <c r="B311" s="4">
        <v>41597</v>
      </c>
      <c r="C311" s="1" t="s">
        <v>69</v>
      </c>
      <c r="D311" s="1" t="s">
        <v>100</v>
      </c>
      <c r="E311" s="1">
        <v>986394</v>
      </c>
      <c r="F311" s="1" t="s">
        <v>101</v>
      </c>
      <c r="G311" s="1" t="s">
        <v>68</v>
      </c>
      <c r="H311" s="1">
        <v>95.147000000000006</v>
      </c>
      <c r="I311" s="4">
        <v>41596</v>
      </c>
      <c r="J311" s="27">
        <v>5.2759999999999998</v>
      </c>
      <c r="K311" s="1" t="s">
        <v>65</v>
      </c>
      <c r="L311" s="1" t="s">
        <v>70</v>
      </c>
      <c r="M311" s="1" t="s">
        <v>70</v>
      </c>
      <c r="N311" s="27">
        <v>500</v>
      </c>
      <c r="O311" s="27">
        <v>500</v>
      </c>
    </row>
    <row r="312" spans="1:15" x14ac:dyDescent="0.25">
      <c r="A312" s="1">
        <v>1003920840</v>
      </c>
      <c r="B312" s="4">
        <v>41597</v>
      </c>
      <c r="C312" s="1" t="s">
        <v>69</v>
      </c>
      <c r="D312" s="1" t="s">
        <v>100</v>
      </c>
      <c r="E312" s="1">
        <v>986394</v>
      </c>
      <c r="F312" s="1" t="s">
        <v>101</v>
      </c>
      <c r="G312" s="1" t="s">
        <v>68</v>
      </c>
      <c r="H312" s="1">
        <v>568.99099999999999</v>
      </c>
      <c r="I312" s="4">
        <v>41596</v>
      </c>
      <c r="J312" s="27">
        <v>5.2759999999999998</v>
      </c>
      <c r="K312" s="1" t="s">
        <v>65</v>
      </c>
      <c r="L312" s="1" t="s">
        <v>70</v>
      </c>
      <c r="M312" s="1" t="s">
        <v>70</v>
      </c>
      <c r="N312" s="27">
        <v>3000</v>
      </c>
      <c r="O312" s="27">
        <v>3000</v>
      </c>
    </row>
    <row r="313" spans="1:15" x14ac:dyDescent="0.25">
      <c r="A313" s="1">
        <v>1003920840</v>
      </c>
      <c r="B313" s="4">
        <v>41596</v>
      </c>
      <c r="C313" s="1" t="s">
        <v>69</v>
      </c>
      <c r="D313" s="1" t="s">
        <v>100</v>
      </c>
      <c r="E313" s="1">
        <v>986394</v>
      </c>
      <c r="F313" s="1" t="s">
        <v>101</v>
      </c>
      <c r="G313" s="1" t="s">
        <v>68</v>
      </c>
      <c r="H313" s="1">
        <v>163.87700000000001</v>
      </c>
      <c r="I313" s="4">
        <v>41593</v>
      </c>
      <c r="J313" s="27">
        <v>5.1989999999999998</v>
      </c>
      <c r="K313" s="1" t="s">
        <v>65</v>
      </c>
      <c r="L313" s="1" t="s">
        <v>70</v>
      </c>
      <c r="M313" s="1" t="s">
        <v>70</v>
      </c>
      <c r="N313" s="27">
        <v>850</v>
      </c>
      <c r="O313" s="27">
        <v>850</v>
      </c>
    </row>
    <row r="314" spans="1:15" x14ac:dyDescent="0.25">
      <c r="A314" s="1">
        <v>1003920840</v>
      </c>
      <c r="B314" s="4">
        <v>41583</v>
      </c>
      <c r="C314" s="1" t="s">
        <v>62</v>
      </c>
      <c r="D314" s="1" t="s">
        <v>113</v>
      </c>
      <c r="E314" s="1" t="s">
        <v>114</v>
      </c>
      <c r="F314" s="1" t="s">
        <v>115</v>
      </c>
      <c r="G314" s="1" t="s">
        <v>68</v>
      </c>
      <c r="H314" s="1">
        <v>4380.1210000000001</v>
      </c>
      <c r="I314" s="4">
        <v>41582</v>
      </c>
      <c r="J314" s="27">
        <v>15.350199999999999</v>
      </c>
      <c r="K314" s="1" t="s">
        <v>65</v>
      </c>
      <c r="L314" s="1">
        <v>5.25</v>
      </c>
      <c r="M314" s="1">
        <v>90</v>
      </c>
      <c r="N314" s="27">
        <v>67237.73</v>
      </c>
      <c r="O314" s="27">
        <v>67237.73</v>
      </c>
    </row>
    <row r="315" spans="1:15" x14ac:dyDescent="0.25">
      <c r="A315" s="1">
        <v>1003920840</v>
      </c>
      <c r="B315" s="4">
        <v>41583</v>
      </c>
      <c r="C315" s="1" t="s">
        <v>81</v>
      </c>
      <c r="D315" s="1" t="s">
        <v>116</v>
      </c>
      <c r="E315" s="1">
        <v>973268</v>
      </c>
      <c r="F315" s="1" t="s">
        <v>117</v>
      </c>
      <c r="G315" s="1" t="s">
        <v>68</v>
      </c>
      <c r="H315" s="1">
        <v>1864.57</v>
      </c>
      <c r="I315" s="4">
        <v>41582</v>
      </c>
      <c r="J315" s="27">
        <v>47.27</v>
      </c>
      <c r="K315" s="1" t="s">
        <v>87</v>
      </c>
      <c r="L315" s="1" t="s">
        <v>70</v>
      </c>
      <c r="M315" s="1" t="s">
        <v>70</v>
      </c>
      <c r="N315" s="27">
        <v>64922.52</v>
      </c>
      <c r="O315" s="27">
        <v>88135.5</v>
      </c>
    </row>
    <row r="316" spans="1:15" x14ac:dyDescent="0.25">
      <c r="A316" s="1">
        <v>1003920840</v>
      </c>
      <c r="B316" s="4">
        <v>41582</v>
      </c>
      <c r="C316" s="1" t="s">
        <v>81</v>
      </c>
      <c r="D316" s="1" t="s">
        <v>118</v>
      </c>
      <c r="E316" s="1" t="s">
        <v>119</v>
      </c>
      <c r="F316" s="1" t="s">
        <v>120</v>
      </c>
      <c r="G316" s="1" t="s">
        <v>68</v>
      </c>
      <c r="H316" s="1">
        <v>343.92200000000003</v>
      </c>
      <c r="I316" s="4">
        <v>41579</v>
      </c>
      <c r="J316" s="27">
        <v>13.01</v>
      </c>
      <c r="K316" s="1" t="s">
        <v>65</v>
      </c>
      <c r="L316" s="1" t="s">
        <v>70</v>
      </c>
      <c r="M316" s="1" t="s">
        <v>70</v>
      </c>
      <c r="N316" s="27">
        <v>4472.43</v>
      </c>
      <c r="O316" s="27">
        <v>4472.43</v>
      </c>
    </row>
    <row r="317" spans="1:15" x14ac:dyDescent="0.25">
      <c r="A317" s="1">
        <v>1003920840</v>
      </c>
      <c r="B317" s="4">
        <v>41582</v>
      </c>
      <c r="C317" s="1" t="s">
        <v>62</v>
      </c>
      <c r="D317" s="1" t="s">
        <v>113</v>
      </c>
      <c r="E317" s="1" t="s">
        <v>114</v>
      </c>
      <c r="F317" s="1" t="s">
        <v>115</v>
      </c>
      <c r="G317" s="1" t="s">
        <v>68</v>
      </c>
      <c r="H317" s="1">
        <v>286.66000000000003</v>
      </c>
      <c r="I317" s="4">
        <v>41579</v>
      </c>
      <c r="J317" s="27">
        <v>15.289899999999999</v>
      </c>
      <c r="K317" s="1" t="s">
        <v>65</v>
      </c>
      <c r="L317" s="1">
        <v>5.25</v>
      </c>
      <c r="M317" s="1">
        <v>90</v>
      </c>
      <c r="N317" s="27">
        <v>4385.01</v>
      </c>
      <c r="O317" s="27">
        <v>4385.01</v>
      </c>
    </row>
    <row r="318" spans="1:15" x14ac:dyDescent="0.25">
      <c r="A318" s="1">
        <v>1003920840</v>
      </c>
      <c r="B318" s="4">
        <v>41576</v>
      </c>
      <c r="C318" s="1" t="s">
        <v>62</v>
      </c>
      <c r="D318" s="1" t="s">
        <v>113</v>
      </c>
      <c r="E318" s="1" t="s">
        <v>114</v>
      </c>
      <c r="F318" s="1" t="s">
        <v>115</v>
      </c>
      <c r="G318" s="1" t="s">
        <v>68</v>
      </c>
      <c r="H318" s="1">
        <v>142.58199999999999</v>
      </c>
      <c r="I318" s="4">
        <v>41575</v>
      </c>
      <c r="J318" s="27">
        <v>15.1692</v>
      </c>
      <c r="K318" s="1" t="s">
        <v>65</v>
      </c>
      <c r="L318" s="1">
        <v>5.25</v>
      </c>
      <c r="M318" s="1">
        <v>90</v>
      </c>
      <c r="N318" s="27">
        <v>2164.85</v>
      </c>
      <c r="O318" s="27">
        <v>2164.85</v>
      </c>
    </row>
    <row r="319" spans="1:15" x14ac:dyDescent="0.25">
      <c r="A319" s="1">
        <v>1003920840</v>
      </c>
      <c r="B319" s="4">
        <v>41576</v>
      </c>
      <c r="C319" s="1" t="s">
        <v>81</v>
      </c>
      <c r="D319" s="1" t="s">
        <v>121</v>
      </c>
      <c r="E319" s="1" t="s">
        <v>122</v>
      </c>
      <c r="F319" s="1" t="s">
        <v>123</v>
      </c>
      <c r="G319" s="1" t="s">
        <v>68</v>
      </c>
      <c r="H319" s="1">
        <v>176.14699999999999</v>
      </c>
      <c r="I319" s="4">
        <v>41575</v>
      </c>
      <c r="J319" s="27">
        <v>12.18</v>
      </c>
      <c r="K319" s="1" t="s">
        <v>65</v>
      </c>
      <c r="L319" s="1" t="s">
        <v>70</v>
      </c>
      <c r="M319" s="1" t="s">
        <v>70</v>
      </c>
      <c r="N319" s="27">
        <v>2143.4699999999998</v>
      </c>
      <c r="O319" s="27">
        <v>2143.4699999999998</v>
      </c>
    </row>
    <row r="320" spans="1:15" x14ac:dyDescent="0.25">
      <c r="A320" s="1">
        <v>1003920840</v>
      </c>
      <c r="B320" s="4">
        <v>41569</v>
      </c>
      <c r="C320" s="1" t="s">
        <v>62</v>
      </c>
      <c r="D320" s="1" t="s">
        <v>121</v>
      </c>
      <c r="E320" s="1" t="s">
        <v>122</v>
      </c>
      <c r="F320" s="1" t="s">
        <v>123</v>
      </c>
      <c r="G320" s="1" t="s">
        <v>68</v>
      </c>
      <c r="H320" s="1">
        <v>87.266999999999996</v>
      </c>
      <c r="I320" s="4">
        <v>41568</v>
      </c>
      <c r="J320" s="27">
        <v>12.3445</v>
      </c>
      <c r="K320" s="1" t="s">
        <v>65</v>
      </c>
      <c r="L320" s="1">
        <v>5.25</v>
      </c>
      <c r="M320" s="1">
        <v>90</v>
      </c>
      <c r="N320" s="27">
        <v>1079.27</v>
      </c>
      <c r="O320" s="27">
        <v>1079.27</v>
      </c>
    </row>
    <row r="321" spans="1:15" x14ac:dyDescent="0.25">
      <c r="A321" s="1">
        <v>1003920840</v>
      </c>
      <c r="B321" s="4">
        <v>41569</v>
      </c>
      <c r="C321" s="1" t="s">
        <v>81</v>
      </c>
      <c r="D321" s="1" t="s">
        <v>124</v>
      </c>
      <c r="E321" s="1">
        <v>988525</v>
      </c>
      <c r="F321" s="1" t="s">
        <v>125</v>
      </c>
      <c r="G321" s="1" t="s">
        <v>68</v>
      </c>
      <c r="H321" s="1">
        <v>58.276000000000003</v>
      </c>
      <c r="I321" s="4">
        <v>41568</v>
      </c>
      <c r="J321" s="27">
        <v>18.68</v>
      </c>
      <c r="K321" s="1" t="s">
        <v>65</v>
      </c>
      <c r="L321" s="1" t="s">
        <v>70</v>
      </c>
      <c r="M321" s="1" t="s">
        <v>70</v>
      </c>
      <c r="N321" s="27">
        <v>1086.5999999999999</v>
      </c>
      <c r="O321" s="27">
        <v>1086.5999999999999</v>
      </c>
    </row>
    <row r="322" spans="1:15" x14ac:dyDescent="0.25">
      <c r="A322" s="1">
        <v>1003920840</v>
      </c>
      <c r="B322" s="4">
        <v>41548</v>
      </c>
      <c r="C322" s="1" t="s">
        <v>81</v>
      </c>
      <c r="D322" s="1" t="s">
        <v>126</v>
      </c>
      <c r="E322" s="1" t="s">
        <v>127</v>
      </c>
      <c r="F322" s="1" t="s">
        <v>128</v>
      </c>
      <c r="G322" s="1" t="s">
        <v>68</v>
      </c>
      <c r="H322" s="1">
        <v>147.916</v>
      </c>
      <c r="I322" s="4">
        <v>41547</v>
      </c>
      <c r="J322" s="27">
        <v>13.18</v>
      </c>
      <c r="K322" s="1" t="s">
        <v>65</v>
      </c>
      <c r="L322" s="1" t="s">
        <v>70</v>
      </c>
      <c r="M322" s="1" t="s">
        <v>70</v>
      </c>
      <c r="N322" s="27">
        <v>1947.53</v>
      </c>
      <c r="O322" s="27">
        <v>1947.53</v>
      </c>
    </row>
    <row r="323" spans="1:15" x14ac:dyDescent="0.25">
      <c r="A323" s="1">
        <v>1003920840</v>
      </c>
      <c r="B323" s="4">
        <v>41529</v>
      </c>
      <c r="C323" s="1" t="s">
        <v>108</v>
      </c>
      <c r="D323" s="1" t="s">
        <v>129</v>
      </c>
      <c r="E323" s="1" t="s">
        <v>130</v>
      </c>
      <c r="F323" s="1" t="s">
        <v>131</v>
      </c>
      <c r="G323" s="1" t="s">
        <v>68</v>
      </c>
      <c r="H323" s="1" t="s">
        <v>70</v>
      </c>
      <c r="I323" s="4">
        <v>41529</v>
      </c>
      <c r="J323" s="27" t="s">
        <v>70</v>
      </c>
      <c r="K323" s="1" t="s">
        <v>65</v>
      </c>
      <c r="L323" s="1" t="s">
        <v>70</v>
      </c>
      <c r="M323" s="1" t="s">
        <v>70</v>
      </c>
      <c r="N323" s="27">
        <v>0</v>
      </c>
      <c r="O323" s="27">
        <v>0</v>
      </c>
    </row>
    <row r="324" spans="1:15" x14ac:dyDescent="0.25">
      <c r="A324" s="1">
        <v>1003920840</v>
      </c>
      <c r="B324" s="4">
        <v>41527</v>
      </c>
      <c r="C324" s="1" t="s">
        <v>81</v>
      </c>
      <c r="D324" s="1" t="s">
        <v>132</v>
      </c>
      <c r="E324" s="1">
        <v>940132</v>
      </c>
      <c r="F324" s="1" t="s">
        <v>133</v>
      </c>
      <c r="G324" s="1" t="s">
        <v>134</v>
      </c>
      <c r="H324" s="1">
        <v>91.016000000000005</v>
      </c>
      <c r="I324" s="4">
        <v>41526</v>
      </c>
      <c r="J324" s="27">
        <v>6.0529999999999999</v>
      </c>
      <c r="K324" s="1" t="s">
        <v>65</v>
      </c>
      <c r="L324" s="1" t="s">
        <v>70</v>
      </c>
      <c r="M324" s="1" t="s">
        <v>70</v>
      </c>
      <c r="N324" s="27">
        <v>548.91999999999996</v>
      </c>
      <c r="O324" s="27">
        <v>548.91999999999996</v>
      </c>
    </row>
    <row r="325" spans="1:15" x14ac:dyDescent="0.25">
      <c r="A325" s="1">
        <v>1003920840</v>
      </c>
      <c r="B325" s="4">
        <v>41519</v>
      </c>
      <c r="C325" s="1" t="s">
        <v>108</v>
      </c>
      <c r="D325" s="1" t="s">
        <v>118</v>
      </c>
      <c r="E325" s="1" t="s">
        <v>119</v>
      </c>
      <c r="F325" s="1" t="s">
        <v>120</v>
      </c>
      <c r="G325" s="1" t="s">
        <v>68</v>
      </c>
      <c r="H325" s="1" t="s">
        <v>70</v>
      </c>
      <c r="I325" s="4">
        <v>41519</v>
      </c>
      <c r="J325" s="27" t="s">
        <v>70</v>
      </c>
      <c r="K325" s="1" t="s">
        <v>65</v>
      </c>
      <c r="L325" s="1" t="s">
        <v>70</v>
      </c>
      <c r="M325" s="1" t="s">
        <v>70</v>
      </c>
      <c r="N325" s="27">
        <v>0</v>
      </c>
      <c r="O325" s="27">
        <v>0</v>
      </c>
    </row>
    <row r="326" spans="1:15" x14ac:dyDescent="0.25">
      <c r="A326" s="1">
        <v>1003920840</v>
      </c>
      <c r="B326" s="4">
        <v>41519</v>
      </c>
      <c r="C326" s="1" t="s">
        <v>108</v>
      </c>
      <c r="D326" s="1" t="s">
        <v>113</v>
      </c>
      <c r="E326" s="1" t="s">
        <v>114</v>
      </c>
      <c r="F326" s="1" t="s">
        <v>115</v>
      </c>
      <c r="G326" s="1" t="s">
        <v>68</v>
      </c>
      <c r="H326" s="1" t="s">
        <v>70</v>
      </c>
      <c r="I326" s="4">
        <v>41519</v>
      </c>
      <c r="J326" s="27" t="s">
        <v>70</v>
      </c>
      <c r="K326" s="1" t="s">
        <v>65</v>
      </c>
      <c r="L326" s="1" t="s">
        <v>70</v>
      </c>
      <c r="M326" s="1" t="s">
        <v>70</v>
      </c>
      <c r="N326" s="27">
        <v>0</v>
      </c>
      <c r="O326" s="27">
        <v>0</v>
      </c>
    </row>
    <row r="327" spans="1:15" x14ac:dyDescent="0.25">
      <c r="A327" s="1">
        <v>1003920840</v>
      </c>
      <c r="B327" s="4">
        <v>41519</v>
      </c>
      <c r="C327" s="1" t="s">
        <v>108</v>
      </c>
      <c r="D327" s="1" t="s">
        <v>93</v>
      </c>
      <c r="E327" s="1" t="s">
        <v>94</v>
      </c>
      <c r="F327" s="1" t="s">
        <v>95</v>
      </c>
      <c r="G327" s="1" t="s">
        <v>68</v>
      </c>
      <c r="H327" s="1" t="s">
        <v>70</v>
      </c>
      <c r="I327" s="4">
        <v>41519</v>
      </c>
      <c r="J327" s="27" t="s">
        <v>70</v>
      </c>
      <c r="K327" s="1" t="s">
        <v>65</v>
      </c>
      <c r="L327" s="1" t="s">
        <v>70</v>
      </c>
      <c r="M327" s="1" t="s">
        <v>70</v>
      </c>
      <c r="N327" s="27">
        <v>0</v>
      </c>
      <c r="O327" s="27">
        <v>0</v>
      </c>
    </row>
    <row r="328" spans="1:15" x14ac:dyDescent="0.25">
      <c r="A328" s="1">
        <v>1003920840</v>
      </c>
      <c r="B328" s="4">
        <v>41519</v>
      </c>
      <c r="C328" s="1" t="s">
        <v>108</v>
      </c>
      <c r="D328" s="1" t="s">
        <v>135</v>
      </c>
      <c r="E328" s="1" t="s">
        <v>136</v>
      </c>
      <c r="F328" s="1" t="s">
        <v>137</v>
      </c>
      <c r="G328" s="1" t="s">
        <v>68</v>
      </c>
      <c r="H328" s="1" t="s">
        <v>70</v>
      </c>
      <c r="I328" s="4">
        <v>41519</v>
      </c>
      <c r="J328" s="27" t="s">
        <v>70</v>
      </c>
      <c r="K328" s="1" t="s">
        <v>65</v>
      </c>
      <c r="L328" s="1" t="s">
        <v>70</v>
      </c>
      <c r="M328" s="1" t="s">
        <v>70</v>
      </c>
      <c r="N328" s="27">
        <v>0</v>
      </c>
      <c r="O328" s="27">
        <v>0</v>
      </c>
    </row>
    <row r="329" spans="1:15" x14ac:dyDescent="0.25">
      <c r="A329" s="1">
        <v>1003920840</v>
      </c>
      <c r="B329" s="4">
        <v>41512</v>
      </c>
      <c r="C329" s="1" t="s">
        <v>81</v>
      </c>
      <c r="D329" s="1" t="s">
        <v>138</v>
      </c>
      <c r="E329" s="1" t="s">
        <v>139</v>
      </c>
      <c r="F329" s="1" t="s">
        <v>140</v>
      </c>
      <c r="G329" s="1" t="s">
        <v>141</v>
      </c>
      <c r="H329" s="1">
        <v>1.071</v>
      </c>
      <c r="I329" s="4">
        <v>41509</v>
      </c>
      <c r="J329" s="27">
        <v>434.27</v>
      </c>
      <c r="K329" s="1" t="s">
        <v>65</v>
      </c>
      <c r="L329" s="1" t="s">
        <v>70</v>
      </c>
      <c r="M329" s="1" t="s">
        <v>70</v>
      </c>
      <c r="N329" s="27">
        <v>463.1</v>
      </c>
      <c r="O329" s="27">
        <v>463.1</v>
      </c>
    </row>
    <row r="330" spans="1:15" x14ac:dyDescent="0.25">
      <c r="A330" s="1">
        <v>1003920840</v>
      </c>
      <c r="B330" s="4">
        <v>41509</v>
      </c>
      <c r="C330" s="1" t="s">
        <v>69</v>
      </c>
      <c r="D330" s="1" t="s">
        <v>132</v>
      </c>
      <c r="E330" s="1">
        <v>940132</v>
      </c>
      <c r="F330" s="1" t="s">
        <v>133</v>
      </c>
      <c r="G330" s="1" t="s">
        <v>134</v>
      </c>
      <c r="H330" s="1">
        <v>74.075999999999993</v>
      </c>
      <c r="I330" s="4">
        <v>41508</v>
      </c>
      <c r="J330" s="27">
        <v>6.1079999999999997</v>
      </c>
      <c r="K330" s="1" t="s">
        <v>65</v>
      </c>
      <c r="L330" s="1" t="s">
        <v>70</v>
      </c>
      <c r="M330" s="1" t="s">
        <v>70</v>
      </c>
      <c r="N330" s="27">
        <v>450</v>
      </c>
      <c r="O330" s="27">
        <v>450</v>
      </c>
    </row>
    <row r="331" spans="1:15" x14ac:dyDescent="0.25">
      <c r="A331" s="1">
        <v>1003920840</v>
      </c>
      <c r="B331" s="4">
        <v>41509</v>
      </c>
      <c r="C331" s="1" t="s">
        <v>81</v>
      </c>
      <c r="D331" s="1" t="s">
        <v>142</v>
      </c>
      <c r="E331" s="1">
        <v>939979</v>
      </c>
      <c r="F331" s="1" t="s">
        <v>143</v>
      </c>
      <c r="G331" s="1" t="s">
        <v>68</v>
      </c>
      <c r="H331" s="1">
        <v>50.470999999999997</v>
      </c>
      <c r="I331" s="4">
        <v>41508</v>
      </c>
      <c r="J331" s="27">
        <v>9.7590000000000003</v>
      </c>
      <c r="K331" s="1" t="s">
        <v>65</v>
      </c>
      <c r="L331" s="1" t="s">
        <v>70</v>
      </c>
      <c r="M331" s="1" t="s">
        <v>70</v>
      </c>
      <c r="N331" s="27">
        <v>490.55</v>
      </c>
      <c r="O331" s="27">
        <v>490.55</v>
      </c>
    </row>
    <row r="332" spans="1:15" x14ac:dyDescent="0.25">
      <c r="A332" s="1">
        <v>1003920840</v>
      </c>
      <c r="B332" s="4">
        <v>41509</v>
      </c>
      <c r="C332" s="1" t="s">
        <v>81</v>
      </c>
      <c r="D332" s="1" t="s">
        <v>129</v>
      </c>
      <c r="E332" s="1" t="s">
        <v>130</v>
      </c>
      <c r="F332" s="1" t="s">
        <v>131</v>
      </c>
      <c r="G332" s="1" t="s">
        <v>68</v>
      </c>
      <c r="H332" s="1">
        <v>36.856000000000002</v>
      </c>
      <c r="I332" s="4">
        <v>41508</v>
      </c>
      <c r="J332" s="27">
        <v>14.22</v>
      </c>
      <c r="K332" s="1" t="s">
        <v>65</v>
      </c>
      <c r="L332" s="1" t="s">
        <v>70</v>
      </c>
      <c r="M332" s="1" t="s">
        <v>70</v>
      </c>
      <c r="N332" s="27">
        <v>522.09</v>
      </c>
      <c r="O332" s="27">
        <v>522.09</v>
      </c>
    </row>
    <row r="333" spans="1:15" x14ac:dyDescent="0.25">
      <c r="A333" s="1">
        <v>1003920840</v>
      </c>
      <c r="B333" s="4">
        <v>41509</v>
      </c>
      <c r="C333" s="1" t="s">
        <v>69</v>
      </c>
      <c r="D333" s="1" t="s">
        <v>118</v>
      </c>
      <c r="E333" s="1" t="s">
        <v>119</v>
      </c>
      <c r="F333" s="1" t="s">
        <v>120</v>
      </c>
      <c r="G333" s="1" t="s">
        <v>68</v>
      </c>
      <c r="H333" s="1">
        <v>120.643</v>
      </c>
      <c r="I333" s="4">
        <v>41508</v>
      </c>
      <c r="J333" s="27">
        <v>12.45</v>
      </c>
      <c r="K333" s="1" t="s">
        <v>65</v>
      </c>
      <c r="L333" s="1" t="s">
        <v>70</v>
      </c>
      <c r="M333" s="1" t="s">
        <v>70</v>
      </c>
      <c r="N333" s="27">
        <v>1500</v>
      </c>
      <c r="O333" s="27">
        <v>1500</v>
      </c>
    </row>
    <row r="334" spans="1:15" x14ac:dyDescent="0.25">
      <c r="A334" s="1">
        <v>1003920840</v>
      </c>
      <c r="B334" s="4">
        <v>41509</v>
      </c>
      <c r="C334" s="1" t="s">
        <v>81</v>
      </c>
      <c r="D334" s="1" t="s">
        <v>144</v>
      </c>
      <c r="E334" s="1" t="s">
        <v>145</v>
      </c>
      <c r="F334" s="1" t="s">
        <v>146</v>
      </c>
      <c r="G334" s="1" t="s">
        <v>68</v>
      </c>
      <c r="H334" s="1">
        <v>48.034999999999997</v>
      </c>
      <c r="I334" s="4">
        <v>41508</v>
      </c>
      <c r="J334" s="27">
        <v>8.4979999999999993</v>
      </c>
      <c r="K334" s="1" t="s">
        <v>65</v>
      </c>
      <c r="L334" s="1" t="s">
        <v>70</v>
      </c>
      <c r="M334" s="1" t="s">
        <v>70</v>
      </c>
      <c r="N334" s="27">
        <v>406.2</v>
      </c>
      <c r="O334" s="27">
        <v>406.2</v>
      </c>
    </row>
    <row r="335" spans="1:15" x14ac:dyDescent="0.25">
      <c r="A335" s="1">
        <v>1003920840</v>
      </c>
      <c r="B335" s="4">
        <v>41509</v>
      </c>
      <c r="C335" s="1" t="s">
        <v>99</v>
      </c>
      <c r="D335" s="1" t="s">
        <v>126</v>
      </c>
      <c r="E335" s="1" t="s">
        <v>127</v>
      </c>
      <c r="F335" s="1" t="s">
        <v>128</v>
      </c>
      <c r="G335" s="1" t="s">
        <v>68</v>
      </c>
      <c r="H335" s="1">
        <v>0.57599999999999996</v>
      </c>
      <c r="I335" s="4">
        <v>41508</v>
      </c>
      <c r="J335" s="27">
        <v>12.44</v>
      </c>
      <c r="K335" s="1" t="s">
        <v>65</v>
      </c>
      <c r="L335" s="1">
        <v>5.25</v>
      </c>
      <c r="M335" s="1">
        <v>100</v>
      </c>
      <c r="N335" s="27">
        <v>7.17</v>
      </c>
      <c r="O335" s="27">
        <v>7.17</v>
      </c>
    </row>
    <row r="336" spans="1:15" x14ac:dyDescent="0.25">
      <c r="A336" s="1">
        <v>1003920840</v>
      </c>
      <c r="B336" s="4">
        <v>41509</v>
      </c>
      <c r="C336" s="1" t="s">
        <v>99</v>
      </c>
      <c r="D336" s="1" t="s">
        <v>144</v>
      </c>
      <c r="E336" s="1" t="s">
        <v>145</v>
      </c>
      <c r="F336" s="1" t="s">
        <v>146</v>
      </c>
      <c r="G336" s="1" t="s">
        <v>68</v>
      </c>
      <c r="H336" s="1">
        <v>0.192</v>
      </c>
      <c r="I336" s="4">
        <v>41508</v>
      </c>
      <c r="J336" s="27">
        <v>8.4979999999999993</v>
      </c>
      <c r="K336" s="1" t="s">
        <v>65</v>
      </c>
      <c r="L336" s="1">
        <v>5.25</v>
      </c>
      <c r="M336" s="1">
        <v>100</v>
      </c>
      <c r="N336" s="27">
        <v>1.63</v>
      </c>
      <c r="O336" s="27">
        <v>1.63</v>
      </c>
    </row>
    <row r="337" spans="1:15" x14ac:dyDescent="0.25">
      <c r="A337" s="1">
        <v>1003920840</v>
      </c>
      <c r="B337" s="4">
        <v>41506</v>
      </c>
      <c r="C337" s="1" t="s">
        <v>99</v>
      </c>
      <c r="D337" s="1" t="s">
        <v>124</v>
      </c>
      <c r="E337" s="1">
        <v>988525</v>
      </c>
      <c r="F337" s="1" t="s">
        <v>125</v>
      </c>
      <c r="G337" s="1" t="s">
        <v>68</v>
      </c>
      <c r="H337" s="1">
        <v>0.72299999999999998</v>
      </c>
      <c r="I337" s="4">
        <v>41505</v>
      </c>
      <c r="J337" s="27">
        <v>17.97</v>
      </c>
      <c r="K337" s="1" t="s">
        <v>65</v>
      </c>
      <c r="L337" s="1">
        <v>5.25</v>
      </c>
      <c r="M337" s="1">
        <v>100</v>
      </c>
      <c r="N337" s="27">
        <v>13</v>
      </c>
      <c r="O337" s="27">
        <v>13</v>
      </c>
    </row>
    <row r="338" spans="1:15" x14ac:dyDescent="0.25">
      <c r="A338" s="1">
        <v>1003920840</v>
      </c>
      <c r="B338" s="4">
        <v>41506</v>
      </c>
      <c r="C338" s="1" t="s">
        <v>99</v>
      </c>
      <c r="D338" s="1" t="s">
        <v>100</v>
      </c>
      <c r="E338" s="1">
        <v>986394</v>
      </c>
      <c r="F338" s="1" t="s">
        <v>101</v>
      </c>
      <c r="G338" s="1" t="s">
        <v>68</v>
      </c>
      <c r="H338" s="1">
        <v>25.183</v>
      </c>
      <c r="I338" s="4">
        <v>41505</v>
      </c>
      <c r="J338" s="27">
        <v>4.9260000000000002</v>
      </c>
      <c r="K338" s="1" t="s">
        <v>65</v>
      </c>
      <c r="L338" s="1">
        <v>5.25</v>
      </c>
      <c r="M338" s="1">
        <v>100</v>
      </c>
      <c r="N338" s="27">
        <v>124.05</v>
      </c>
      <c r="O338" s="27">
        <v>124.05</v>
      </c>
    </row>
    <row r="339" spans="1:15" x14ac:dyDescent="0.25">
      <c r="A339" s="1">
        <v>1003920840</v>
      </c>
      <c r="B339" s="4">
        <v>41506</v>
      </c>
      <c r="C339" s="1" t="s">
        <v>99</v>
      </c>
      <c r="D339" s="1" t="s">
        <v>116</v>
      </c>
      <c r="E339" s="1">
        <v>973268</v>
      </c>
      <c r="F339" s="1" t="s">
        <v>117</v>
      </c>
      <c r="G339" s="1" t="s">
        <v>68</v>
      </c>
      <c r="H339" s="1">
        <v>17.931999999999999</v>
      </c>
      <c r="I339" s="4">
        <v>41505</v>
      </c>
      <c r="J339" s="27">
        <v>45.97</v>
      </c>
      <c r="K339" s="1" t="s">
        <v>87</v>
      </c>
      <c r="L339" s="1">
        <v>5.25</v>
      </c>
      <c r="M339" s="1">
        <v>100</v>
      </c>
      <c r="N339" s="27">
        <v>621.49</v>
      </c>
      <c r="O339" s="27">
        <v>824.35</v>
      </c>
    </row>
    <row r="340" spans="1:15" x14ac:dyDescent="0.25">
      <c r="A340" s="1">
        <v>1003920840</v>
      </c>
      <c r="B340" s="4">
        <v>41506</v>
      </c>
      <c r="C340" s="1" t="s">
        <v>99</v>
      </c>
      <c r="D340" s="1" t="s">
        <v>142</v>
      </c>
      <c r="E340" s="1">
        <v>939979</v>
      </c>
      <c r="F340" s="1" t="s">
        <v>143</v>
      </c>
      <c r="G340" s="1" t="s">
        <v>68</v>
      </c>
      <c r="H340" s="1">
        <v>1.865</v>
      </c>
      <c r="I340" s="4">
        <v>41505</v>
      </c>
      <c r="J340" s="27">
        <v>9.798</v>
      </c>
      <c r="K340" s="1" t="s">
        <v>65</v>
      </c>
      <c r="L340" s="1">
        <v>3.5</v>
      </c>
      <c r="M340" s="1">
        <v>100</v>
      </c>
      <c r="N340" s="27">
        <v>18.27</v>
      </c>
      <c r="O340" s="27">
        <v>18.27</v>
      </c>
    </row>
    <row r="341" spans="1:15" x14ac:dyDescent="0.25">
      <c r="A341" s="1">
        <v>1003920840</v>
      </c>
      <c r="B341" s="4">
        <v>41494</v>
      </c>
      <c r="C341" s="1" t="s">
        <v>69</v>
      </c>
      <c r="D341" s="1" t="s">
        <v>116</v>
      </c>
      <c r="E341" s="1">
        <v>973268</v>
      </c>
      <c r="F341" s="1" t="s">
        <v>117</v>
      </c>
      <c r="G341" s="1" t="s">
        <v>68</v>
      </c>
      <c r="H341" s="1">
        <v>393.529</v>
      </c>
      <c r="I341" s="4">
        <v>41493</v>
      </c>
      <c r="J341" s="27">
        <v>46.86</v>
      </c>
      <c r="K341" s="1" t="s">
        <v>87</v>
      </c>
      <c r="L341" s="1" t="s">
        <v>70</v>
      </c>
      <c r="M341" s="1" t="s">
        <v>70</v>
      </c>
      <c r="N341" s="27">
        <v>13500</v>
      </c>
      <c r="O341" s="27">
        <v>18135.91</v>
      </c>
    </row>
    <row r="342" spans="1:15" x14ac:dyDescent="0.25">
      <c r="A342" s="1">
        <v>1003920840</v>
      </c>
      <c r="B342" s="4">
        <v>41494</v>
      </c>
      <c r="C342" s="1" t="s">
        <v>62</v>
      </c>
      <c r="D342" s="1" t="s">
        <v>93</v>
      </c>
      <c r="E342" s="1" t="s">
        <v>94</v>
      </c>
      <c r="F342" s="1" t="s">
        <v>95</v>
      </c>
      <c r="G342" s="1" t="s">
        <v>68</v>
      </c>
      <c r="H342" s="1">
        <v>1032.8810000000001</v>
      </c>
      <c r="I342" s="4">
        <v>41493</v>
      </c>
      <c r="J342" s="27">
        <v>13.068300000000001</v>
      </c>
      <c r="K342" s="1" t="s">
        <v>65</v>
      </c>
      <c r="L342" s="1">
        <v>5.25</v>
      </c>
      <c r="M342" s="1">
        <v>90</v>
      </c>
      <c r="N342" s="27">
        <v>13500</v>
      </c>
      <c r="O342" s="27">
        <v>13500</v>
      </c>
    </row>
    <row r="343" spans="1:15" x14ac:dyDescent="0.25">
      <c r="A343" s="1">
        <v>1003920840</v>
      </c>
      <c r="B343" s="4">
        <v>41492</v>
      </c>
      <c r="C343" s="1" t="s">
        <v>69</v>
      </c>
      <c r="D343" s="1" t="s">
        <v>138</v>
      </c>
      <c r="E343" s="1" t="s">
        <v>139</v>
      </c>
      <c r="F343" s="1" t="s">
        <v>140</v>
      </c>
      <c r="G343" s="1" t="s">
        <v>141</v>
      </c>
      <c r="H343" s="1">
        <v>0.66</v>
      </c>
      <c r="I343" s="4">
        <v>41491</v>
      </c>
      <c r="J343" s="27">
        <v>469.77</v>
      </c>
      <c r="K343" s="1" t="s">
        <v>65</v>
      </c>
      <c r="L343" s="1" t="s">
        <v>70</v>
      </c>
      <c r="M343" s="1" t="s">
        <v>70</v>
      </c>
      <c r="N343" s="27">
        <v>308</v>
      </c>
      <c r="O343" s="27">
        <v>308</v>
      </c>
    </row>
    <row r="344" spans="1:15" x14ac:dyDescent="0.25">
      <c r="A344" s="1">
        <v>1003920840</v>
      </c>
      <c r="B344" s="4">
        <v>41471</v>
      </c>
      <c r="C344" s="1" t="s">
        <v>81</v>
      </c>
      <c r="D344" s="1" t="s">
        <v>135</v>
      </c>
      <c r="E344" s="1" t="s">
        <v>136</v>
      </c>
      <c r="F344" s="1" t="s">
        <v>137</v>
      </c>
      <c r="G344" s="1" t="s">
        <v>68</v>
      </c>
      <c r="H344" s="1">
        <v>11.994</v>
      </c>
      <c r="I344" s="4">
        <v>41470</v>
      </c>
      <c r="J344" s="27">
        <v>15.5</v>
      </c>
      <c r="K344" s="1" t="s">
        <v>65</v>
      </c>
      <c r="L344" s="1" t="s">
        <v>70</v>
      </c>
      <c r="M344" s="1" t="s">
        <v>70</v>
      </c>
      <c r="N344" s="27">
        <v>183.91</v>
      </c>
      <c r="O344" s="27">
        <v>183.91</v>
      </c>
    </row>
    <row r="345" spans="1:15" x14ac:dyDescent="0.25">
      <c r="A345" s="1">
        <v>1003920840</v>
      </c>
      <c r="B345" s="4">
        <v>41467</v>
      </c>
      <c r="C345" s="1" t="s">
        <v>62</v>
      </c>
      <c r="D345" s="1" t="s">
        <v>93</v>
      </c>
      <c r="E345" s="1" t="s">
        <v>94</v>
      </c>
      <c r="F345" s="1" t="s">
        <v>95</v>
      </c>
      <c r="G345" s="1" t="s">
        <v>68</v>
      </c>
      <c r="H345" s="1">
        <v>285.35599999999999</v>
      </c>
      <c r="I345" s="4">
        <v>41466</v>
      </c>
      <c r="J345" s="27">
        <v>13.4849</v>
      </c>
      <c r="K345" s="1" t="s">
        <v>65</v>
      </c>
      <c r="L345" s="1">
        <v>5.25</v>
      </c>
      <c r="M345" s="1">
        <v>50</v>
      </c>
      <c r="N345" s="27">
        <v>3850</v>
      </c>
      <c r="O345" s="27">
        <v>3850</v>
      </c>
    </row>
    <row r="346" spans="1:15" x14ac:dyDescent="0.25">
      <c r="A346" s="1">
        <v>1003920840</v>
      </c>
      <c r="B346" s="4">
        <v>41465</v>
      </c>
      <c r="C346" s="1" t="s">
        <v>62</v>
      </c>
      <c r="D346" s="1" t="s">
        <v>118</v>
      </c>
      <c r="E346" s="1" t="s">
        <v>119</v>
      </c>
      <c r="F346" s="1" t="s">
        <v>120</v>
      </c>
      <c r="G346" s="1" t="s">
        <v>68</v>
      </c>
      <c r="H346" s="1">
        <v>408.11500000000001</v>
      </c>
      <c r="I346" s="4">
        <v>41464</v>
      </c>
      <c r="J346" s="27">
        <v>13.4717</v>
      </c>
      <c r="K346" s="1" t="s">
        <v>65</v>
      </c>
      <c r="L346" s="1">
        <v>3.5</v>
      </c>
      <c r="M346" s="1">
        <v>50</v>
      </c>
      <c r="N346" s="27">
        <v>5500</v>
      </c>
      <c r="O346" s="27">
        <v>5500</v>
      </c>
    </row>
    <row r="347" spans="1:15" x14ac:dyDescent="0.25">
      <c r="A347" s="1">
        <v>1003920840</v>
      </c>
      <c r="B347" s="4">
        <v>41460</v>
      </c>
      <c r="C347" s="1" t="s">
        <v>62</v>
      </c>
      <c r="D347" s="1" t="s">
        <v>124</v>
      </c>
      <c r="E347" s="1">
        <v>988525</v>
      </c>
      <c r="F347" s="1" t="s">
        <v>125</v>
      </c>
      <c r="G347" s="1" t="s">
        <v>68</v>
      </c>
      <c r="H347" s="1">
        <v>57.552999999999997</v>
      </c>
      <c r="I347" s="4">
        <v>41459</v>
      </c>
      <c r="J347" s="27">
        <v>17.340599999999998</v>
      </c>
      <c r="K347" s="1" t="s">
        <v>65</v>
      </c>
      <c r="L347" s="1">
        <v>5.25</v>
      </c>
      <c r="M347" s="1">
        <v>90</v>
      </c>
      <c r="N347" s="27">
        <v>1000</v>
      </c>
      <c r="O347" s="27">
        <v>1000</v>
      </c>
    </row>
    <row r="348" spans="1:15" x14ac:dyDescent="0.25">
      <c r="A348" s="1">
        <v>1003920840</v>
      </c>
      <c r="B348" s="4">
        <v>41460</v>
      </c>
      <c r="C348" s="1" t="s">
        <v>69</v>
      </c>
      <c r="D348" s="1" t="s">
        <v>113</v>
      </c>
      <c r="E348" s="1" t="s">
        <v>114</v>
      </c>
      <c r="F348" s="1" t="s">
        <v>115</v>
      </c>
      <c r="G348" s="1" t="s">
        <v>68</v>
      </c>
      <c r="H348" s="1">
        <v>73.513999999999996</v>
      </c>
      <c r="I348" s="4">
        <v>41459</v>
      </c>
      <c r="J348" s="27">
        <v>13.63</v>
      </c>
      <c r="K348" s="1" t="s">
        <v>65</v>
      </c>
      <c r="L348" s="1" t="s">
        <v>70</v>
      </c>
      <c r="M348" s="1" t="s">
        <v>70</v>
      </c>
      <c r="N348" s="27">
        <v>1000</v>
      </c>
      <c r="O348" s="27">
        <v>1000</v>
      </c>
    </row>
    <row r="349" spans="1:15" x14ac:dyDescent="0.25">
      <c r="A349" s="1">
        <v>1003920840</v>
      </c>
      <c r="B349" s="4">
        <v>41460</v>
      </c>
      <c r="C349" s="1" t="s">
        <v>69</v>
      </c>
      <c r="D349" s="1" t="s">
        <v>113</v>
      </c>
      <c r="E349" s="1" t="s">
        <v>114</v>
      </c>
      <c r="F349" s="1" t="s">
        <v>115</v>
      </c>
      <c r="G349" s="1" t="s">
        <v>68</v>
      </c>
      <c r="H349" s="1">
        <v>73.513999999999996</v>
      </c>
      <c r="I349" s="4">
        <v>41459</v>
      </c>
      <c r="J349" s="27">
        <v>13.63</v>
      </c>
      <c r="K349" s="1" t="s">
        <v>65</v>
      </c>
      <c r="L349" s="1" t="s">
        <v>70</v>
      </c>
      <c r="M349" s="1" t="s">
        <v>70</v>
      </c>
      <c r="N349" s="27">
        <v>1000</v>
      </c>
      <c r="O349" s="27">
        <v>1000</v>
      </c>
    </row>
    <row r="350" spans="1:15" x14ac:dyDescent="0.25">
      <c r="A350" s="1">
        <v>1003920840</v>
      </c>
      <c r="B350" s="4">
        <v>41460</v>
      </c>
      <c r="C350" s="1" t="s">
        <v>62</v>
      </c>
      <c r="D350" s="1" t="s">
        <v>121</v>
      </c>
      <c r="E350" s="1" t="s">
        <v>122</v>
      </c>
      <c r="F350" s="1" t="s">
        <v>123</v>
      </c>
      <c r="G350" s="1" t="s">
        <v>68</v>
      </c>
      <c r="H350" s="1">
        <v>88.88</v>
      </c>
      <c r="I350" s="4">
        <v>41459</v>
      </c>
      <c r="J350" s="27">
        <v>11.2286</v>
      </c>
      <c r="K350" s="1" t="s">
        <v>65</v>
      </c>
      <c r="L350" s="1">
        <v>5.25</v>
      </c>
      <c r="M350" s="1">
        <v>90</v>
      </c>
      <c r="N350" s="27">
        <v>1000</v>
      </c>
      <c r="O350" s="27">
        <v>1000</v>
      </c>
    </row>
    <row r="351" spans="1:15" x14ac:dyDescent="0.25">
      <c r="A351" s="1">
        <v>1003920840</v>
      </c>
      <c r="B351" s="4">
        <v>41436</v>
      </c>
      <c r="C351" s="1" t="s">
        <v>99</v>
      </c>
      <c r="D351" s="1" t="s">
        <v>144</v>
      </c>
      <c r="E351" s="1" t="s">
        <v>145</v>
      </c>
      <c r="F351" s="1" t="s">
        <v>146</v>
      </c>
      <c r="G351" s="1" t="s">
        <v>68</v>
      </c>
      <c r="H351" s="1">
        <v>2.5000000000000001E-2</v>
      </c>
      <c r="I351" s="4">
        <v>41435</v>
      </c>
      <c r="J351" s="27">
        <v>9.0609999999999999</v>
      </c>
      <c r="K351" s="1" t="s">
        <v>65</v>
      </c>
      <c r="L351" s="1">
        <v>5.25</v>
      </c>
      <c r="M351" s="1">
        <v>100</v>
      </c>
      <c r="N351" s="27">
        <v>0.23</v>
      </c>
      <c r="O351" s="27">
        <v>0.23</v>
      </c>
    </row>
    <row r="352" spans="1:15" x14ac:dyDescent="0.25">
      <c r="A352" s="1">
        <v>1003920840</v>
      </c>
      <c r="B352" s="4">
        <v>41431</v>
      </c>
      <c r="C352" s="1" t="s">
        <v>108</v>
      </c>
      <c r="D352" s="1" t="s">
        <v>144</v>
      </c>
      <c r="E352" s="1" t="s">
        <v>145</v>
      </c>
      <c r="F352" s="1" t="s">
        <v>146</v>
      </c>
      <c r="G352" s="1" t="s">
        <v>68</v>
      </c>
      <c r="H352" s="1" t="s">
        <v>70</v>
      </c>
      <c r="I352" s="4">
        <v>41431</v>
      </c>
      <c r="J352" s="27" t="s">
        <v>70</v>
      </c>
      <c r="K352" s="1" t="s">
        <v>65</v>
      </c>
      <c r="L352" s="1" t="s">
        <v>70</v>
      </c>
      <c r="M352" s="1" t="s">
        <v>70</v>
      </c>
      <c r="N352" s="27">
        <v>0</v>
      </c>
      <c r="O352" s="27">
        <v>0</v>
      </c>
    </row>
    <row r="353" spans="1:15" x14ac:dyDescent="0.25">
      <c r="A353" s="1">
        <v>1003920840</v>
      </c>
      <c r="B353" s="4">
        <v>41429</v>
      </c>
      <c r="C353" s="1" t="s">
        <v>62</v>
      </c>
      <c r="D353" s="1" t="s">
        <v>113</v>
      </c>
      <c r="E353" s="1" t="s">
        <v>114</v>
      </c>
      <c r="F353" s="1" t="s">
        <v>115</v>
      </c>
      <c r="G353" s="1" t="s">
        <v>68</v>
      </c>
      <c r="H353" s="1">
        <v>360.08600000000001</v>
      </c>
      <c r="I353" s="4">
        <v>41428</v>
      </c>
      <c r="J353" s="27">
        <v>13.88</v>
      </c>
      <c r="K353" s="1" t="s">
        <v>65</v>
      </c>
      <c r="L353" s="1">
        <v>5.25</v>
      </c>
      <c r="M353" s="1">
        <v>100</v>
      </c>
      <c r="N353" s="27">
        <v>5000</v>
      </c>
      <c r="O353" s="27">
        <v>5000</v>
      </c>
    </row>
    <row r="354" spans="1:15" x14ac:dyDescent="0.25">
      <c r="A354" s="1">
        <v>1003920840</v>
      </c>
      <c r="B354" s="4">
        <v>41428</v>
      </c>
      <c r="C354" s="1" t="s">
        <v>62</v>
      </c>
      <c r="D354" s="1" t="s">
        <v>132</v>
      </c>
      <c r="E354" s="1">
        <v>940132</v>
      </c>
      <c r="F354" s="1" t="s">
        <v>133</v>
      </c>
      <c r="G354" s="1" t="s">
        <v>134</v>
      </c>
      <c r="H354" s="1">
        <v>165.09200000000001</v>
      </c>
      <c r="I354" s="4">
        <v>41425</v>
      </c>
      <c r="J354" s="27">
        <v>6.0450999999999997</v>
      </c>
      <c r="K354" s="1" t="s">
        <v>65</v>
      </c>
      <c r="L354" s="1">
        <v>5</v>
      </c>
      <c r="M354" s="1">
        <v>90</v>
      </c>
      <c r="N354" s="27">
        <v>1000</v>
      </c>
      <c r="O354" s="27">
        <v>1000</v>
      </c>
    </row>
    <row r="355" spans="1:15" x14ac:dyDescent="0.25">
      <c r="A355" s="1">
        <v>1003920840</v>
      </c>
      <c r="B355" s="4">
        <v>41428</v>
      </c>
      <c r="C355" s="1" t="s">
        <v>69</v>
      </c>
      <c r="D355" s="1" t="s">
        <v>118</v>
      </c>
      <c r="E355" s="1" t="s">
        <v>119</v>
      </c>
      <c r="F355" s="1" t="s">
        <v>120</v>
      </c>
      <c r="G355" s="1" t="s">
        <v>68</v>
      </c>
      <c r="H355" s="1">
        <v>74.370999999999995</v>
      </c>
      <c r="I355" s="4">
        <v>41425</v>
      </c>
      <c r="J355" s="27">
        <v>13.56</v>
      </c>
      <c r="K355" s="1" t="s">
        <v>65</v>
      </c>
      <c r="L355" s="1" t="s">
        <v>70</v>
      </c>
      <c r="M355" s="1" t="s">
        <v>70</v>
      </c>
      <c r="N355" s="27">
        <v>1000</v>
      </c>
      <c r="O355" s="27">
        <v>1000</v>
      </c>
    </row>
    <row r="356" spans="1:15" x14ac:dyDescent="0.25">
      <c r="A356" s="1">
        <v>1003920840</v>
      </c>
      <c r="B356" s="4">
        <v>41421</v>
      </c>
      <c r="C356" s="1" t="s">
        <v>69</v>
      </c>
      <c r="D356" s="1" t="s">
        <v>118</v>
      </c>
      <c r="E356" s="1" t="s">
        <v>119</v>
      </c>
      <c r="F356" s="1" t="s">
        <v>120</v>
      </c>
      <c r="G356" s="1" t="s">
        <v>68</v>
      </c>
      <c r="H356" s="1">
        <v>1379.9570000000001</v>
      </c>
      <c r="I356" s="4">
        <v>41418</v>
      </c>
      <c r="J356" s="27">
        <v>13.77</v>
      </c>
      <c r="K356" s="1" t="s">
        <v>65</v>
      </c>
      <c r="L356" s="1" t="s">
        <v>70</v>
      </c>
      <c r="M356" s="1" t="s">
        <v>70</v>
      </c>
      <c r="N356" s="27">
        <v>19000</v>
      </c>
      <c r="O356" s="27">
        <v>19000</v>
      </c>
    </row>
    <row r="357" spans="1:15" x14ac:dyDescent="0.25">
      <c r="A357" s="1">
        <v>1003920840</v>
      </c>
      <c r="B357" s="4">
        <v>41421</v>
      </c>
      <c r="C357" s="1" t="s">
        <v>62</v>
      </c>
      <c r="D357" s="1" t="s">
        <v>93</v>
      </c>
      <c r="E357" s="1" t="s">
        <v>94</v>
      </c>
      <c r="F357" s="1" t="s">
        <v>95</v>
      </c>
      <c r="G357" s="1" t="s">
        <v>68</v>
      </c>
      <c r="H357" s="1">
        <v>1436.077</v>
      </c>
      <c r="I357" s="4">
        <v>41418</v>
      </c>
      <c r="J357" s="27">
        <v>13.229100000000001</v>
      </c>
      <c r="K357" s="1" t="s">
        <v>65</v>
      </c>
      <c r="L357" s="1">
        <v>5.25</v>
      </c>
      <c r="M357" s="1">
        <v>90</v>
      </c>
      <c r="N357" s="27">
        <v>19000</v>
      </c>
      <c r="O357" s="27">
        <v>19000</v>
      </c>
    </row>
    <row r="358" spans="1:15" x14ac:dyDescent="0.25">
      <c r="A358" s="1">
        <v>1003920840</v>
      </c>
      <c r="B358" s="4">
        <v>41409</v>
      </c>
      <c r="C358" s="1" t="s">
        <v>62</v>
      </c>
      <c r="D358" s="1" t="s">
        <v>116</v>
      </c>
      <c r="E358" s="1">
        <v>973268</v>
      </c>
      <c r="F358" s="1" t="s">
        <v>117</v>
      </c>
      <c r="G358" s="1" t="s">
        <v>68</v>
      </c>
      <c r="H358" s="1">
        <v>21.817</v>
      </c>
      <c r="I358" s="4">
        <v>41408</v>
      </c>
      <c r="J358" s="27">
        <v>58.5886</v>
      </c>
      <c r="K358" s="1" t="s">
        <v>87</v>
      </c>
      <c r="L358" s="1">
        <v>5.25</v>
      </c>
      <c r="M358" s="1">
        <v>50</v>
      </c>
      <c r="N358" s="27">
        <v>1000</v>
      </c>
      <c r="O358" s="27">
        <v>1280.8</v>
      </c>
    </row>
    <row r="359" spans="1:15" x14ac:dyDescent="0.25">
      <c r="A359" s="1">
        <v>1003920840</v>
      </c>
      <c r="B359" s="4">
        <v>41408</v>
      </c>
      <c r="C359" s="1" t="s">
        <v>62</v>
      </c>
      <c r="D359" s="1" t="s">
        <v>126</v>
      </c>
      <c r="E359" s="1" t="s">
        <v>127</v>
      </c>
      <c r="F359" s="1" t="s">
        <v>128</v>
      </c>
      <c r="G359" s="1" t="s">
        <v>68</v>
      </c>
      <c r="H359" s="1">
        <v>70.912999999999997</v>
      </c>
      <c r="I359" s="4">
        <v>41407</v>
      </c>
      <c r="J359" s="27">
        <v>14.073499999999999</v>
      </c>
      <c r="K359" s="1" t="s">
        <v>65</v>
      </c>
      <c r="L359" s="1">
        <v>5.25</v>
      </c>
      <c r="M359" s="1">
        <v>90</v>
      </c>
      <c r="N359" s="27">
        <v>1000</v>
      </c>
      <c r="O359" s="27">
        <v>1000</v>
      </c>
    </row>
    <row r="360" spans="1:15" x14ac:dyDescent="0.25">
      <c r="A360" s="1">
        <v>1003920840</v>
      </c>
      <c r="B360" s="4">
        <v>41408</v>
      </c>
      <c r="C360" s="1" t="s">
        <v>62</v>
      </c>
      <c r="D360" s="1" t="s">
        <v>138</v>
      </c>
      <c r="E360" s="1" t="s">
        <v>139</v>
      </c>
      <c r="F360" s="1" t="s">
        <v>140</v>
      </c>
      <c r="G360" s="1" t="s">
        <v>141</v>
      </c>
      <c r="H360" s="1">
        <v>1.7310000000000001</v>
      </c>
      <c r="I360" s="4">
        <v>41407</v>
      </c>
      <c r="J360" s="27">
        <v>576.47810000000004</v>
      </c>
      <c r="K360" s="1" t="s">
        <v>65</v>
      </c>
      <c r="L360" s="1">
        <v>5</v>
      </c>
      <c r="M360" s="1">
        <v>90</v>
      </c>
      <c r="N360" s="27">
        <v>1000</v>
      </c>
      <c r="O360" s="27">
        <v>1000</v>
      </c>
    </row>
    <row r="361" spans="1:15" x14ac:dyDescent="0.25">
      <c r="A361" s="1">
        <v>1003920840</v>
      </c>
      <c r="B361" s="4">
        <v>41408</v>
      </c>
      <c r="C361" s="1" t="s">
        <v>69</v>
      </c>
      <c r="D361" s="1" t="s">
        <v>118</v>
      </c>
      <c r="E361" s="1" t="s">
        <v>119</v>
      </c>
      <c r="F361" s="1" t="s">
        <v>120</v>
      </c>
      <c r="G361" s="1" t="s">
        <v>68</v>
      </c>
      <c r="H361" s="1">
        <v>72.504000000000005</v>
      </c>
      <c r="I361" s="4">
        <v>41407</v>
      </c>
      <c r="J361" s="27">
        <v>13.82</v>
      </c>
      <c r="K361" s="1" t="s">
        <v>65</v>
      </c>
      <c r="L361" s="1" t="s">
        <v>70</v>
      </c>
      <c r="M361" s="1" t="s">
        <v>70</v>
      </c>
      <c r="N361" s="27">
        <v>1000</v>
      </c>
      <c r="O361" s="27">
        <v>1000</v>
      </c>
    </row>
    <row r="362" spans="1:15" x14ac:dyDescent="0.25">
      <c r="A362" s="1">
        <v>1003920840</v>
      </c>
      <c r="B362" s="4">
        <v>41408</v>
      </c>
      <c r="C362" s="1" t="s">
        <v>69</v>
      </c>
      <c r="D362" s="1" t="s">
        <v>118</v>
      </c>
      <c r="E362" s="1" t="s">
        <v>119</v>
      </c>
      <c r="F362" s="1" t="s">
        <v>120</v>
      </c>
      <c r="G362" s="1" t="s">
        <v>68</v>
      </c>
      <c r="H362" s="1">
        <v>72.504000000000005</v>
      </c>
      <c r="I362" s="4">
        <v>41407</v>
      </c>
      <c r="J362" s="27">
        <v>13.82</v>
      </c>
      <c r="K362" s="1" t="s">
        <v>65</v>
      </c>
      <c r="L362" s="1" t="s">
        <v>70</v>
      </c>
      <c r="M362" s="1" t="s">
        <v>70</v>
      </c>
      <c r="N362" s="27">
        <v>1000</v>
      </c>
      <c r="O362" s="27">
        <v>1000</v>
      </c>
    </row>
    <row r="363" spans="1:15" x14ac:dyDescent="0.25">
      <c r="A363" s="1">
        <v>1003920840</v>
      </c>
      <c r="B363" s="4">
        <v>41407</v>
      </c>
      <c r="C363" s="1" t="s">
        <v>69</v>
      </c>
      <c r="D363" s="1" t="s">
        <v>118</v>
      </c>
      <c r="E363" s="1" t="s">
        <v>119</v>
      </c>
      <c r="F363" s="1" t="s">
        <v>120</v>
      </c>
      <c r="G363" s="1" t="s">
        <v>68</v>
      </c>
      <c r="H363" s="1">
        <v>721.64499999999998</v>
      </c>
      <c r="I363" s="4">
        <v>41404</v>
      </c>
      <c r="J363" s="27">
        <v>13.86</v>
      </c>
      <c r="K363" s="1" t="s">
        <v>65</v>
      </c>
      <c r="L363" s="1" t="s">
        <v>70</v>
      </c>
      <c r="M363" s="1" t="s">
        <v>70</v>
      </c>
      <c r="N363" s="27">
        <v>10000</v>
      </c>
      <c r="O363" s="27">
        <v>10000</v>
      </c>
    </row>
    <row r="364" spans="1:15" x14ac:dyDescent="0.25">
      <c r="A364" s="1">
        <v>1003920840</v>
      </c>
      <c r="B364" s="4">
        <v>41407</v>
      </c>
      <c r="C364" s="1" t="s">
        <v>62</v>
      </c>
      <c r="D364" s="1" t="s">
        <v>93</v>
      </c>
      <c r="E364" s="1" t="s">
        <v>94</v>
      </c>
      <c r="F364" s="1" t="s">
        <v>95</v>
      </c>
      <c r="G364" s="1" t="s">
        <v>68</v>
      </c>
      <c r="H364" s="1">
        <v>752.32899999999995</v>
      </c>
      <c r="I364" s="4">
        <v>41404</v>
      </c>
      <c r="J364" s="27">
        <v>13.289400000000001</v>
      </c>
      <c r="K364" s="1" t="s">
        <v>65</v>
      </c>
      <c r="L364" s="1">
        <v>5.25</v>
      </c>
      <c r="M364" s="1">
        <v>90</v>
      </c>
      <c r="N364" s="27">
        <v>10000</v>
      </c>
      <c r="O364" s="27">
        <v>10000</v>
      </c>
    </row>
    <row r="365" spans="1:15" x14ac:dyDescent="0.25">
      <c r="A365" s="1">
        <v>1003920840</v>
      </c>
      <c r="B365" s="4">
        <v>41396</v>
      </c>
      <c r="C365" s="1" t="s">
        <v>69</v>
      </c>
      <c r="D365" s="1" t="s">
        <v>118</v>
      </c>
      <c r="E365" s="1" t="s">
        <v>119</v>
      </c>
      <c r="F365" s="1" t="s">
        <v>120</v>
      </c>
      <c r="G365" s="1" t="s">
        <v>68</v>
      </c>
      <c r="H365" s="1">
        <v>37.158000000000001</v>
      </c>
      <c r="I365" s="4">
        <v>41394</v>
      </c>
      <c r="J365" s="27">
        <v>13.51</v>
      </c>
      <c r="K365" s="1" t="s">
        <v>65</v>
      </c>
      <c r="L365" s="1" t="s">
        <v>70</v>
      </c>
      <c r="M365" s="1" t="s">
        <v>70</v>
      </c>
      <c r="N365" s="27">
        <v>500</v>
      </c>
      <c r="O365" s="27">
        <v>500</v>
      </c>
    </row>
    <row r="366" spans="1:15" x14ac:dyDescent="0.25">
      <c r="A366" s="1">
        <v>1003920840</v>
      </c>
      <c r="B366" s="4">
        <v>41388</v>
      </c>
      <c r="C366" s="1" t="s">
        <v>71</v>
      </c>
      <c r="D366" s="1" t="s">
        <v>144</v>
      </c>
      <c r="E366" s="1" t="s">
        <v>145</v>
      </c>
      <c r="F366" s="1" t="s">
        <v>146</v>
      </c>
      <c r="G366" s="1" t="s">
        <v>68</v>
      </c>
      <c r="H366" s="1">
        <v>47.817999999999998</v>
      </c>
      <c r="I366" s="4">
        <v>41387</v>
      </c>
      <c r="J366" s="27">
        <v>10.414400000000001</v>
      </c>
      <c r="K366" s="1" t="s">
        <v>65</v>
      </c>
      <c r="L366" s="1">
        <v>5.25</v>
      </c>
      <c r="M366" s="1">
        <v>90</v>
      </c>
      <c r="N366" s="27">
        <v>500</v>
      </c>
      <c r="O366" s="27">
        <v>500</v>
      </c>
    </row>
    <row r="367" spans="1:15" x14ac:dyDescent="0.25">
      <c r="A367" s="1">
        <v>1003920840</v>
      </c>
      <c r="B367" s="4">
        <v>41387</v>
      </c>
      <c r="C367" s="1" t="s">
        <v>69</v>
      </c>
      <c r="D367" s="1" t="s">
        <v>100</v>
      </c>
      <c r="E367" s="1">
        <v>986394</v>
      </c>
      <c r="F367" s="1" t="s">
        <v>101</v>
      </c>
      <c r="G367" s="1" t="s">
        <v>68</v>
      </c>
      <c r="H367" s="1">
        <v>190.63900000000001</v>
      </c>
      <c r="I367" s="4">
        <v>41386</v>
      </c>
      <c r="J367" s="27">
        <v>5.2560000000000002</v>
      </c>
      <c r="K367" s="1" t="s">
        <v>65</v>
      </c>
      <c r="L367" s="1" t="s">
        <v>70</v>
      </c>
      <c r="M367" s="1" t="s">
        <v>70</v>
      </c>
      <c r="N367" s="27">
        <v>1000</v>
      </c>
      <c r="O367" s="27">
        <v>1000</v>
      </c>
    </row>
    <row r="368" spans="1:15" x14ac:dyDescent="0.25">
      <c r="A368" s="1">
        <v>1003920840</v>
      </c>
      <c r="B368" s="4">
        <v>41387</v>
      </c>
      <c r="C368" s="1" t="s">
        <v>62</v>
      </c>
      <c r="D368" s="1" t="s">
        <v>126</v>
      </c>
      <c r="E368" s="1" t="s">
        <v>127</v>
      </c>
      <c r="F368" s="1" t="s">
        <v>128</v>
      </c>
      <c r="G368" s="1" t="s">
        <v>68</v>
      </c>
      <c r="H368" s="1">
        <v>76.427000000000007</v>
      </c>
      <c r="I368" s="4">
        <v>41386</v>
      </c>
      <c r="J368" s="27">
        <v>13.058199999999999</v>
      </c>
      <c r="K368" s="1" t="s">
        <v>65</v>
      </c>
      <c r="L368" s="1">
        <v>5.25</v>
      </c>
      <c r="M368" s="1">
        <v>90</v>
      </c>
      <c r="N368" s="27">
        <v>1000</v>
      </c>
      <c r="O368" s="27">
        <v>1000</v>
      </c>
    </row>
    <row r="369" spans="1:15" x14ac:dyDescent="0.25">
      <c r="A369" s="1">
        <v>1003920840</v>
      </c>
      <c r="B369" s="4">
        <v>41386</v>
      </c>
      <c r="C369" s="1" t="s">
        <v>72</v>
      </c>
      <c r="D369" s="1" t="s">
        <v>100</v>
      </c>
      <c r="E369" s="1">
        <v>986394</v>
      </c>
      <c r="F369" s="1" t="s">
        <v>101</v>
      </c>
      <c r="G369" s="1" t="s">
        <v>68</v>
      </c>
      <c r="H369" s="1">
        <v>96.168000000000006</v>
      </c>
      <c r="I369" s="4">
        <v>41383</v>
      </c>
      <c r="J369" s="27">
        <v>5.22</v>
      </c>
      <c r="K369" s="1" t="s">
        <v>65</v>
      </c>
      <c r="L369" s="1" t="s">
        <v>70</v>
      </c>
      <c r="M369" s="1" t="s">
        <v>70</v>
      </c>
      <c r="N369" s="27">
        <v>500</v>
      </c>
      <c r="O369" s="27">
        <v>500</v>
      </c>
    </row>
    <row r="370" spans="1:15" x14ac:dyDescent="0.25">
      <c r="A370" s="1">
        <v>1003920840</v>
      </c>
      <c r="B370" s="4">
        <v>41380</v>
      </c>
      <c r="C370" s="1" t="s">
        <v>62</v>
      </c>
      <c r="D370" s="1" t="s">
        <v>142</v>
      </c>
      <c r="E370" s="1">
        <v>939979</v>
      </c>
      <c r="F370" s="1" t="s">
        <v>143</v>
      </c>
      <c r="G370" s="1" t="s">
        <v>68</v>
      </c>
      <c r="H370" s="1">
        <v>48.606000000000002</v>
      </c>
      <c r="I370" s="4">
        <v>41379</v>
      </c>
      <c r="J370" s="27">
        <v>10.245699999999999</v>
      </c>
      <c r="K370" s="1" t="s">
        <v>65</v>
      </c>
      <c r="L370" s="1">
        <v>3.5</v>
      </c>
      <c r="M370" s="1">
        <v>90</v>
      </c>
      <c r="N370" s="27">
        <v>500</v>
      </c>
      <c r="O370" s="27">
        <v>500</v>
      </c>
    </row>
    <row r="371" spans="1:15" x14ac:dyDescent="0.25">
      <c r="A371" s="1">
        <v>1003920840</v>
      </c>
      <c r="B371" s="4">
        <v>41380</v>
      </c>
      <c r="C371" s="1" t="s">
        <v>69</v>
      </c>
      <c r="D371" s="1" t="s">
        <v>118</v>
      </c>
      <c r="E371" s="1" t="s">
        <v>119</v>
      </c>
      <c r="F371" s="1" t="s">
        <v>120</v>
      </c>
      <c r="G371" s="1" t="s">
        <v>68</v>
      </c>
      <c r="H371" s="1">
        <v>37.075000000000003</v>
      </c>
      <c r="I371" s="4">
        <v>41379</v>
      </c>
      <c r="J371" s="27">
        <v>13.54</v>
      </c>
      <c r="K371" s="1" t="s">
        <v>65</v>
      </c>
      <c r="L371" s="1" t="s">
        <v>70</v>
      </c>
      <c r="M371" s="1" t="s">
        <v>70</v>
      </c>
      <c r="N371" s="27">
        <v>500</v>
      </c>
      <c r="O371" s="27">
        <v>500</v>
      </c>
    </row>
    <row r="372" spans="1:15" x14ac:dyDescent="0.25">
      <c r="A372" s="1">
        <v>1003920840</v>
      </c>
      <c r="B372" s="4">
        <v>41372</v>
      </c>
      <c r="C372" s="1" t="s">
        <v>62</v>
      </c>
      <c r="D372" s="1" t="s">
        <v>116</v>
      </c>
      <c r="E372" s="1">
        <v>973268</v>
      </c>
      <c r="F372" s="1" t="s">
        <v>117</v>
      </c>
      <c r="G372" s="1" t="s">
        <v>68</v>
      </c>
      <c r="H372" s="1">
        <v>227.04300000000001</v>
      </c>
      <c r="I372" s="4">
        <v>41369</v>
      </c>
      <c r="J372" s="27">
        <v>53.508699999999997</v>
      </c>
      <c r="K372" s="1" t="s">
        <v>87</v>
      </c>
      <c r="L372" s="1">
        <v>5.25</v>
      </c>
      <c r="M372" s="1">
        <v>50</v>
      </c>
      <c r="N372" s="27">
        <v>9400</v>
      </c>
      <c r="O372" s="27">
        <v>12151.38</v>
      </c>
    </row>
    <row r="373" spans="1:15" x14ac:dyDescent="0.25">
      <c r="A373" s="1">
        <v>1003920840</v>
      </c>
      <c r="B373" s="4">
        <v>41368</v>
      </c>
      <c r="C373" s="1" t="s">
        <v>69</v>
      </c>
      <c r="D373" s="1" t="s">
        <v>135</v>
      </c>
      <c r="E373" s="1" t="s">
        <v>136</v>
      </c>
      <c r="F373" s="1" t="s">
        <v>137</v>
      </c>
      <c r="G373" s="1" t="s">
        <v>68</v>
      </c>
      <c r="H373" s="1">
        <v>17.954999999999998</v>
      </c>
      <c r="I373" s="4">
        <v>41367</v>
      </c>
      <c r="J373" s="27">
        <v>16.82</v>
      </c>
      <c r="K373" s="1" t="s">
        <v>65</v>
      </c>
      <c r="L373" s="1" t="s">
        <v>70</v>
      </c>
      <c r="M373" s="1" t="s">
        <v>70</v>
      </c>
      <c r="N373" s="27">
        <v>300</v>
      </c>
      <c r="O373" s="27">
        <v>300</v>
      </c>
    </row>
    <row r="374" spans="1:15" x14ac:dyDescent="0.25">
      <c r="A374" s="1">
        <v>1003920840</v>
      </c>
      <c r="B374" s="4">
        <v>41360</v>
      </c>
      <c r="C374" s="1" t="s">
        <v>62</v>
      </c>
      <c r="D374" s="1" t="s">
        <v>116</v>
      </c>
      <c r="E374" s="1">
        <v>973268</v>
      </c>
      <c r="F374" s="1" t="s">
        <v>117</v>
      </c>
      <c r="G374" s="1" t="s">
        <v>68</v>
      </c>
      <c r="H374" s="1">
        <v>105.467</v>
      </c>
      <c r="I374" s="4">
        <v>41359</v>
      </c>
      <c r="J374" s="27">
        <v>54.213099999999997</v>
      </c>
      <c r="K374" s="1" t="s">
        <v>87</v>
      </c>
      <c r="L374" s="1">
        <v>5.25</v>
      </c>
      <c r="M374" s="1">
        <v>90</v>
      </c>
      <c r="N374" s="27">
        <v>4500</v>
      </c>
      <c r="O374" s="27">
        <v>5720.22</v>
      </c>
    </row>
    <row r="375" spans="1:15" x14ac:dyDescent="0.25">
      <c r="A375" s="1">
        <v>1003920840</v>
      </c>
      <c r="B375" s="4">
        <v>41360</v>
      </c>
      <c r="C375" s="1" t="s">
        <v>69</v>
      </c>
      <c r="D375" s="1" t="s">
        <v>129</v>
      </c>
      <c r="E375" s="1" t="s">
        <v>130</v>
      </c>
      <c r="F375" s="1" t="s">
        <v>131</v>
      </c>
      <c r="G375" s="1" t="s">
        <v>68</v>
      </c>
      <c r="H375" s="1">
        <v>306.88499999999999</v>
      </c>
      <c r="I375" s="4">
        <v>41359</v>
      </c>
      <c r="J375" s="27">
        <v>14.67</v>
      </c>
      <c r="K375" s="1" t="s">
        <v>65</v>
      </c>
      <c r="L375" s="1" t="s">
        <v>70</v>
      </c>
      <c r="M375" s="1" t="s">
        <v>70</v>
      </c>
      <c r="N375" s="27">
        <v>4500</v>
      </c>
      <c r="O375" s="27">
        <v>4500</v>
      </c>
    </row>
    <row r="376" spans="1:15" x14ac:dyDescent="0.25">
      <c r="A376" s="1">
        <v>1003920840</v>
      </c>
      <c r="B376" s="4">
        <v>41339</v>
      </c>
      <c r="C376" s="1" t="s">
        <v>81</v>
      </c>
      <c r="D376" s="1" t="s">
        <v>147</v>
      </c>
      <c r="E376" s="1">
        <v>974005</v>
      </c>
      <c r="F376" s="1" t="s">
        <v>148</v>
      </c>
      <c r="G376" s="1" t="s">
        <v>68</v>
      </c>
      <c r="H376" s="1">
        <v>596.87800000000004</v>
      </c>
      <c r="I376" s="4">
        <v>41338</v>
      </c>
      <c r="J376" s="27">
        <v>33.020000000000003</v>
      </c>
      <c r="K376" s="1" t="s">
        <v>87</v>
      </c>
      <c r="L376" s="1" t="s">
        <v>70</v>
      </c>
      <c r="M376" s="1" t="s">
        <v>70</v>
      </c>
      <c r="N376" s="27">
        <v>15031.5</v>
      </c>
      <c r="O376" s="27">
        <v>19706.29</v>
      </c>
    </row>
    <row r="377" spans="1:15" x14ac:dyDescent="0.25">
      <c r="A377" s="1">
        <v>1003920840</v>
      </c>
      <c r="B377" s="4">
        <v>41339</v>
      </c>
      <c r="C377" s="1" t="s">
        <v>62</v>
      </c>
      <c r="D377" s="1" t="s">
        <v>93</v>
      </c>
      <c r="E377" s="1" t="s">
        <v>94</v>
      </c>
      <c r="F377" s="1" t="s">
        <v>95</v>
      </c>
      <c r="G377" s="1" t="s">
        <v>68</v>
      </c>
      <c r="H377" s="1">
        <v>1210.1600000000001</v>
      </c>
      <c r="I377" s="4">
        <v>41338</v>
      </c>
      <c r="J377" s="27">
        <v>12.595800000000001</v>
      </c>
      <c r="K377" s="1" t="s">
        <v>65</v>
      </c>
      <c r="L377" s="1">
        <v>5.25</v>
      </c>
      <c r="M377" s="1">
        <v>90</v>
      </c>
      <c r="N377" s="27">
        <v>15244.93</v>
      </c>
      <c r="O377" s="27">
        <v>15244.93</v>
      </c>
    </row>
    <row r="378" spans="1:15" x14ac:dyDescent="0.25">
      <c r="A378" s="1">
        <v>1003920840</v>
      </c>
      <c r="B378" s="4">
        <v>41338</v>
      </c>
      <c r="C378" s="1" t="s">
        <v>62</v>
      </c>
      <c r="D378" s="1" t="s">
        <v>100</v>
      </c>
      <c r="E378" s="1">
        <v>986394</v>
      </c>
      <c r="F378" s="1" t="s">
        <v>101</v>
      </c>
      <c r="G378" s="1" t="s">
        <v>68</v>
      </c>
      <c r="H378" s="1">
        <v>994.22</v>
      </c>
      <c r="I378" s="4">
        <v>41337</v>
      </c>
      <c r="J378" s="27">
        <v>5.3288000000000002</v>
      </c>
      <c r="K378" s="1" t="s">
        <v>65</v>
      </c>
      <c r="L378" s="1">
        <v>5.25</v>
      </c>
      <c r="M378" s="1">
        <v>90</v>
      </c>
      <c r="N378" s="27">
        <v>5300</v>
      </c>
      <c r="O378" s="27">
        <v>5300</v>
      </c>
    </row>
    <row r="379" spans="1:15" x14ac:dyDescent="0.25">
      <c r="A379" s="1">
        <v>1003920840</v>
      </c>
      <c r="B379" s="4">
        <v>41338</v>
      </c>
      <c r="C379" s="1" t="s">
        <v>69</v>
      </c>
      <c r="D379" s="1" t="s">
        <v>147</v>
      </c>
      <c r="E379" s="1">
        <v>974005</v>
      </c>
      <c r="F379" s="1" t="s">
        <v>148</v>
      </c>
      <c r="G379" s="1" t="s">
        <v>68</v>
      </c>
      <c r="H379" s="1">
        <v>212.71299999999999</v>
      </c>
      <c r="I379" s="4">
        <v>41337</v>
      </c>
      <c r="J379" s="27">
        <v>32.67</v>
      </c>
      <c r="K379" s="1" t="s">
        <v>87</v>
      </c>
      <c r="L379" s="1" t="s">
        <v>70</v>
      </c>
      <c r="M379" s="1" t="s">
        <v>70</v>
      </c>
      <c r="N379" s="27">
        <v>5300</v>
      </c>
      <c r="O379" s="27">
        <v>6946.7</v>
      </c>
    </row>
    <row r="380" spans="1:15" x14ac:dyDescent="0.25">
      <c r="A380" s="1">
        <v>1003920840</v>
      </c>
      <c r="B380" s="4">
        <v>41338</v>
      </c>
      <c r="C380" s="1" t="s">
        <v>62</v>
      </c>
      <c r="D380" s="1" t="s">
        <v>116</v>
      </c>
      <c r="E380" s="1">
        <v>973268</v>
      </c>
      <c r="F380" s="1" t="s">
        <v>117</v>
      </c>
      <c r="G380" s="1" t="s">
        <v>68</v>
      </c>
      <c r="H380" s="1">
        <v>2.3319999999999999</v>
      </c>
      <c r="I380" s="4">
        <v>41337</v>
      </c>
      <c r="J380" s="27">
        <v>54.411799999999999</v>
      </c>
      <c r="K380" s="1" t="s">
        <v>87</v>
      </c>
      <c r="L380" s="1">
        <v>5.25</v>
      </c>
      <c r="M380" s="1">
        <v>50</v>
      </c>
      <c r="N380" s="27">
        <v>100</v>
      </c>
      <c r="O380" s="27">
        <v>129.49</v>
      </c>
    </row>
    <row r="381" spans="1:15" x14ac:dyDescent="0.25">
      <c r="A381" s="1">
        <v>1003920840</v>
      </c>
      <c r="B381" s="4">
        <v>41332</v>
      </c>
      <c r="C381" s="1" t="s">
        <v>69</v>
      </c>
      <c r="D381" s="1" t="s">
        <v>147</v>
      </c>
      <c r="E381" s="1">
        <v>974005</v>
      </c>
      <c r="F381" s="1" t="s">
        <v>148</v>
      </c>
      <c r="G381" s="1" t="s">
        <v>68</v>
      </c>
      <c r="H381" s="1">
        <v>20.434999999999999</v>
      </c>
      <c r="I381" s="4">
        <v>41331</v>
      </c>
      <c r="J381" s="27">
        <v>32.369999999999997</v>
      </c>
      <c r="K381" s="1" t="s">
        <v>87</v>
      </c>
      <c r="L381" s="1" t="s">
        <v>70</v>
      </c>
      <c r="M381" s="1" t="s">
        <v>70</v>
      </c>
      <c r="N381" s="27">
        <v>500</v>
      </c>
      <c r="O381" s="27">
        <v>658.85</v>
      </c>
    </row>
    <row r="382" spans="1:15" x14ac:dyDescent="0.25">
      <c r="A382" s="1">
        <v>1003920840</v>
      </c>
      <c r="B382" s="4">
        <v>41332</v>
      </c>
      <c r="C382" s="1" t="s">
        <v>62</v>
      </c>
      <c r="D382" s="1" t="s">
        <v>135</v>
      </c>
      <c r="E382" s="1" t="s">
        <v>136</v>
      </c>
      <c r="F382" s="1" t="s">
        <v>137</v>
      </c>
      <c r="G382" s="1" t="s">
        <v>68</v>
      </c>
      <c r="H382" s="1">
        <v>29.949000000000002</v>
      </c>
      <c r="I382" s="4">
        <v>41331</v>
      </c>
      <c r="J382" s="27">
        <v>16.628</v>
      </c>
      <c r="K382" s="1" t="s">
        <v>65</v>
      </c>
      <c r="L382" s="1">
        <v>3.5</v>
      </c>
      <c r="M382" s="1">
        <v>90</v>
      </c>
      <c r="N382" s="27">
        <v>500</v>
      </c>
      <c r="O382" s="27">
        <v>500</v>
      </c>
    </row>
    <row r="383" spans="1:15" x14ac:dyDescent="0.25">
      <c r="A383" s="1">
        <v>1003920840</v>
      </c>
      <c r="B383" s="4">
        <v>41332</v>
      </c>
      <c r="C383" s="1" t="s">
        <v>71</v>
      </c>
      <c r="D383" s="1" t="s">
        <v>116</v>
      </c>
      <c r="E383" s="1">
        <v>973268</v>
      </c>
      <c r="F383" s="1" t="s">
        <v>117</v>
      </c>
      <c r="G383" s="1" t="s">
        <v>68</v>
      </c>
      <c r="H383" s="1">
        <v>124.688</v>
      </c>
      <c r="I383" s="4">
        <v>41331</v>
      </c>
      <c r="J383" s="27">
        <v>52.494199999999999</v>
      </c>
      <c r="K383" s="1" t="s">
        <v>87</v>
      </c>
      <c r="L383" s="1">
        <v>5.25</v>
      </c>
      <c r="M383" s="1">
        <v>90</v>
      </c>
      <c r="N383" s="27">
        <v>5000</v>
      </c>
      <c r="O383" s="27">
        <v>6548</v>
      </c>
    </row>
    <row r="384" spans="1:15" x14ac:dyDescent="0.25">
      <c r="A384" s="1">
        <v>1003920840</v>
      </c>
      <c r="B384" s="4">
        <v>41330</v>
      </c>
      <c r="C384" s="1" t="s">
        <v>72</v>
      </c>
      <c r="D384" s="1" t="s">
        <v>147</v>
      </c>
      <c r="E384" s="1">
        <v>974005</v>
      </c>
      <c r="F384" s="1" t="s">
        <v>148</v>
      </c>
      <c r="G384" s="1" t="s">
        <v>68</v>
      </c>
      <c r="H384" s="1">
        <v>202.27699999999999</v>
      </c>
      <c r="I384" s="4">
        <v>41327</v>
      </c>
      <c r="J384" s="27">
        <v>32.79</v>
      </c>
      <c r="K384" s="1" t="s">
        <v>87</v>
      </c>
      <c r="L384" s="1" t="s">
        <v>70</v>
      </c>
      <c r="M384" s="1" t="s">
        <v>70</v>
      </c>
      <c r="N384" s="27">
        <v>5000</v>
      </c>
      <c r="O384" s="27">
        <v>6630</v>
      </c>
    </row>
    <row r="385" spans="1:15" x14ac:dyDescent="0.25">
      <c r="A385" s="1">
        <v>1003920840</v>
      </c>
      <c r="B385" s="4">
        <v>41317</v>
      </c>
      <c r="C385" s="1" t="s">
        <v>71</v>
      </c>
      <c r="D385" s="1" t="s">
        <v>129</v>
      </c>
      <c r="E385" s="1" t="s">
        <v>130</v>
      </c>
      <c r="F385" s="1" t="s">
        <v>131</v>
      </c>
      <c r="G385" s="1" t="s">
        <v>68</v>
      </c>
      <c r="H385" s="1">
        <v>343.74099999999999</v>
      </c>
      <c r="I385" s="4">
        <v>41316</v>
      </c>
      <c r="J385" s="27">
        <v>14.54</v>
      </c>
      <c r="K385" s="1" t="s">
        <v>65</v>
      </c>
      <c r="L385" s="1">
        <v>5.25</v>
      </c>
      <c r="M385" s="1">
        <v>100</v>
      </c>
      <c r="N385" s="27">
        <v>5000</v>
      </c>
      <c r="O385" s="27">
        <v>5000</v>
      </c>
    </row>
    <row r="386" spans="1:15" x14ac:dyDescent="0.25">
      <c r="A386" s="1">
        <v>1003920840</v>
      </c>
      <c r="B386" s="4">
        <v>41313</v>
      </c>
      <c r="C386" s="1" t="s">
        <v>72</v>
      </c>
      <c r="D386" s="1" t="s">
        <v>118</v>
      </c>
      <c r="E386" s="1" t="s">
        <v>119</v>
      </c>
      <c r="F386" s="1" t="s">
        <v>120</v>
      </c>
      <c r="G386" s="1" t="s">
        <v>68</v>
      </c>
      <c r="H386" s="1">
        <v>386.255</v>
      </c>
      <c r="I386" s="4">
        <v>41312</v>
      </c>
      <c r="J386" s="27">
        <v>12.95</v>
      </c>
      <c r="K386" s="1" t="s">
        <v>65</v>
      </c>
      <c r="L386" s="1" t="s">
        <v>70</v>
      </c>
      <c r="M386" s="1" t="s">
        <v>70</v>
      </c>
      <c r="N386" s="27">
        <v>5000</v>
      </c>
      <c r="O386" s="27">
        <v>5000</v>
      </c>
    </row>
    <row r="387" spans="1:15" x14ac:dyDescent="0.25">
      <c r="A387" s="1">
        <v>1003920840</v>
      </c>
      <c r="B387" s="4">
        <v>41313</v>
      </c>
      <c r="C387" s="1" t="s">
        <v>71</v>
      </c>
      <c r="D387" s="1" t="s">
        <v>93</v>
      </c>
      <c r="E387" s="1" t="s">
        <v>94</v>
      </c>
      <c r="F387" s="1" t="s">
        <v>95</v>
      </c>
      <c r="G387" s="1" t="s">
        <v>68</v>
      </c>
      <c r="H387" s="1">
        <v>413.63600000000002</v>
      </c>
      <c r="I387" s="4">
        <v>41312</v>
      </c>
      <c r="J387" s="27">
        <v>12.0831</v>
      </c>
      <c r="K387" s="1" t="s">
        <v>65</v>
      </c>
      <c r="L387" s="1">
        <v>5.25</v>
      </c>
      <c r="M387" s="1">
        <v>90</v>
      </c>
      <c r="N387" s="27">
        <v>5000</v>
      </c>
      <c r="O387" s="27">
        <v>5000</v>
      </c>
    </row>
    <row r="388" spans="1:15" x14ac:dyDescent="0.25">
      <c r="A388" s="1">
        <v>1003920840</v>
      </c>
      <c r="B388" s="4">
        <v>41311</v>
      </c>
      <c r="C388" s="1" t="s">
        <v>72</v>
      </c>
      <c r="D388" s="1" t="s">
        <v>118</v>
      </c>
      <c r="E388" s="1" t="s">
        <v>119</v>
      </c>
      <c r="F388" s="1" t="s">
        <v>120</v>
      </c>
      <c r="G388" s="1" t="s">
        <v>68</v>
      </c>
      <c r="H388" s="1">
        <v>392.62200000000001</v>
      </c>
      <c r="I388" s="4">
        <v>41310</v>
      </c>
      <c r="J388" s="27">
        <v>12.74</v>
      </c>
      <c r="K388" s="1" t="s">
        <v>65</v>
      </c>
      <c r="L388" s="1" t="s">
        <v>70</v>
      </c>
      <c r="M388" s="1" t="s">
        <v>70</v>
      </c>
      <c r="N388" s="27">
        <v>5000</v>
      </c>
      <c r="O388" s="27">
        <v>5000</v>
      </c>
    </row>
    <row r="389" spans="1:15" x14ac:dyDescent="0.25">
      <c r="A389" s="1">
        <v>1003920840</v>
      </c>
      <c r="B389" s="4">
        <v>41310</v>
      </c>
      <c r="C389" s="1" t="s">
        <v>71</v>
      </c>
      <c r="D389" s="1" t="s">
        <v>116</v>
      </c>
      <c r="E389" s="1">
        <v>973268</v>
      </c>
      <c r="F389" s="1" t="s">
        <v>117</v>
      </c>
      <c r="G389" s="1" t="s">
        <v>68</v>
      </c>
      <c r="H389" s="1">
        <v>130.232</v>
      </c>
      <c r="I389" s="4">
        <v>41309</v>
      </c>
      <c r="J389" s="27">
        <v>52.0518</v>
      </c>
      <c r="K389" s="1" t="s">
        <v>87</v>
      </c>
      <c r="L389" s="1">
        <v>5.25</v>
      </c>
      <c r="M389" s="1">
        <v>90</v>
      </c>
      <c r="N389" s="27">
        <v>5000</v>
      </c>
      <c r="O389" s="27">
        <v>6781.5</v>
      </c>
    </row>
    <row r="390" spans="1:15" x14ac:dyDescent="0.25">
      <c r="A390" s="1">
        <v>1003920840</v>
      </c>
      <c r="B390" s="4">
        <v>41306</v>
      </c>
      <c r="C390" s="1" t="s">
        <v>72</v>
      </c>
      <c r="D390" s="1" t="s">
        <v>147</v>
      </c>
      <c r="E390" s="1">
        <v>974005</v>
      </c>
      <c r="F390" s="1" t="s">
        <v>148</v>
      </c>
      <c r="G390" s="1" t="s">
        <v>68</v>
      </c>
      <c r="H390" s="1">
        <v>209.00800000000001</v>
      </c>
      <c r="I390" s="4">
        <v>41305</v>
      </c>
      <c r="J390" s="27">
        <v>32.72</v>
      </c>
      <c r="K390" s="1" t="s">
        <v>87</v>
      </c>
      <c r="L390" s="1" t="s">
        <v>70</v>
      </c>
      <c r="M390" s="1" t="s">
        <v>70</v>
      </c>
      <c r="N390" s="27">
        <v>5000</v>
      </c>
      <c r="O390" s="27">
        <v>6836</v>
      </c>
    </row>
    <row r="391" spans="1:15" x14ac:dyDescent="0.25">
      <c r="A391" s="1">
        <v>1003920840</v>
      </c>
      <c r="B391" s="4">
        <v>41305</v>
      </c>
      <c r="C391" s="1" t="s">
        <v>62</v>
      </c>
      <c r="D391" s="1" t="s">
        <v>113</v>
      </c>
      <c r="E391" s="1" t="s">
        <v>114</v>
      </c>
      <c r="F391" s="1" t="s">
        <v>115</v>
      </c>
      <c r="G391" s="1" t="s">
        <v>68</v>
      </c>
      <c r="H391" s="1">
        <v>7.6440000000000001</v>
      </c>
      <c r="I391" s="4">
        <v>41304</v>
      </c>
      <c r="J391" s="27">
        <v>12.82</v>
      </c>
      <c r="K391" s="1" t="s">
        <v>65</v>
      </c>
      <c r="L391" s="1">
        <v>5.25</v>
      </c>
      <c r="M391" s="1">
        <v>100</v>
      </c>
      <c r="N391" s="27">
        <v>100</v>
      </c>
      <c r="O391" s="27">
        <v>100</v>
      </c>
    </row>
    <row r="392" spans="1:15" x14ac:dyDescent="0.25">
      <c r="A392" s="1">
        <v>1003920840</v>
      </c>
      <c r="B392" s="4">
        <v>41303</v>
      </c>
      <c r="C392" s="1" t="s">
        <v>69</v>
      </c>
      <c r="D392" s="1" t="s">
        <v>147</v>
      </c>
      <c r="E392" s="1">
        <v>974005</v>
      </c>
      <c r="F392" s="1" t="s">
        <v>148</v>
      </c>
      <c r="G392" s="1" t="s">
        <v>68</v>
      </c>
      <c r="H392" s="1">
        <v>58.283000000000001</v>
      </c>
      <c r="I392" s="4">
        <v>41302</v>
      </c>
      <c r="J392" s="27">
        <v>32.520000000000003</v>
      </c>
      <c r="K392" s="1" t="s">
        <v>87</v>
      </c>
      <c r="L392" s="1" t="s">
        <v>70</v>
      </c>
      <c r="M392" s="1" t="s">
        <v>70</v>
      </c>
      <c r="N392" s="27">
        <v>1400</v>
      </c>
      <c r="O392" s="27">
        <v>1892.66</v>
      </c>
    </row>
    <row r="393" spans="1:15" x14ac:dyDescent="0.25">
      <c r="A393" s="1">
        <v>1003920840</v>
      </c>
      <c r="B393" s="4">
        <v>41281</v>
      </c>
      <c r="C393" s="1" t="s">
        <v>71</v>
      </c>
      <c r="D393" s="1" t="s">
        <v>116</v>
      </c>
      <c r="E393" s="1">
        <v>973268</v>
      </c>
      <c r="F393" s="1" t="s">
        <v>117</v>
      </c>
      <c r="G393" s="1" t="s">
        <v>68</v>
      </c>
      <c r="H393" s="1">
        <v>133.822</v>
      </c>
      <c r="I393" s="4">
        <v>41278</v>
      </c>
      <c r="J393" s="27">
        <v>48.694299999999998</v>
      </c>
      <c r="K393" s="1" t="s">
        <v>87</v>
      </c>
      <c r="L393" s="1">
        <v>5.25</v>
      </c>
      <c r="M393" s="1">
        <v>90</v>
      </c>
      <c r="N393" s="27">
        <v>5000</v>
      </c>
      <c r="O393" s="27">
        <v>6519</v>
      </c>
    </row>
    <row r="394" spans="1:15" x14ac:dyDescent="0.25">
      <c r="A394" s="1">
        <v>1003920840</v>
      </c>
      <c r="B394" s="4">
        <v>41277</v>
      </c>
      <c r="C394" s="1" t="s">
        <v>72</v>
      </c>
      <c r="D394" s="1" t="s">
        <v>147</v>
      </c>
      <c r="E394" s="1">
        <v>974005</v>
      </c>
      <c r="F394" s="1" t="s">
        <v>148</v>
      </c>
      <c r="G394" s="1" t="s">
        <v>68</v>
      </c>
      <c r="H394" s="1">
        <v>197.489</v>
      </c>
      <c r="I394" s="4">
        <v>41276</v>
      </c>
      <c r="J394" s="27">
        <v>33.18</v>
      </c>
      <c r="K394" s="1" t="s">
        <v>87</v>
      </c>
      <c r="L394" s="1" t="s">
        <v>70</v>
      </c>
      <c r="M394" s="1" t="s">
        <v>70</v>
      </c>
      <c r="N394" s="27">
        <v>5000</v>
      </c>
      <c r="O394" s="27">
        <v>6550</v>
      </c>
    </row>
    <row r="395" spans="1:15" x14ac:dyDescent="0.25">
      <c r="A395" s="1">
        <v>1003920840</v>
      </c>
      <c r="B395" s="4">
        <v>41277</v>
      </c>
      <c r="C395" s="1" t="s">
        <v>69</v>
      </c>
      <c r="D395" s="1" t="s">
        <v>147</v>
      </c>
      <c r="E395" s="1">
        <v>974005</v>
      </c>
      <c r="F395" s="1" t="s">
        <v>148</v>
      </c>
      <c r="G395" s="1" t="s">
        <v>68</v>
      </c>
      <c r="H395" s="1">
        <v>23.911999999999999</v>
      </c>
      <c r="I395" s="4">
        <v>41276</v>
      </c>
      <c r="J395" s="27">
        <v>33.18</v>
      </c>
      <c r="K395" s="1" t="s">
        <v>87</v>
      </c>
      <c r="L395" s="1" t="s">
        <v>70</v>
      </c>
      <c r="M395" s="1" t="s">
        <v>70</v>
      </c>
      <c r="N395" s="27">
        <v>600</v>
      </c>
      <c r="O395" s="27">
        <v>790.74</v>
      </c>
    </row>
    <row r="396" spans="1:15" x14ac:dyDescent="0.25">
      <c r="A396" s="1">
        <v>1003920840</v>
      </c>
      <c r="B396" s="4">
        <v>41271</v>
      </c>
      <c r="C396" s="1" t="s">
        <v>62</v>
      </c>
      <c r="D396" s="1" t="s">
        <v>118</v>
      </c>
      <c r="E396" s="1" t="s">
        <v>119</v>
      </c>
      <c r="F396" s="1" t="s">
        <v>120</v>
      </c>
      <c r="G396" s="1" t="s">
        <v>68</v>
      </c>
      <c r="H396" s="1">
        <v>14.821</v>
      </c>
      <c r="I396" s="4">
        <v>41270</v>
      </c>
      <c r="J396" s="27">
        <v>13.3598</v>
      </c>
      <c r="K396" s="1" t="s">
        <v>65</v>
      </c>
      <c r="L396" s="1">
        <v>3.5</v>
      </c>
      <c r="M396" s="1">
        <v>50</v>
      </c>
      <c r="N396" s="27">
        <v>200</v>
      </c>
      <c r="O396" s="27">
        <v>200</v>
      </c>
    </row>
    <row r="397" spans="1:15" x14ac:dyDescent="0.25">
      <c r="A397" s="1">
        <v>1003920840</v>
      </c>
      <c r="B397" s="4">
        <v>41246</v>
      </c>
      <c r="C397" s="1" t="s">
        <v>62</v>
      </c>
      <c r="D397" s="1" t="s">
        <v>100</v>
      </c>
      <c r="E397" s="1">
        <v>986394</v>
      </c>
      <c r="F397" s="1" t="s">
        <v>101</v>
      </c>
      <c r="G397" s="1" t="s">
        <v>68</v>
      </c>
      <c r="H397" s="1">
        <v>46.96</v>
      </c>
      <c r="I397" s="4">
        <v>41243</v>
      </c>
      <c r="J397" s="27">
        <v>5.2811000000000003</v>
      </c>
      <c r="K397" s="1" t="s">
        <v>65</v>
      </c>
      <c r="L397" s="1">
        <v>5.25</v>
      </c>
      <c r="M397" s="1">
        <v>50</v>
      </c>
      <c r="N397" s="27">
        <v>250</v>
      </c>
      <c r="O397" s="27">
        <v>250</v>
      </c>
    </row>
    <row r="398" spans="1:15" x14ac:dyDescent="0.25">
      <c r="A398" s="1">
        <v>1003920840</v>
      </c>
      <c r="B398" s="4">
        <v>41242</v>
      </c>
      <c r="C398" s="1" t="s">
        <v>62</v>
      </c>
      <c r="D398" s="1" t="s">
        <v>100</v>
      </c>
      <c r="E398" s="1">
        <v>986394</v>
      </c>
      <c r="F398" s="1" t="s">
        <v>101</v>
      </c>
      <c r="G398" s="1" t="s">
        <v>68</v>
      </c>
      <c r="H398" s="1">
        <v>972.22199999999998</v>
      </c>
      <c r="I398" s="4">
        <v>41241</v>
      </c>
      <c r="J398" s="27">
        <v>5.1407999999999996</v>
      </c>
      <c r="K398" s="1" t="s">
        <v>65</v>
      </c>
      <c r="L398" s="1">
        <v>5.25</v>
      </c>
      <c r="M398" s="1">
        <v>90</v>
      </c>
      <c r="N398" s="27">
        <v>5000</v>
      </c>
      <c r="O398" s="27">
        <v>5000</v>
      </c>
    </row>
    <row r="399" spans="1:15" x14ac:dyDescent="0.25">
      <c r="A399" s="1">
        <v>1003920840</v>
      </c>
      <c r="B399" s="4">
        <v>41242</v>
      </c>
      <c r="C399" s="1" t="s">
        <v>69</v>
      </c>
      <c r="D399" s="1" t="s">
        <v>147</v>
      </c>
      <c r="E399" s="1">
        <v>974005</v>
      </c>
      <c r="F399" s="1" t="s">
        <v>148</v>
      </c>
      <c r="G399" s="1" t="s">
        <v>68</v>
      </c>
      <c r="H399" s="1">
        <v>208.46299999999999</v>
      </c>
      <c r="I399" s="4">
        <v>41241</v>
      </c>
      <c r="J399" s="27">
        <v>31.36</v>
      </c>
      <c r="K399" s="1" t="s">
        <v>87</v>
      </c>
      <c r="L399" s="1" t="s">
        <v>70</v>
      </c>
      <c r="M399" s="1" t="s">
        <v>70</v>
      </c>
      <c r="N399" s="27">
        <v>5000</v>
      </c>
      <c r="O399" s="27">
        <v>6534.8</v>
      </c>
    </row>
    <row r="400" spans="1:15" x14ac:dyDescent="0.25">
      <c r="A400" s="1">
        <v>1003920840</v>
      </c>
      <c r="B400" s="4">
        <v>41228</v>
      </c>
      <c r="C400" s="1" t="s">
        <v>69</v>
      </c>
      <c r="D400" s="1" t="s">
        <v>147</v>
      </c>
      <c r="E400" s="1">
        <v>974005</v>
      </c>
      <c r="F400" s="1" t="s">
        <v>148</v>
      </c>
      <c r="G400" s="1" t="s">
        <v>68</v>
      </c>
      <c r="H400" s="1">
        <v>50.122999999999998</v>
      </c>
      <c r="I400" s="4">
        <v>41227</v>
      </c>
      <c r="J400" s="27">
        <v>30.77</v>
      </c>
      <c r="K400" s="1" t="s">
        <v>87</v>
      </c>
      <c r="L400" s="1" t="s">
        <v>70</v>
      </c>
      <c r="M400" s="1" t="s">
        <v>70</v>
      </c>
      <c r="N400" s="27">
        <v>1200</v>
      </c>
      <c r="O400" s="27">
        <v>1539.72</v>
      </c>
    </row>
    <row r="401" spans="1:15" x14ac:dyDescent="0.25">
      <c r="A401" s="1">
        <v>1003920840</v>
      </c>
      <c r="B401" s="4">
        <v>41218</v>
      </c>
      <c r="C401" s="1" t="s">
        <v>69</v>
      </c>
      <c r="D401" s="1" t="s">
        <v>147</v>
      </c>
      <c r="E401" s="1">
        <v>974005</v>
      </c>
      <c r="F401" s="1" t="s">
        <v>148</v>
      </c>
      <c r="G401" s="1" t="s">
        <v>68</v>
      </c>
      <c r="H401" s="1">
        <v>20.568000000000001</v>
      </c>
      <c r="I401" s="4">
        <v>41215</v>
      </c>
      <c r="J401" s="27">
        <v>31.38</v>
      </c>
      <c r="K401" s="1" t="s">
        <v>87</v>
      </c>
      <c r="L401" s="1" t="s">
        <v>70</v>
      </c>
      <c r="M401" s="1" t="s">
        <v>70</v>
      </c>
      <c r="N401" s="27">
        <v>500</v>
      </c>
      <c r="O401" s="27">
        <v>642.85</v>
      </c>
    </row>
    <row r="402" spans="1:15" x14ac:dyDescent="0.25">
      <c r="A402" s="1">
        <v>1003920840</v>
      </c>
      <c r="B402" s="4">
        <v>41200</v>
      </c>
      <c r="C402" s="1" t="s">
        <v>62</v>
      </c>
      <c r="D402" s="1" t="s">
        <v>118</v>
      </c>
      <c r="E402" s="1" t="s">
        <v>119</v>
      </c>
      <c r="F402" s="1" t="s">
        <v>120</v>
      </c>
      <c r="G402" s="1" t="s">
        <v>68</v>
      </c>
      <c r="H402" s="1">
        <v>1668.4659999999999</v>
      </c>
      <c r="I402" s="4">
        <v>41199</v>
      </c>
      <c r="J402" s="27">
        <v>12.854799999999999</v>
      </c>
      <c r="K402" s="1" t="s">
        <v>65</v>
      </c>
      <c r="L402" s="1">
        <v>3.5</v>
      </c>
      <c r="M402" s="1">
        <v>90</v>
      </c>
      <c r="N402" s="27">
        <v>21449.8</v>
      </c>
      <c r="O402" s="27">
        <v>21449.8</v>
      </c>
    </row>
    <row r="403" spans="1:15" x14ac:dyDescent="0.25">
      <c r="A403" s="1">
        <v>1003920840</v>
      </c>
      <c r="B403" s="4">
        <v>41200</v>
      </c>
      <c r="C403" s="1" t="s">
        <v>81</v>
      </c>
      <c r="D403" s="1" t="s">
        <v>90</v>
      </c>
      <c r="E403" s="1" t="s">
        <v>91</v>
      </c>
      <c r="F403" s="1" t="s">
        <v>92</v>
      </c>
      <c r="G403" s="1" t="s">
        <v>68</v>
      </c>
      <c r="H403" s="1">
        <v>708.67399999999998</v>
      </c>
      <c r="I403" s="4">
        <v>41199</v>
      </c>
      <c r="J403" s="27">
        <v>39.869999999999997</v>
      </c>
      <c r="K403" s="1" t="s">
        <v>87</v>
      </c>
      <c r="L403" s="1" t="s">
        <v>70</v>
      </c>
      <c r="M403" s="1" t="s">
        <v>70</v>
      </c>
      <c r="N403" s="27">
        <v>21409.99</v>
      </c>
      <c r="O403" s="27">
        <v>28252.19</v>
      </c>
    </row>
    <row r="404" spans="1:15" x14ac:dyDescent="0.25">
      <c r="A404" s="1">
        <v>1003920840</v>
      </c>
      <c r="B404" s="4">
        <v>41190</v>
      </c>
      <c r="C404" s="1" t="s">
        <v>71</v>
      </c>
      <c r="D404" s="1" t="s">
        <v>116</v>
      </c>
      <c r="E404" s="1">
        <v>973268</v>
      </c>
      <c r="F404" s="1" t="s">
        <v>117</v>
      </c>
      <c r="G404" s="1" t="s">
        <v>68</v>
      </c>
      <c r="H404" s="1">
        <v>724.50400000000002</v>
      </c>
      <c r="I404" s="4">
        <v>41187</v>
      </c>
      <c r="J404" s="27">
        <v>44.723599999999998</v>
      </c>
      <c r="K404" s="1" t="s">
        <v>87</v>
      </c>
      <c r="L404" s="1">
        <v>5.25</v>
      </c>
      <c r="M404" s="1">
        <v>90</v>
      </c>
      <c r="N404" s="27">
        <v>25000</v>
      </c>
      <c r="O404" s="27">
        <v>32405</v>
      </c>
    </row>
    <row r="405" spans="1:15" x14ac:dyDescent="0.25">
      <c r="A405" s="1">
        <v>1003920840</v>
      </c>
      <c r="B405" s="4">
        <v>41186</v>
      </c>
      <c r="C405" s="1" t="s">
        <v>72</v>
      </c>
      <c r="D405" s="1" t="s">
        <v>90</v>
      </c>
      <c r="E405" s="1" t="s">
        <v>91</v>
      </c>
      <c r="F405" s="1" t="s">
        <v>92</v>
      </c>
      <c r="G405" s="1" t="s">
        <v>68</v>
      </c>
      <c r="H405" s="1">
        <v>838.91899999999998</v>
      </c>
      <c r="I405" s="4">
        <v>41184</v>
      </c>
      <c r="J405" s="27">
        <v>38.659999999999997</v>
      </c>
      <c r="K405" s="1" t="s">
        <v>87</v>
      </c>
      <c r="L405" s="1" t="s">
        <v>70</v>
      </c>
      <c r="M405" s="1" t="s">
        <v>70</v>
      </c>
      <c r="N405" s="27">
        <v>25000</v>
      </c>
      <c r="O405" s="27">
        <v>32430</v>
      </c>
    </row>
    <row r="406" spans="1:15" x14ac:dyDescent="0.25">
      <c r="A406" s="1">
        <v>1003920840</v>
      </c>
      <c r="B406" s="4">
        <v>41186</v>
      </c>
      <c r="C406" s="1" t="s">
        <v>69</v>
      </c>
      <c r="D406" s="1" t="s">
        <v>90</v>
      </c>
      <c r="E406" s="1" t="s">
        <v>91</v>
      </c>
      <c r="F406" s="1" t="s">
        <v>92</v>
      </c>
      <c r="G406" s="1" t="s">
        <v>68</v>
      </c>
      <c r="H406" s="1">
        <v>11.88</v>
      </c>
      <c r="I406" s="4">
        <v>41184</v>
      </c>
      <c r="J406" s="27">
        <v>38.659999999999997</v>
      </c>
      <c r="K406" s="1" t="s">
        <v>87</v>
      </c>
      <c r="L406" s="1" t="s">
        <v>70</v>
      </c>
      <c r="M406" s="1" t="s">
        <v>70</v>
      </c>
      <c r="N406" s="27">
        <v>350</v>
      </c>
      <c r="O406" s="27">
        <v>456.68</v>
      </c>
    </row>
    <row r="407" spans="1:15" x14ac:dyDescent="0.25">
      <c r="A407" s="1">
        <v>1003920840</v>
      </c>
      <c r="B407" s="4">
        <v>41173</v>
      </c>
      <c r="C407" s="1" t="s">
        <v>81</v>
      </c>
      <c r="D407" s="1" t="s">
        <v>149</v>
      </c>
      <c r="E407" s="1" t="s">
        <v>150</v>
      </c>
      <c r="F407" s="1" t="s">
        <v>151</v>
      </c>
      <c r="G407" s="1" t="s">
        <v>68</v>
      </c>
      <c r="H407" s="1">
        <v>78.611000000000004</v>
      </c>
      <c r="I407" s="4">
        <v>41172</v>
      </c>
      <c r="J407" s="27">
        <v>10.66</v>
      </c>
      <c r="K407" s="1" t="s">
        <v>65</v>
      </c>
      <c r="L407" s="1" t="s">
        <v>70</v>
      </c>
      <c r="M407" s="1" t="s">
        <v>70</v>
      </c>
      <c r="N407" s="27">
        <v>835.99</v>
      </c>
      <c r="O407" s="27">
        <v>835.99</v>
      </c>
    </row>
    <row r="408" spans="1:15" x14ac:dyDescent="0.25">
      <c r="A408" s="1">
        <v>1003920840</v>
      </c>
      <c r="B408" s="4">
        <v>41164</v>
      </c>
      <c r="C408" s="1" t="s">
        <v>69</v>
      </c>
      <c r="D408" s="1" t="s">
        <v>90</v>
      </c>
      <c r="E408" s="1" t="s">
        <v>91</v>
      </c>
      <c r="F408" s="1" t="s">
        <v>92</v>
      </c>
      <c r="G408" s="1" t="s">
        <v>68</v>
      </c>
      <c r="H408" s="1">
        <v>17.283999999999999</v>
      </c>
      <c r="I408" s="4">
        <v>41163</v>
      </c>
      <c r="J408" s="27">
        <v>37.64</v>
      </c>
      <c r="K408" s="1" t="s">
        <v>87</v>
      </c>
      <c r="L408" s="1" t="s">
        <v>70</v>
      </c>
      <c r="M408" s="1" t="s">
        <v>70</v>
      </c>
      <c r="N408" s="27">
        <v>500</v>
      </c>
      <c r="O408" s="27">
        <v>648</v>
      </c>
    </row>
    <row r="409" spans="1:15" x14ac:dyDescent="0.25">
      <c r="A409" s="1">
        <v>1003920840</v>
      </c>
      <c r="B409" s="4">
        <v>41163</v>
      </c>
      <c r="C409" s="1" t="s">
        <v>62</v>
      </c>
      <c r="D409" s="1" t="s">
        <v>116</v>
      </c>
      <c r="E409" s="1">
        <v>973268</v>
      </c>
      <c r="F409" s="1" t="s">
        <v>117</v>
      </c>
      <c r="G409" s="1" t="s">
        <v>68</v>
      </c>
      <c r="H409" s="1">
        <v>150.001</v>
      </c>
      <c r="I409" s="4">
        <v>41162</v>
      </c>
      <c r="J409" s="27">
        <v>42.391399999999997</v>
      </c>
      <c r="K409" s="1" t="s">
        <v>87</v>
      </c>
      <c r="L409" s="1">
        <v>5.25</v>
      </c>
      <c r="M409" s="1">
        <v>90</v>
      </c>
      <c r="N409" s="27">
        <v>5000</v>
      </c>
      <c r="O409" s="27">
        <v>6361.31</v>
      </c>
    </row>
    <row r="410" spans="1:15" x14ac:dyDescent="0.25">
      <c r="A410" s="1">
        <v>1003920840</v>
      </c>
      <c r="B410" s="4">
        <v>41163</v>
      </c>
      <c r="C410" s="1" t="s">
        <v>69</v>
      </c>
      <c r="D410" s="1" t="s">
        <v>149</v>
      </c>
      <c r="E410" s="1" t="s">
        <v>150</v>
      </c>
      <c r="F410" s="1" t="s">
        <v>151</v>
      </c>
      <c r="G410" s="1" t="s">
        <v>68</v>
      </c>
      <c r="H410" s="1">
        <v>472.779</v>
      </c>
      <c r="I410" s="4">
        <v>41162</v>
      </c>
      <c r="J410" s="27">
        <v>10.58</v>
      </c>
      <c r="K410" s="1" t="s">
        <v>65</v>
      </c>
      <c r="L410" s="1" t="s">
        <v>70</v>
      </c>
      <c r="M410" s="1" t="s">
        <v>70</v>
      </c>
      <c r="N410" s="27">
        <v>5000</v>
      </c>
      <c r="O410" s="27">
        <v>5000</v>
      </c>
    </row>
    <row r="411" spans="1:15" x14ac:dyDescent="0.25">
      <c r="A411" s="1">
        <v>1003920840</v>
      </c>
      <c r="B411" s="4">
        <v>41158</v>
      </c>
      <c r="C411" s="1" t="s">
        <v>81</v>
      </c>
      <c r="D411" s="1" t="s">
        <v>152</v>
      </c>
      <c r="E411" s="1">
        <v>974759</v>
      </c>
      <c r="F411" s="1" t="s">
        <v>153</v>
      </c>
      <c r="G411" s="1" t="s">
        <v>154</v>
      </c>
      <c r="H411" s="1">
        <v>307.67899999999997</v>
      </c>
      <c r="I411" s="4">
        <v>41157</v>
      </c>
      <c r="J411" s="27">
        <v>37.79</v>
      </c>
      <c r="K411" s="1" t="s">
        <v>87</v>
      </c>
      <c r="L411" s="1" t="s">
        <v>70</v>
      </c>
      <c r="M411" s="1" t="s">
        <v>70</v>
      </c>
      <c r="N411" s="27">
        <v>9164.09</v>
      </c>
      <c r="O411" s="27">
        <v>11624.65</v>
      </c>
    </row>
    <row r="412" spans="1:15" x14ac:dyDescent="0.25">
      <c r="A412" s="1">
        <v>1003920840</v>
      </c>
      <c r="B412" s="4">
        <v>41158</v>
      </c>
      <c r="C412" s="1" t="s">
        <v>62</v>
      </c>
      <c r="D412" s="1" t="s">
        <v>118</v>
      </c>
      <c r="E412" s="1" t="s">
        <v>119</v>
      </c>
      <c r="F412" s="1" t="s">
        <v>120</v>
      </c>
      <c r="G412" s="1" t="s">
        <v>68</v>
      </c>
      <c r="H412" s="1">
        <v>722.63</v>
      </c>
      <c r="I412" s="4">
        <v>41157</v>
      </c>
      <c r="J412" s="27">
        <v>13.025399999999999</v>
      </c>
      <c r="K412" s="1" t="s">
        <v>65</v>
      </c>
      <c r="L412" s="1">
        <v>3.5</v>
      </c>
      <c r="M412" s="1">
        <v>90</v>
      </c>
      <c r="N412" s="27">
        <v>9414.5499999999993</v>
      </c>
      <c r="O412" s="27">
        <v>9414.5499999999993</v>
      </c>
    </row>
    <row r="413" spans="1:15" x14ac:dyDescent="0.25">
      <c r="A413" s="1">
        <v>1003920840</v>
      </c>
      <c r="B413" s="4">
        <v>41152</v>
      </c>
      <c r="C413" s="1" t="s">
        <v>71</v>
      </c>
      <c r="D413" s="1" t="s">
        <v>116</v>
      </c>
      <c r="E413" s="1">
        <v>973268</v>
      </c>
      <c r="F413" s="1" t="s">
        <v>117</v>
      </c>
      <c r="G413" s="1" t="s">
        <v>68</v>
      </c>
      <c r="H413" s="1">
        <v>155.53100000000001</v>
      </c>
      <c r="I413" s="4">
        <v>41151</v>
      </c>
      <c r="J413" s="27">
        <v>40.380899999999997</v>
      </c>
      <c r="K413" s="1" t="s">
        <v>87</v>
      </c>
      <c r="L413" s="1">
        <v>5.25</v>
      </c>
      <c r="M413" s="1">
        <v>90</v>
      </c>
      <c r="N413" s="27">
        <v>5000</v>
      </c>
      <c r="O413" s="27">
        <v>6283</v>
      </c>
    </row>
    <row r="414" spans="1:15" x14ac:dyDescent="0.25">
      <c r="A414" s="1">
        <v>1003920840</v>
      </c>
      <c r="B414" s="4">
        <v>41150</v>
      </c>
      <c r="C414" s="1" t="s">
        <v>72</v>
      </c>
      <c r="D414" s="1" t="s">
        <v>152</v>
      </c>
      <c r="E414" s="1">
        <v>974759</v>
      </c>
      <c r="F414" s="1" t="s">
        <v>153</v>
      </c>
      <c r="G414" s="1" t="s">
        <v>154</v>
      </c>
      <c r="H414" s="1">
        <v>159.833</v>
      </c>
      <c r="I414" s="4">
        <v>41149</v>
      </c>
      <c r="J414" s="27">
        <v>39.31</v>
      </c>
      <c r="K414" s="1" t="s">
        <v>87</v>
      </c>
      <c r="L414" s="1" t="s">
        <v>70</v>
      </c>
      <c r="M414" s="1" t="s">
        <v>70</v>
      </c>
      <c r="N414" s="27">
        <v>5000</v>
      </c>
      <c r="O414" s="27">
        <v>6280.5</v>
      </c>
    </row>
    <row r="415" spans="1:15" x14ac:dyDescent="0.25">
      <c r="A415" s="1">
        <v>1003920840</v>
      </c>
      <c r="B415" s="4">
        <v>41148</v>
      </c>
      <c r="C415" s="1" t="s">
        <v>108</v>
      </c>
      <c r="D415" s="1" t="s">
        <v>149</v>
      </c>
      <c r="E415" s="1" t="s">
        <v>150</v>
      </c>
      <c r="F415" s="1" t="s">
        <v>151</v>
      </c>
      <c r="G415" s="1" t="s">
        <v>68</v>
      </c>
      <c r="H415" s="1" t="s">
        <v>70</v>
      </c>
      <c r="I415" s="4">
        <v>41148</v>
      </c>
      <c r="J415" s="27" t="s">
        <v>70</v>
      </c>
      <c r="K415" s="1" t="s">
        <v>65</v>
      </c>
      <c r="L415" s="1" t="s">
        <v>70</v>
      </c>
      <c r="M415" s="1" t="s">
        <v>70</v>
      </c>
      <c r="N415" s="27">
        <v>0</v>
      </c>
      <c r="O415" s="27">
        <v>0</v>
      </c>
    </row>
    <row r="416" spans="1:15" x14ac:dyDescent="0.25">
      <c r="A416" s="1">
        <v>1003920840</v>
      </c>
      <c r="B416" s="4">
        <v>41148</v>
      </c>
      <c r="C416" s="1" t="s">
        <v>108</v>
      </c>
      <c r="D416" s="1" t="s">
        <v>90</v>
      </c>
      <c r="E416" s="1" t="s">
        <v>91</v>
      </c>
      <c r="F416" s="1" t="s">
        <v>92</v>
      </c>
      <c r="G416" s="1" t="s">
        <v>68</v>
      </c>
      <c r="H416" s="1" t="s">
        <v>70</v>
      </c>
      <c r="I416" s="4">
        <v>41148</v>
      </c>
      <c r="J416" s="27" t="s">
        <v>70</v>
      </c>
      <c r="K416" s="1" t="s">
        <v>87</v>
      </c>
      <c r="L416" s="1" t="s">
        <v>70</v>
      </c>
      <c r="M416" s="1" t="s">
        <v>70</v>
      </c>
      <c r="N416" s="27">
        <v>0</v>
      </c>
      <c r="O416" s="27">
        <v>0</v>
      </c>
    </row>
    <row r="417" spans="1:15" x14ac:dyDescent="0.25">
      <c r="A417" s="1">
        <v>1003920840</v>
      </c>
      <c r="B417" s="4">
        <v>41148</v>
      </c>
      <c r="C417" s="1" t="s">
        <v>108</v>
      </c>
      <c r="D417" s="1" t="s">
        <v>147</v>
      </c>
      <c r="E417" s="1">
        <v>974005</v>
      </c>
      <c r="F417" s="1" t="s">
        <v>148</v>
      </c>
      <c r="G417" s="1" t="s">
        <v>68</v>
      </c>
      <c r="H417" s="1" t="s">
        <v>70</v>
      </c>
      <c r="I417" s="4">
        <v>41148</v>
      </c>
      <c r="J417" s="27" t="s">
        <v>70</v>
      </c>
      <c r="K417" s="1" t="s">
        <v>87</v>
      </c>
      <c r="L417" s="1" t="s">
        <v>70</v>
      </c>
      <c r="M417" s="1" t="s">
        <v>70</v>
      </c>
      <c r="N417" s="27">
        <v>0</v>
      </c>
      <c r="O417" s="27">
        <v>0</v>
      </c>
    </row>
    <row r="418" spans="1:15" x14ac:dyDescent="0.25">
      <c r="A418" s="1">
        <v>1003920840</v>
      </c>
      <c r="B418" s="4">
        <v>41145</v>
      </c>
      <c r="C418" s="1" t="s">
        <v>108</v>
      </c>
      <c r="D418" s="1" t="s">
        <v>118</v>
      </c>
      <c r="E418" s="1" t="s">
        <v>119</v>
      </c>
      <c r="F418" s="1" t="s">
        <v>120</v>
      </c>
      <c r="G418" s="1" t="s">
        <v>68</v>
      </c>
      <c r="H418" s="1" t="s">
        <v>70</v>
      </c>
      <c r="I418" s="4">
        <v>41145</v>
      </c>
      <c r="J418" s="27" t="s">
        <v>70</v>
      </c>
      <c r="K418" s="1" t="s">
        <v>65</v>
      </c>
      <c r="L418" s="1" t="s">
        <v>70</v>
      </c>
      <c r="M418" s="1" t="s">
        <v>70</v>
      </c>
      <c r="N418" s="27">
        <v>0</v>
      </c>
      <c r="O418" s="27">
        <v>0</v>
      </c>
    </row>
    <row r="419" spans="1:15" x14ac:dyDescent="0.25">
      <c r="A419" s="1">
        <v>1003920840</v>
      </c>
      <c r="B419" s="4">
        <v>41142</v>
      </c>
      <c r="C419" s="1" t="s">
        <v>99</v>
      </c>
      <c r="D419" s="1" t="s">
        <v>90</v>
      </c>
      <c r="E419" s="1" t="s">
        <v>91</v>
      </c>
      <c r="F419" s="1" t="s">
        <v>92</v>
      </c>
      <c r="G419" s="1" t="s">
        <v>68</v>
      </c>
      <c r="H419" s="1">
        <v>0.10299999999999999</v>
      </c>
      <c r="I419" s="4">
        <v>41141</v>
      </c>
      <c r="J419" s="27">
        <v>38.15</v>
      </c>
      <c r="K419" s="1" t="s">
        <v>87</v>
      </c>
      <c r="L419" s="1">
        <v>5.25</v>
      </c>
      <c r="M419" s="1">
        <v>100</v>
      </c>
      <c r="N419" s="27">
        <v>3.22</v>
      </c>
      <c r="O419" s="27">
        <v>3.94</v>
      </c>
    </row>
    <row r="420" spans="1:15" x14ac:dyDescent="0.25">
      <c r="A420" s="1">
        <v>1003920840</v>
      </c>
      <c r="B420" s="4">
        <v>41141</v>
      </c>
      <c r="C420" s="1" t="s">
        <v>99</v>
      </c>
      <c r="D420" s="1" t="s">
        <v>100</v>
      </c>
      <c r="E420" s="1">
        <v>986394</v>
      </c>
      <c r="F420" s="1" t="s">
        <v>101</v>
      </c>
      <c r="G420" s="1" t="s">
        <v>68</v>
      </c>
      <c r="H420" s="1">
        <v>36.811</v>
      </c>
      <c r="I420" s="4">
        <v>41138</v>
      </c>
      <c r="J420" s="27">
        <v>5.1340000000000003</v>
      </c>
      <c r="K420" s="1" t="s">
        <v>65</v>
      </c>
      <c r="L420" s="1">
        <v>5.25</v>
      </c>
      <c r="M420" s="1">
        <v>100</v>
      </c>
      <c r="N420" s="27">
        <v>188.99</v>
      </c>
      <c r="O420" s="27">
        <v>188.99</v>
      </c>
    </row>
    <row r="421" spans="1:15" x14ac:dyDescent="0.25">
      <c r="A421" s="1">
        <v>1003920840</v>
      </c>
      <c r="B421" s="4">
        <v>41141</v>
      </c>
      <c r="C421" s="1" t="s">
        <v>99</v>
      </c>
      <c r="D421" s="1" t="s">
        <v>147</v>
      </c>
      <c r="E421" s="1">
        <v>974005</v>
      </c>
      <c r="F421" s="1" t="s">
        <v>148</v>
      </c>
      <c r="G421" s="1" t="s">
        <v>68</v>
      </c>
      <c r="H421" s="1">
        <v>3.9020000000000001</v>
      </c>
      <c r="I421" s="4">
        <v>41138</v>
      </c>
      <c r="J421" s="27">
        <v>29.97</v>
      </c>
      <c r="K421" s="1" t="s">
        <v>87</v>
      </c>
      <c r="L421" s="1">
        <v>5.25</v>
      </c>
      <c r="M421" s="1">
        <v>100</v>
      </c>
      <c r="N421" s="27">
        <v>95.35</v>
      </c>
      <c r="O421" s="27">
        <v>116.94</v>
      </c>
    </row>
    <row r="422" spans="1:15" x14ac:dyDescent="0.25">
      <c r="A422" s="1">
        <v>1003920840</v>
      </c>
      <c r="B422" s="4">
        <v>41141</v>
      </c>
      <c r="C422" s="1" t="s">
        <v>99</v>
      </c>
      <c r="D422" s="1" t="s">
        <v>116</v>
      </c>
      <c r="E422" s="1">
        <v>973268</v>
      </c>
      <c r="F422" s="1" t="s">
        <v>117</v>
      </c>
      <c r="G422" s="1" t="s">
        <v>68</v>
      </c>
      <c r="H422" s="1">
        <v>2.008</v>
      </c>
      <c r="I422" s="4">
        <v>41138</v>
      </c>
      <c r="J422" s="27">
        <v>40.49</v>
      </c>
      <c r="K422" s="1" t="s">
        <v>87</v>
      </c>
      <c r="L422" s="1">
        <v>5.25</v>
      </c>
      <c r="M422" s="1">
        <v>100</v>
      </c>
      <c r="N422" s="27">
        <v>66.28</v>
      </c>
      <c r="O422" s="27">
        <v>81.290000000000006</v>
      </c>
    </row>
    <row r="423" spans="1:15" x14ac:dyDescent="0.25">
      <c r="A423" s="1">
        <v>1003920840</v>
      </c>
      <c r="B423" s="4">
        <v>41141</v>
      </c>
      <c r="C423" s="1" t="s">
        <v>71</v>
      </c>
      <c r="D423" s="1" t="s">
        <v>116</v>
      </c>
      <c r="E423" s="1">
        <v>973268</v>
      </c>
      <c r="F423" s="1" t="s">
        <v>117</v>
      </c>
      <c r="G423" s="1" t="s">
        <v>68</v>
      </c>
      <c r="H423" s="1">
        <v>302.67500000000001</v>
      </c>
      <c r="I423" s="4">
        <v>41138</v>
      </c>
      <c r="J423" s="27">
        <v>40.702599999999997</v>
      </c>
      <c r="K423" s="1" t="s">
        <v>87</v>
      </c>
      <c r="L423" s="1">
        <v>5.25</v>
      </c>
      <c r="M423" s="1">
        <v>90</v>
      </c>
      <c r="N423" s="27">
        <v>10000</v>
      </c>
      <c r="O423" s="27">
        <v>12322.1</v>
      </c>
    </row>
    <row r="424" spans="1:15" x14ac:dyDescent="0.25">
      <c r="A424" s="1">
        <v>1003920840</v>
      </c>
      <c r="B424" s="4">
        <v>41137</v>
      </c>
      <c r="C424" s="1" t="s">
        <v>72</v>
      </c>
      <c r="D424" s="1" t="s">
        <v>152</v>
      </c>
      <c r="E424" s="1">
        <v>974759</v>
      </c>
      <c r="F424" s="1" t="s">
        <v>153</v>
      </c>
      <c r="G424" s="1" t="s">
        <v>154</v>
      </c>
      <c r="H424" s="1">
        <v>308.58800000000002</v>
      </c>
      <c r="I424" s="4">
        <v>41136</v>
      </c>
      <c r="J424" s="27">
        <v>39.76</v>
      </c>
      <c r="K424" s="1" t="s">
        <v>87</v>
      </c>
      <c r="L424" s="1" t="s">
        <v>70</v>
      </c>
      <c r="M424" s="1" t="s">
        <v>70</v>
      </c>
      <c r="N424" s="27">
        <v>10000</v>
      </c>
      <c r="O424" s="27">
        <v>12267</v>
      </c>
    </row>
    <row r="425" spans="1:15" x14ac:dyDescent="0.25">
      <c r="A425" s="1">
        <v>1003920840</v>
      </c>
      <c r="B425" s="4">
        <v>41114</v>
      </c>
      <c r="C425" s="1" t="s">
        <v>69</v>
      </c>
      <c r="D425" s="1" t="s">
        <v>152</v>
      </c>
      <c r="E425" s="1">
        <v>974759</v>
      </c>
      <c r="F425" s="1" t="s">
        <v>153</v>
      </c>
      <c r="G425" s="1" t="s">
        <v>154</v>
      </c>
      <c r="H425" s="1">
        <v>3.222</v>
      </c>
      <c r="I425" s="4">
        <v>41113</v>
      </c>
      <c r="J425" s="27">
        <v>38.54</v>
      </c>
      <c r="K425" s="1" t="s">
        <v>87</v>
      </c>
      <c r="L425" s="1" t="s">
        <v>70</v>
      </c>
      <c r="M425" s="1" t="s">
        <v>70</v>
      </c>
      <c r="N425" s="27">
        <v>100</v>
      </c>
      <c r="O425" s="27">
        <v>121.74</v>
      </c>
    </row>
    <row r="426" spans="1:15" x14ac:dyDescent="0.25">
      <c r="A426" s="1">
        <v>1003920840</v>
      </c>
      <c r="B426" s="4">
        <v>41107</v>
      </c>
      <c r="C426" s="1" t="s">
        <v>69</v>
      </c>
      <c r="D426" s="1" t="s">
        <v>152</v>
      </c>
      <c r="E426" s="1">
        <v>974759</v>
      </c>
      <c r="F426" s="1" t="s">
        <v>153</v>
      </c>
      <c r="G426" s="1" t="s">
        <v>154</v>
      </c>
      <c r="H426" s="1">
        <v>159.34700000000001</v>
      </c>
      <c r="I426" s="4">
        <v>41106</v>
      </c>
      <c r="J426" s="27">
        <v>38.83</v>
      </c>
      <c r="K426" s="1" t="s">
        <v>87</v>
      </c>
      <c r="L426" s="1" t="s">
        <v>70</v>
      </c>
      <c r="M426" s="1" t="s">
        <v>70</v>
      </c>
      <c r="N426" s="27">
        <v>5000</v>
      </c>
      <c r="O426" s="27">
        <v>6185</v>
      </c>
    </row>
    <row r="427" spans="1:15" x14ac:dyDescent="0.25">
      <c r="A427" s="1">
        <v>1003920840</v>
      </c>
      <c r="B427" s="4">
        <v>41107</v>
      </c>
      <c r="C427" s="1" t="s">
        <v>62</v>
      </c>
      <c r="D427" s="1" t="s">
        <v>118</v>
      </c>
      <c r="E427" s="1" t="s">
        <v>119</v>
      </c>
      <c r="F427" s="1" t="s">
        <v>120</v>
      </c>
      <c r="G427" s="1" t="s">
        <v>68</v>
      </c>
      <c r="H427" s="1">
        <v>378.17500000000001</v>
      </c>
      <c r="I427" s="4">
        <v>41106</v>
      </c>
      <c r="J427" s="27">
        <v>13.216100000000001</v>
      </c>
      <c r="K427" s="1" t="s">
        <v>65</v>
      </c>
      <c r="L427" s="1">
        <v>3.5</v>
      </c>
      <c r="M427" s="1">
        <v>90</v>
      </c>
      <c r="N427" s="27">
        <v>5000</v>
      </c>
      <c r="O427" s="27">
        <v>5000</v>
      </c>
    </row>
    <row r="428" spans="1:15" x14ac:dyDescent="0.25">
      <c r="A428" s="1">
        <v>1003920840</v>
      </c>
      <c r="B428" s="4">
        <v>41094</v>
      </c>
      <c r="C428" s="1" t="s">
        <v>80</v>
      </c>
      <c r="D428" s="1" t="s">
        <v>118</v>
      </c>
      <c r="E428" s="1" t="s">
        <v>119</v>
      </c>
      <c r="F428" s="1" t="s">
        <v>120</v>
      </c>
      <c r="G428" s="1" t="s">
        <v>68</v>
      </c>
      <c r="H428" s="1">
        <v>19.177</v>
      </c>
      <c r="I428" s="4">
        <v>41088</v>
      </c>
      <c r="J428" s="27">
        <v>12.932399999999999</v>
      </c>
      <c r="K428" s="1" t="s">
        <v>65</v>
      </c>
      <c r="L428" s="1" t="s">
        <v>70</v>
      </c>
      <c r="M428" s="1">
        <v>50</v>
      </c>
      <c r="N428" s="27">
        <v>250</v>
      </c>
      <c r="O428" s="27">
        <v>250</v>
      </c>
    </row>
    <row r="429" spans="1:15" x14ac:dyDescent="0.25">
      <c r="A429" s="1">
        <v>1003920840</v>
      </c>
      <c r="B429" s="4">
        <v>41094</v>
      </c>
      <c r="C429" s="1" t="s">
        <v>69</v>
      </c>
      <c r="D429" s="1" t="s">
        <v>152</v>
      </c>
      <c r="E429" s="1">
        <v>974759</v>
      </c>
      <c r="F429" s="1" t="s">
        <v>153</v>
      </c>
      <c r="G429" s="1" t="s">
        <v>154</v>
      </c>
      <c r="H429" s="1">
        <v>15.765000000000001</v>
      </c>
      <c r="I429" s="4">
        <v>41093</v>
      </c>
      <c r="J429" s="27">
        <v>40.29</v>
      </c>
      <c r="K429" s="1" t="s">
        <v>87</v>
      </c>
      <c r="L429" s="1" t="s">
        <v>70</v>
      </c>
      <c r="M429" s="1" t="s">
        <v>70</v>
      </c>
      <c r="N429" s="27">
        <v>500</v>
      </c>
      <c r="O429" s="27">
        <v>632.65</v>
      </c>
    </row>
    <row r="430" spans="1:15" x14ac:dyDescent="0.25">
      <c r="A430" s="1">
        <v>1003920840</v>
      </c>
      <c r="B430" s="4">
        <v>41094</v>
      </c>
      <c r="C430" s="1" t="s">
        <v>69</v>
      </c>
      <c r="D430" s="1" t="s">
        <v>152</v>
      </c>
      <c r="E430" s="1">
        <v>974759</v>
      </c>
      <c r="F430" s="1" t="s">
        <v>153</v>
      </c>
      <c r="G430" s="1" t="s">
        <v>154</v>
      </c>
      <c r="H430" s="1">
        <v>3.2029999999999998</v>
      </c>
      <c r="I430" s="4">
        <v>41093</v>
      </c>
      <c r="J430" s="27">
        <v>40.29</v>
      </c>
      <c r="K430" s="1" t="s">
        <v>87</v>
      </c>
      <c r="L430" s="1" t="s">
        <v>70</v>
      </c>
      <c r="M430" s="1" t="s">
        <v>70</v>
      </c>
      <c r="N430" s="27">
        <v>100</v>
      </c>
      <c r="O430" s="27">
        <v>126.53</v>
      </c>
    </row>
    <row r="431" spans="1:15" x14ac:dyDescent="0.25">
      <c r="A431" s="1">
        <v>1003920840</v>
      </c>
      <c r="B431" s="4">
        <v>41089</v>
      </c>
      <c r="C431" s="1" t="s">
        <v>62</v>
      </c>
      <c r="D431" s="1" t="s">
        <v>118</v>
      </c>
      <c r="E431" s="1" t="s">
        <v>119</v>
      </c>
      <c r="F431" s="1" t="s">
        <v>120</v>
      </c>
      <c r="G431" s="1" t="s">
        <v>68</v>
      </c>
      <c r="H431" s="1">
        <v>19.177</v>
      </c>
      <c r="I431" s="4">
        <v>41088</v>
      </c>
      <c r="J431" s="27">
        <v>12.932399999999999</v>
      </c>
      <c r="K431" s="1" t="s">
        <v>65</v>
      </c>
      <c r="L431" s="1">
        <v>3.5</v>
      </c>
      <c r="M431" s="1">
        <v>50</v>
      </c>
      <c r="N431" s="27">
        <v>250</v>
      </c>
      <c r="O431" s="27">
        <v>250</v>
      </c>
    </row>
    <row r="432" spans="1:15" x14ac:dyDescent="0.25">
      <c r="A432" s="1">
        <v>1003920840</v>
      </c>
      <c r="B432" s="4">
        <v>41085</v>
      </c>
      <c r="C432" s="1" t="s">
        <v>69</v>
      </c>
      <c r="D432" s="1" t="s">
        <v>152</v>
      </c>
      <c r="E432" s="1">
        <v>974759</v>
      </c>
      <c r="F432" s="1" t="s">
        <v>153</v>
      </c>
      <c r="G432" s="1" t="s">
        <v>154</v>
      </c>
      <c r="H432" s="1">
        <v>6.4550000000000001</v>
      </c>
      <c r="I432" s="4">
        <v>41082</v>
      </c>
      <c r="J432" s="27">
        <v>39.299999999999997</v>
      </c>
      <c r="K432" s="1" t="s">
        <v>87</v>
      </c>
      <c r="L432" s="1" t="s">
        <v>70</v>
      </c>
      <c r="M432" s="1" t="s">
        <v>70</v>
      </c>
      <c r="N432" s="27">
        <v>200</v>
      </c>
      <c r="O432" s="27">
        <v>251.15</v>
      </c>
    </row>
    <row r="433" spans="1:15" x14ac:dyDescent="0.25">
      <c r="A433" s="1">
        <v>1003920840</v>
      </c>
      <c r="B433" s="4">
        <v>41074</v>
      </c>
      <c r="C433" s="1" t="s">
        <v>69</v>
      </c>
      <c r="D433" s="1" t="s">
        <v>152</v>
      </c>
      <c r="E433" s="1">
        <v>974759</v>
      </c>
      <c r="F433" s="1" t="s">
        <v>153</v>
      </c>
      <c r="G433" s="1" t="s">
        <v>154</v>
      </c>
      <c r="H433" s="1">
        <v>156.99799999999999</v>
      </c>
      <c r="I433" s="4">
        <v>41073</v>
      </c>
      <c r="J433" s="27">
        <v>40.229999999999997</v>
      </c>
      <c r="K433" s="1" t="s">
        <v>87</v>
      </c>
      <c r="L433" s="1" t="s">
        <v>70</v>
      </c>
      <c r="M433" s="1" t="s">
        <v>70</v>
      </c>
      <c r="N433" s="27">
        <v>5000</v>
      </c>
      <c r="O433" s="27">
        <v>6313.5</v>
      </c>
    </row>
    <row r="434" spans="1:15" x14ac:dyDescent="0.25">
      <c r="A434" s="1">
        <v>1003920840</v>
      </c>
      <c r="B434" s="4">
        <v>41074</v>
      </c>
      <c r="C434" s="1" t="s">
        <v>62</v>
      </c>
      <c r="D434" s="1" t="s">
        <v>116</v>
      </c>
      <c r="E434" s="1">
        <v>973268</v>
      </c>
      <c r="F434" s="1" t="s">
        <v>117</v>
      </c>
      <c r="G434" s="1" t="s">
        <v>68</v>
      </c>
      <c r="H434" s="1">
        <v>160.047</v>
      </c>
      <c r="I434" s="4">
        <v>41073</v>
      </c>
      <c r="J434" s="27">
        <v>38.963500000000003</v>
      </c>
      <c r="K434" s="1" t="s">
        <v>87</v>
      </c>
      <c r="L434" s="1">
        <v>5.25</v>
      </c>
      <c r="M434" s="1">
        <v>90</v>
      </c>
      <c r="N434" s="27">
        <v>5000</v>
      </c>
      <c r="O434" s="27">
        <v>6238.5</v>
      </c>
    </row>
    <row r="435" spans="1:15" x14ac:dyDescent="0.25">
      <c r="A435" s="1">
        <v>1003920840</v>
      </c>
      <c r="B435" s="4">
        <v>41074</v>
      </c>
      <c r="C435" s="1" t="s">
        <v>79</v>
      </c>
      <c r="D435" s="1" t="s">
        <v>118</v>
      </c>
      <c r="E435" s="1" t="s">
        <v>119</v>
      </c>
      <c r="F435" s="1" t="s">
        <v>120</v>
      </c>
      <c r="G435" s="1" t="s">
        <v>68</v>
      </c>
      <c r="H435" s="1">
        <v>0.58499999999999996</v>
      </c>
      <c r="I435" s="4">
        <v>41073</v>
      </c>
      <c r="J435" s="27">
        <v>12.42</v>
      </c>
      <c r="K435" s="1" t="s">
        <v>65</v>
      </c>
      <c r="L435" s="1" t="s">
        <v>70</v>
      </c>
      <c r="M435" s="1" t="s">
        <v>70</v>
      </c>
      <c r="N435" s="27">
        <v>7.26</v>
      </c>
      <c r="O435" s="27">
        <v>7.26</v>
      </c>
    </row>
    <row r="436" spans="1:15" x14ac:dyDescent="0.25">
      <c r="A436" s="1">
        <v>1003920840</v>
      </c>
      <c r="B436" s="4">
        <v>41073</v>
      </c>
      <c r="C436" s="1" t="s">
        <v>62</v>
      </c>
      <c r="D436" s="1" t="s">
        <v>118</v>
      </c>
      <c r="E436" s="1" t="s">
        <v>119</v>
      </c>
      <c r="F436" s="1" t="s">
        <v>120</v>
      </c>
      <c r="G436" s="1" t="s">
        <v>68</v>
      </c>
      <c r="H436" s="1">
        <v>39.124000000000002</v>
      </c>
      <c r="I436" s="4">
        <v>41072</v>
      </c>
      <c r="J436" s="27">
        <v>12.728899999999999</v>
      </c>
      <c r="K436" s="1" t="s">
        <v>65</v>
      </c>
      <c r="L436" s="1">
        <v>3.5</v>
      </c>
      <c r="M436" s="1">
        <v>50</v>
      </c>
      <c r="N436" s="27">
        <v>500</v>
      </c>
      <c r="O436" s="27">
        <v>500</v>
      </c>
    </row>
    <row r="437" spans="1:15" x14ac:dyDescent="0.25">
      <c r="A437" s="1">
        <v>1003920840</v>
      </c>
      <c r="B437" s="4">
        <v>41066</v>
      </c>
      <c r="C437" s="1" t="s">
        <v>80</v>
      </c>
      <c r="D437" s="1" t="s">
        <v>149</v>
      </c>
      <c r="E437" s="1" t="s">
        <v>150</v>
      </c>
      <c r="F437" s="1" t="s">
        <v>151</v>
      </c>
      <c r="G437" s="1" t="s">
        <v>68</v>
      </c>
      <c r="H437" s="1">
        <v>47.621000000000002</v>
      </c>
      <c r="I437" s="4">
        <v>41059</v>
      </c>
      <c r="J437" s="27">
        <v>10.4575</v>
      </c>
      <c r="K437" s="1" t="s">
        <v>65</v>
      </c>
      <c r="L437" s="1" t="s">
        <v>70</v>
      </c>
      <c r="M437" s="1">
        <v>50</v>
      </c>
      <c r="N437" s="27">
        <v>500</v>
      </c>
      <c r="O437" s="27">
        <v>500</v>
      </c>
    </row>
    <row r="438" spans="1:15" x14ac:dyDescent="0.25">
      <c r="A438" s="1">
        <v>1003920840</v>
      </c>
      <c r="B438" s="4">
        <v>41066</v>
      </c>
      <c r="C438" s="1" t="s">
        <v>69</v>
      </c>
      <c r="D438" s="1" t="s">
        <v>152</v>
      </c>
      <c r="E438" s="1">
        <v>974759</v>
      </c>
      <c r="F438" s="1" t="s">
        <v>153</v>
      </c>
      <c r="G438" s="1" t="s">
        <v>154</v>
      </c>
      <c r="H438" s="1">
        <v>31.126000000000001</v>
      </c>
      <c r="I438" s="4">
        <v>41065</v>
      </c>
      <c r="J438" s="27">
        <v>38.47</v>
      </c>
      <c r="K438" s="1" t="s">
        <v>87</v>
      </c>
      <c r="L438" s="1" t="s">
        <v>70</v>
      </c>
      <c r="M438" s="1" t="s">
        <v>70</v>
      </c>
      <c r="N438" s="27">
        <v>950</v>
      </c>
      <c r="O438" s="27">
        <v>1194.9100000000001</v>
      </c>
    </row>
    <row r="439" spans="1:15" x14ac:dyDescent="0.25">
      <c r="A439" s="1">
        <v>1003920840</v>
      </c>
      <c r="B439" s="4">
        <v>41060</v>
      </c>
      <c r="C439" s="1" t="s">
        <v>62</v>
      </c>
      <c r="D439" s="1" t="s">
        <v>149</v>
      </c>
      <c r="E439" s="1" t="s">
        <v>150</v>
      </c>
      <c r="F439" s="1" t="s">
        <v>151</v>
      </c>
      <c r="G439" s="1" t="s">
        <v>68</v>
      </c>
      <c r="H439" s="1">
        <v>47.621000000000002</v>
      </c>
      <c r="I439" s="4">
        <v>41059</v>
      </c>
      <c r="J439" s="27">
        <v>10.4575</v>
      </c>
      <c r="K439" s="1" t="s">
        <v>65</v>
      </c>
      <c r="L439" s="1">
        <v>5.25</v>
      </c>
      <c r="M439" s="1">
        <v>50</v>
      </c>
      <c r="N439" s="27">
        <v>500</v>
      </c>
      <c r="O439" s="27">
        <v>500</v>
      </c>
    </row>
    <row r="440" spans="1:15" x14ac:dyDescent="0.25">
      <c r="A440" s="1">
        <v>1003920840</v>
      </c>
      <c r="B440" s="4">
        <v>41058</v>
      </c>
      <c r="C440" s="1" t="s">
        <v>69</v>
      </c>
      <c r="D440" s="1" t="s">
        <v>152</v>
      </c>
      <c r="E440" s="1">
        <v>974759</v>
      </c>
      <c r="F440" s="1" t="s">
        <v>153</v>
      </c>
      <c r="G440" s="1" t="s">
        <v>154</v>
      </c>
      <c r="H440" s="1">
        <v>14.46</v>
      </c>
      <c r="I440" s="4">
        <v>41054</v>
      </c>
      <c r="J440" s="27">
        <v>39.49</v>
      </c>
      <c r="K440" s="1" t="s">
        <v>87</v>
      </c>
      <c r="L440" s="1" t="s">
        <v>70</v>
      </c>
      <c r="M440" s="1" t="s">
        <v>70</v>
      </c>
      <c r="N440" s="27">
        <v>450</v>
      </c>
      <c r="O440" s="27">
        <v>568.5</v>
      </c>
    </row>
    <row r="441" spans="1:15" x14ac:dyDescent="0.25">
      <c r="A441" s="1">
        <v>1003920840</v>
      </c>
      <c r="B441" s="4">
        <v>41047</v>
      </c>
      <c r="C441" s="1" t="s">
        <v>69</v>
      </c>
      <c r="D441" s="1" t="s">
        <v>152</v>
      </c>
      <c r="E441" s="1">
        <v>974759</v>
      </c>
      <c r="F441" s="1" t="s">
        <v>153</v>
      </c>
      <c r="G441" s="1" t="s">
        <v>154</v>
      </c>
      <c r="H441" s="1">
        <v>3.2610000000000001</v>
      </c>
      <c r="I441" s="4">
        <v>41045</v>
      </c>
      <c r="J441" s="27">
        <v>39.85</v>
      </c>
      <c r="K441" s="1" t="s">
        <v>87</v>
      </c>
      <c r="L441" s="1" t="s">
        <v>70</v>
      </c>
      <c r="M441" s="1" t="s">
        <v>70</v>
      </c>
      <c r="N441" s="27">
        <v>100</v>
      </c>
      <c r="O441" s="27">
        <v>127.4</v>
      </c>
    </row>
    <row r="442" spans="1:15" x14ac:dyDescent="0.25">
      <c r="A442" s="1">
        <v>1003920840</v>
      </c>
      <c r="B442" s="4">
        <v>41038</v>
      </c>
      <c r="C442" s="1" t="s">
        <v>69</v>
      </c>
      <c r="D442" s="1" t="s">
        <v>152</v>
      </c>
      <c r="E442" s="1">
        <v>974759</v>
      </c>
      <c r="F442" s="1" t="s">
        <v>153</v>
      </c>
      <c r="G442" s="1" t="s">
        <v>154</v>
      </c>
      <c r="H442" s="1">
        <v>3.0449999999999999</v>
      </c>
      <c r="I442" s="4">
        <v>41037</v>
      </c>
      <c r="J442" s="27">
        <v>42.98</v>
      </c>
      <c r="K442" s="1" t="s">
        <v>87</v>
      </c>
      <c r="L442" s="1" t="s">
        <v>70</v>
      </c>
      <c r="M442" s="1" t="s">
        <v>70</v>
      </c>
      <c r="N442" s="27">
        <v>100</v>
      </c>
      <c r="O442" s="27">
        <v>130.88999999999999</v>
      </c>
    </row>
    <row r="443" spans="1:15" x14ac:dyDescent="0.25">
      <c r="A443" s="1">
        <v>1003920840</v>
      </c>
      <c r="B443" s="4">
        <v>41031</v>
      </c>
      <c r="C443" s="1" t="s">
        <v>62</v>
      </c>
      <c r="D443" s="1" t="s">
        <v>149</v>
      </c>
      <c r="E443" s="1" t="s">
        <v>150</v>
      </c>
      <c r="F443" s="1" t="s">
        <v>151</v>
      </c>
      <c r="G443" s="1" t="s">
        <v>68</v>
      </c>
      <c r="H443" s="1">
        <v>22.884</v>
      </c>
      <c r="I443" s="4">
        <v>41029</v>
      </c>
      <c r="J443" s="27">
        <v>10.837199999999999</v>
      </c>
      <c r="K443" s="1" t="s">
        <v>65</v>
      </c>
      <c r="L443" s="1">
        <v>5.25</v>
      </c>
      <c r="M443" s="1">
        <v>50</v>
      </c>
      <c r="N443" s="27">
        <v>250</v>
      </c>
      <c r="O443" s="27">
        <v>250</v>
      </c>
    </row>
    <row r="444" spans="1:15" x14ac:dyDescent="0.25">
      <c r="A444" s="1">
        <v>1003920840</v>
      </c>
      <c r="B444" s="4">
        <v>41031</v>
      </c>
      <c r="C444" s="1" t="s">
        <v>62</v>
      </c>
      <c r="D444" s="1" t="s">
        <v>90</v>
      </c>
      <c r="E444" s="1" t="s">
        <v>91</v>
      </c>
      <c r="F444" s="1" t="s">
        <v>92</v>
      </c>
      <c r="G444" s="1" t="s">
        <v>68</v>
      </c>
      <c r="H444" s="1">
        <v>23.007000000000001</v>
      </c>
      <c r="I444" s="4">
        <v>41029</v>
      </c>
      <c r="J444" s="27">
        <v>42.250700000000002</v>
      </c>
      <c r="K444" s="1" t="s">
        <v>87</v>
      </c>
      <c r="L444" s="1">
        <v>5.25</v>
      </c>
      <c r="M444" s="1">
        <v>50</v>
      </c>
      <c r="N444" s="27">
        <v>750</v>
      </c>
      <c r="O444" s="27">
        <v>974.65</v>
      </c>
    </row>
    <row r="445" spans="1:15" x14ac:dyDescent="0.25">
      <c r="A445" s="1">
        <v>1003920840</v>
      </c>
      <c r="B445" s="4">
        <v>41031</v>
      </c>
      <c r="C445" s="1" t="s">
        <v>69</v>
      </c>
      <c r="D445" s="1" t="s">
        <v>152</v>
      </c>
      <c r="E445" s="1">
        <v>974759</v>
      </c>
      <c r="F445" s="1" t="s">
        <v>153</v>
      </c>
      <c r="G445" s="1" t="s">
        <v>154</v>
      </c>
      <c r="H445" s="1">
        <v>22.129000000000001</v>
      </c>
      <c r="I445" s="4">
        <v>41029</v>
      </c>
      <c r="J445" s="27">
        <v>44.58</v>
      </c>
      <c r="K445" s="1" t="s">
        <v>87</v>
      </c>
      <c r="L445" s="1" t="s">
        <v>70</v>
      </c>
      <c r="M445" s="1" t="s">
        <v>70</v>
      </c>
      <c r="N445" s="27">
        <v>750</v>
      </c>
      <c r="O445" s="27">
        <v>986.5</v>
      </c>
    </row>
    <row r="446" spans="1:15" x14ac:dyDescent="0.25">
      <c r="A446" s="1">
        <v>1003920840</v>
      </c>
      <c r="B446" s="4">
        <v>41018</v>
      </c>
      <c r="C446" s="1" t="s">
        <v>62</v>
      </c>
      <c r="D446" s="1" t="s">
        <v>149</v>
      </c>
      <c r="E446" s="1" t="s">
        <v>150</v>
      </c>
      <c r="F446" s="1" t="s">
        <v>151</v>
      </c>
      <c r="G446" s="1" t="s">
        <v>68</v>
      </c>
      <c r="H446" s="1">
        <v>55.442999999999998</v>
      </c>
      <c r="I446" s="4">
        <v>41017</v>
      </c>
      <c r="J446" s="27">
        <v>10.7859</v>
      </c>
      <c r="K446" s="1" t="s">
        <v>65</v>
      </c>
      <c r="L446" s="1">
        <v>5.25</v>
      </c>
      <c r="M446" s="1">
        <v>50</v>
      </c>
      <c r="N446" s="27">
        <v>600</v>
      </c>
      <c r="O446" s="27">
        <v>600</v>
      </c>
    </row>
    <row r="447" spans="1:15" x14ac:dyDescent="0.25">
      <c r="A447" s="1">
        <v>1003920840</v>
      </c>
      <c r="B447" s="4">
        <v>41010</v>
      </c>
      <c r="C447" s="1" t="s">
        <v>69</v>
      </c>
      <c r="D447" s="1" t="s">
        <v>152</v>
      </c>
      <c r="E447" s="1">
        <v>974759</v>
      </c>
      <c r="F447" s="1" t="s">
        <v>153</v>
      </c>
      <c r="G447" s="1" t="s">
        <v>154</v>
      </c>
      <c r="H447" s="1">
        <v>82.906000000000006</v>
      </c>
      <c r="I447" s="4">
        <v>41009</v>
      </c>
      <c r="J447" s="27">
        <v>43.17</v>
      </c>
      <c r="K447" s="1" t="s">
        <v>87</v>
      </c>
      <c r="L447" s="1" t="s">
        <v>70</v>
      </c>
      <c r="M447" s="1" t="s">
        <v>70</v>
      </c>
      <c r="N447" s="27">
        <v>2700</v>
      </c>
      <c r="O447" s="27">
        <v>3576.38</v>
      </c>
    </row>
    <row r="448" spans="1:15" x14ac:dyDescent="0.25">
      <c r="A448" s="1">
        <v>1003920840</v>
      </c>
      <c r="B448" s="4">
        <v>41003</v>
      </c>
      <c r="C448" s="1" t="s">
        <v>69</v>
      </c>
      <c r="D448" s="1" t="s">
        <v>152</v>
      </c>
      <c r="E448" s="1">
        <v>974759</v>
      </c>
      <c r="F448" s="1" t="s">
        <v>153</v>
      </c>
      <c r="G448" s="1" t="s">
        <v>154</v>
      </c>
      <c r="H448" s="1">
        <v>9.0570000000000004</v>
      </c>
      <c r="I448" s="4">
        <v>41002</v>
      </c>
      <c r="J448" s="27">
        <v>43.89</v>
      </c>
      <c r="K448" s="1" t="s">
        <v>87</v>
      </c>
      <c r="L448" s="1" t="s">
        <v>70</v>
      </c>
      <c r="M448" s="1" t="s">
        <v>70</v>
      </c>
      <c r="N448" s="27">
        <v>300</v>
      </c>
      <c r="O448" s="27">
        <v>394.87</v>
      </c>
    </row>
    <row r="449" spans="1:15" x14ac:dyDescent="0.25">
      <c r="A449" s="1">
        <v>1003920840</v>
      </c>
      <c r="B449" s="4">
        <v>41001</v>
      </c>
      <c r="C449" s="1" t="s">
        <v>108</v>
      </c>
      <c r="D449" s="1" t="s">
        <v>152</v>
      </c>
      <c r="E449" s="1">
        <v>974759</v>
      </c>
      <c r="F449" s="1" t="s">
        <v>153</v>
      </c>
      <c r="G449" s="1" t="s">
        <v>154</v>
      </c>
      <c r="H449" s="1" t="s">
        <v>70</v>
      </c>
      <c r="I449" s="4">
        <v>41001</v>
      </c>
      <c r="J449" s="27" t="s">
        <v>70</v>
      </c>
      <c r="K449" s="1" t="s">
        <v>87</v>
      </c>
      <c r="L449" s="1" t="s">
        <v>70</v>
      </c>
      <c r="M449" s="1" t="s">
        <v>70</v>
      </c>
      <c r="N449" s="27">
        <v>0</v>
      </c>
      <c r="O449" s="27">
        <v>0</v>
      </c>
    </row>
    <row r="450" spans="1:15" x14ac:dyDescent="0.25">
      <c r="A450" s="1">
        <v>1003920840</v>
      </c>
      <c r="B450" s="4">
        <v>40994</v>
      </c>
      <c r="C450" s="1" t="s">
        <v>69</v>
      </c>
      <c r="D450" s="1" t="s">
        <v>152</v>
      </c>
      <c r="E450" s="1">
        <v>974759</v>
      </c>
      <c r="F450" s="1" t="s">
        <v>153</v>
      </c>
      <c r="G450" s="1" t="s">
        <v>154</v>
      </c>
      <c r="H450" s="1">
        <v>3.1429999999999998</v>
      </c>
      <c r="I450" s="4">
        <v>40991</v>
      </c>
      <c r="J450" s="27">
        <v>43.18</v>
      </c>
      <c r="K450" s="1" t="s">
        <v>87</v>
      </c>
      <c r="L450" s="1" t="s">
        <v>70</v>
      </c>
      <c r="M450" s="1" t="s">
        <v>70</v>
      </c>
      <c r="N450" s="27">
        <v>100</v>
      </c>
      <c r="O450" s="27">
        <v>133.05000000000001</v>
      </c>
    </row>
    <row r="451" spans="1:15" x14ac:dyDescent="0.25">
      <c r="A451" s="1">
        <v>1003920840</v>
      </c>
      <c r="B451" s="4">
        <v>40987</v>
      </c>
      <c r="C451" s="1" t="s">
        <v>69</v>
      </c>
      <c r="D451" s="1" t="s">
        <v>152</v>
      </c>
      <c r="E451" s="1">
        <v>974759</v>
      </c>
      <c r="F451" s="1" t="s">
        <v>153</v>
      </c>
      <c r="G451" s="1" t="s">
        <v>154</v>
      </c>
      <c r="H451" s="1">
        <v>8.8840000000000003</v>
      </c>
      <c r="I451" s="4">
        <v>40984</v>
      </c>
      <c r="J451" s="27">
        <v>45.07</v>
      </c>
      <c r="K451" s="1" t="s">
        <v>87</v>
      </c>
      <c r="L451" s="1" t="s">
        <v>70</v>
      </c>
      <c r="M451" s="1" t="s">
        <v>70</v>
      </c>
      <c r="N451" s="27">
        <v>300</v>
      </c>
      <c r="O451" s="27">
        <v>397.73</v>
      </c>
    </row>
    <row r="452" spans="1:15" x14ac:dyDescent="0.25">
      <c r="A452" s="1">
        <v>1003920840</v>
      </c>
      <c r="B452" s="4">
        <v>40983</v>
      </c>
      <c r="C452" s="1" t="s">
        <v>62</v>
      </c>
      <c r="D452" s="1" t="s">
        <v>118</v>
      </c>
      <c r="E452" s="1" t="s">
        <v>119</v>
      </c>
      <c r="F452" s="1" t="s">
        <v>120</v>
      </c>
      <c r="G452" s="1" t="s">
        <v>68</v>
      </c>
      <c r="H452" s="1">
        <v>407.91</v>
      </c>
      <c r="I452" s="4">
        <v>40982</v>
      </c>
      <c r="J452" s="27">
        <v>12.252700000000001</v>
      </c>
      <c r="K452" s="1" t="s">
        <v>65</v>
      </c>
      <c r="L452" s="1">
        <v>3.5</v>
      </c>
      <c r="M452" s="1">
        <v>90</v>
      </c>
      <c r="N452" s="27">
        <v>5000</v>
      </c>
      <c r="O452" s="27">
        <v>5000</v>
      </c>
    </row>
    <row r="453" spans="1:15" x14ac:dyDescent="0.25">
      <c r="A453" s="1">
        <v>1003920840</v>
      </c>
      <c r="B453" s="4">
        <v>40983</v>
      </c>
      <c r="C453" s="1" t="s">
        <v>69</v>
      </c>
      <c r="D453" s="1" t="s">
        <v>100</v>
      </c>
      <c r="E453" s="1">
        <v>986394</v>
      </c>
      <c r="F453" s="1" t="s">
        <v>101</v>
      </c>
      <c r="G453" s="1" t="s">
        <v>68</v>
      </c>
      <c r="H453" s="1">
        <v>994.43299999999999</v>
      </c>
      <c r="I453" s="4">
        <v>40982</v>
      </c>
      <c r="J453" s="27">
        <v>5.03</v>
      </c>
      <c r="K453" s="1" t="s">
        <v>65</v>
      </c>
      <c r="L453" s="1" t="s">
        <v>70</v>
      </c>
      <c r="M453" s="1" t="s">
        <v>70</v>
      </c>
      <c r="N453" s="27">
        <v>5000</v>
      </c>
      <c r="O453" s="27">
        <v>5000</v>
      </c>
    </row>
    <row r="454" spans="1:15" x14ac:dyDescent="0.25">
      <c r="A454" s="1">
        <v>1003920840</v>
      </c>
      <c r="B454" s="4">
        <v>40981</v>
      </c>
      <c r="C454" s="1" t="s">
        <v>62</v>
      </c>
      <c r="D454" s="1" t="s">
        <v>149</v>
      </c>
      <c r="E454" s="1" t="s">
        <v>150</v>
      </c>
      <c r="F454" s="1" t="s">
        <v>151</v>
      </c>
      <c r="G454" s="1" t="s">
        <v>68</v>
      </c>
      <c r="H454" s="1">
        <v>473.06299999999999</v>
      </c>
      <c r="I454" s="4">
        <v>40980</v>
      </c>
      <c r="J454" s="27">
        <v>10.565200000000001</v>
      </c>
      <c r="K454" s="1" t="s">
        <v>65</v>
      </c>
      <c r="L454" s="1">
        <v>5.25</v>
      </c>
      <c r="M454" s="1">
        <v>90</v>
      </c>
      <c r="N454" s="27">
        <v>5000</v>
      </c>
      <c r="O454" s="27">
        <v>5000</v>
      </c>
    </row>
    <row r="455" spans="1:15" x14ac:dyDescent="0.25">
      <c r="A455" s="1">
        <v>1003920840</v>
      </c>
      <c r="B455" s="4">
        <v>40981</v>
      </c>
      <c r="C455" s="1" t="s">
        <v>69</v>
      </c>
      <c r="D455" s="1" t="s">
        <v>100</v>
      </c>
      <c r="E455" s="1">
        <v>986394</v>
      </c>
      <c r="F455" s="1" t="s">
        <v>101</v>
      </c>
      <c r="G455" s="1" t="s">
        <v>68</v>
      </c>
      <c r="H455" s="1">
        <v>1016.254</v>
      </c>
      <c r="I455" s="4">
        <v>40980</v>
      </c>
      <c r="J455" s="27">
        <v>4.9219999999999997</v>
      </c>
      <c r="K455" s="1" t="s">
        <v>65</v>
      </c>
      <c r="L455" s="1" t="s">
        <v>70</v>
      </c>
      <c r="M455" s="1" t="s">
        <v>70</v>
      </c>
      <c r="N455" s="27">
        <v>5000</v>
      </c>
      <c r="O455" s="27">
        <v>5000</v>
      </c>
    </row>
    <row r="456" spans="1:15" x14ac:dyDescent="0.25">
      <c r="A456" s="1">
        <v>1003920840</v>
      </c>
      <c r="B456" s="4">
        <v>40976</v>
      </c>
      <c r="C456" s="1" t="s">
        <v>62</v>
      </c>
      <c r="D456" s="1" t="s">
        <v>100</v>
      </c>
      <c r="E456" s="1">
        <v>986394</v>
      </c>
      <c r="F456" s="1" t="s">
        <v>101</v>
      </c>
      <c r="G456" s="1" t="s">
        <v>68</v>
      </c>
      <c r="H456" s="1">
        <v>120.047</v>
      </c>
      <c r="I456" s="4">
        <v>40975</v>
      </c>
      <c r="J456" s="27">
        <v>4.9813999999999998</v>
      </c>
      <c r="K456" s="1" t="s">
        <v>65</v>
      </c>
      <c r="L456" s="1">
        <v>5.25</v>
      </c>
      <c r="M456" s="1">
        <v>50</v>
      </c>
      <c r="N456" s="27">
        <v>600</v>
      </c>
      <c r="O456" s="27">
        <v>600</v>
      </c>
    </row>
    <row r="457" spans="1:15" x14ac:dyDescent="0.25">
      <c r="A457" s="1">
        <v>1003920840</v>
      </c>
      <c r="B457" s="4">
        <v>40974</v>
      </c>
      <c r="C457" s="1" t="s">
        <v>62</v>
      </c>
      <c r="D457" s="1" t="s">
        <v>100</v>
      </c>
      <c r="E457" s="1">
        <v>986394</v>
      </c>
      <c r="F457" s="1" t="s">
        <v>101</v>
      </c>
      <c r="G457" s="1" t="s">
        <v>68</v>
      </c>
      <c r="H457" s="1">
        <v>989.57399999999996</v>
      </c>
      <c r="I457" s="4">
        <v>40973</v>
      </c>
      <c r="J457" s="27">
        <v>4.9588999999999999</v>
      </c>
      <c r="K457" s="1" t="s">
        <v>65</v>
      </c>
      <c r="L457" s="1">
        <v>5.25</v>
      </c>
      <c r="M457" s="1">
        <v>90</v>
      </c>
      <c r="N457" s="27">
        <v>4909.2</v>
      </c>
      <c r="O457" s="27">
        <v>4909.2</v>
      </c>
    </row>
    <row r="458" spans="1:15" x14ac:dyDescent="0.25">
      <c r="A458" s="1">
        <v>1003920840</v>
      </c>
      <c r="B458" s="4">
        <v>40974</v>
      </c>
      <c r="C458" s="1" t="s">
        <v>81</v>
      </c>
      <c r="D458" s="1" t="s">
        <v>155</v>
      </c>
      <c r="E458" s="1">
        <v>973778</v>
      </c>
      <c r="F458" s="1" t="s">
        <v>156</v>
      </c>
      <c r="G458" s="1" t="s">
        <v>157</v>
      </c>
      <c r="H458" s="1">
        <v>150.58000000000001</v>
      </c>
      <c r="I458" s="4">
        <v>40973</v>
      </c>
      <c r="J458" s="27">
        <v>43.07</v>
      </c>
      <c r="K458" s="1" t="s">
        <v>87</v>
      </c>
      <c r="L458" s="1" t="s">
        <v>70</v>
      </c>
      <c r="M458" s="1" t="s">
        <v>70</v>
      </c>
      <c r="N458" s="27">
        <v>4895.6899999999996</v>
      </c>
      <c r="O458" s="27">
        <v>6482.83</v>
      </c>
    </row>
    <row r="459" spans="1:15" x14ac:dyDescent="0.25">
      <c r="A459" s="1">
        <v>1003920840</v>
      </c>
      <c r="B459" s="4">
        <v>40970</v>
      </c>
      <c r="C459" s="1" t="s">
        <v>69</v>
      </c>
      <c r="D459" s="1" t="s">
        <v>155</v>
      </c>
      <c r="E459" s="1">
        <v>973778</v>
      </c>
      <c r="F459" s="1" t="s">
        <v>156</v>
      </c>
      <c r="G459" s="1" t="s">
        <v>157</v>
      </c>
      <c r="H459" s="1">
        <v>15.487</v>
      </c>
      <c r="I459" s="4">
        <v>40969</v>
      </c>
      <c r="J459" s="27">
        <v>43.09</v>
      </c>
      <c r="K459" s="1" t="s">
        <v>87</v>
      </c>
      <c r="L459" s="1" t="s">
        <v>70</v>
      </c>
      <c r="M459" s="1" t="s">
        <v>70</v>
      </c>
      <c r="N459" s="27">
        <v>500</v>
      </c>
      <c r="O459" s="27">
        <v>664.65</v>
      </c>
    </row>
    <row r="460" spans="1:15" x14ac:dyDescent="0.25">
      <c r="A460" s="1">
        <v>1003920840</v>
      </c>
      <c r="B460" s="4">
        <v>40927</v>
      </c>
      <c r="C460" s="1" t="s">
        <v>69</v>
      </c>
      <c r="D460" s="1" t="s">
        <v>155</v>
      </c>
      <c r="E460" s="1">
        <v>973778</v>
      </c>
      <c r="F460" s="1" t="s">
        <v>156</v>
      </c>
      <c r="G460" s="1" t="s">
        <v>157</v>
      </c>
      <c r="H460" s="1">
        <v>45.817</v>
      </c>
      <c r="I460" s="4">
        <v>40926</v>
      </c>
      <c r="J460" s="27">
        <v>40</v>
      </c>
      <c r="K460" s="1" t="s">
        <v>87</v>
      </c>
      <c r="L460" s="1" t="s">
        <v>70</v>
      </c>
      <c r="M460" s="1" t="s">
        <v>70</v>
      </c>
      <c r="N460" s="27">
        <v>1415.71</v>
      </c>
      <c r="O460" s="27">
        <v>1830.09</v>
      </c>
    </row>
    <row r="461" spans="1:15" x14ac:dyDescent="0.25">
      <c r="A461" s="1">
        <v>1003920840</v>
      </c>
      <c r="B461" s="4">
        <v>40877</v>
      </c>
      <c r="C461" s="1" t="s">
        <v>62</v>
      </c>
      <c r="D461" s="1" t="s">
        <v>90</v>
      </c>
      <c r="E461" s="1" t="s">
        <v>91</v>
      </c>
      <c r="F461" s="1" t="s">
        <v>92</v>
      </c>
      <c r="G461" s="1" t="s">
        <v>68</v>
      </c>
      <c r="H461" s="1">
        <v>102.801</v>
      </c>
      <c r="I461" s="4">
        <v>40876</v>
      </c>
      <c r="J461" s="27">
        <v>38.6691</v>
      </c>
      <c r="K461" s="1" t="s">
        <v>87</v>
      </c>
      <c r="L461" s="1">
        <v>5.25</v>
      </c>
      <c r="M461" s="1">
        <v>50</v>
      </c>
      <c r="N461" s="27">
        <v>3000</v>
      </c>
      <c r="O461" s="27">
        <v>3975.21</v>
      </c>
    </row>
    <row r="462" spans="1:15" x14ac:dyDescent="0.25">
      <c r="A462" s="1">
        <v>1003920840</v>
      </c>
      <c r="B462" s="4">
        <v>40876</v>
      </c>
      <c r="C462" s="1" t="s">
        <v>62</v>
      </c>
      <c r="D462" s="1" t="s">
        <v>100</v>
      </c>
      <c r="E462" s="1">
        <v>986394</v>
      </c>
      <c r="F462" s="1" t="s">
        <v>101</v>
      </c>
      <c r="G462" s="1" t="s">
        <v>68</v>
      </c>
      <c r="H462" s="1">
        <v>1135.951</v>
      </c>
      <c r="I462" s="4">
        <v>40875</v>
      </c>
      <c r="J462" s="27">
        <v>4.4016000000000002</v>
      </c>
      <c r="K462" s="1" t="s">
        <v>65</v>
      </c>
      <c r="L462" s="1">
        <v>5.25</v>
      </c>
      <c r="M462" s="1">
        <v>50</v>
      </c>
      <c r="N462" s="27">
        <v>5000</v>
      </c>
      <c r="O462" s="27">
        <v>5000</v>
      </c>
    </row>
    <row r="463" spans="1:15" x14ac:dyDescent="0.25">
      <c r="A463" s="1">
        <v>1003920840</v>
      </c>
      <c r="B463" s="4">
        <v>40850</v>
      </c>
      <c r="C463" s="1" t="s">
        <v>69</v>
      </c>
      <c r="D463" s="1" t="s">
        <v>155</v>
      </c>
      <c r="E463" s="1">
        <v>973778</v>
      </c>
      <c r="F463" s="1" t="s">
        <v>156</v>
      </c>
      <c r="G463" s="1" t="s">
        <v>157</v>
      </c>
      <c r="H463" s="1">
        <v>37.472999999999999</v>
      </c>
      <c r="I463" s="4">
        <v>40849</v>
      </c>
      <c r="J463" s="27">
        <v>40.65</v>
      </c>
      <c r="K463" s="1" t="s">
        <v>87</v>
      </c>
      <c r="L463" s="1" t="s">
        <v>70</v>
      </c>
      <c r="M463" s="1" t="s">
        <v>70</v>
      </c>
      <c r="N463" s="27">
        <v>1100</v>
      </c>
      <c r="O463" s="27">
        <v>1520.52</v>
      </c>
    </row>
    <row r="464" spans="1:15" x14ac:dyDescent="0.25">
      <c r="A464" s="1">
        <v>1003920840</v>
      </c>
      <c r="B464" s="4">
        <v>40848</v>
      </c>
      <c r="C464" s="1" t="s">
        <v>69</v>
      </c>
      <c r="D464" s="1" t="s">
        <v>155</v>
      </c>
      <c r="E464" s="1">
        <v>973778</v>
      </c>
      <c r="F464" s="1" t="s">
        <v>156</v>
      </c>
      <c r="G464" s="1" t="s">
        <v>157</v>
      </c>
      <c r="H464" s="1">
        <v>168.85400000000001</v>
      </c>
      <c r="I464" s="4">
        <v>40847</v>
      </c>
      <c r="J464" s="27">
        <v>40.840000000000003</v>
      </c>
      <c r="K464" s="1" t="s">
        <v>87</v>
      </c>
      <c r="L464" s="1" t="s">
        <v>70</v>
      </c>
      <c r="M464" s="1" t="s">
        <v>70</v>
      </c>
      <c r="N464" s="27">
        <v>5000</v>
      </c>
      <c r="O464" s="27">
        <v>6893.25</v>
      </c>
    </row>
    <row r="465" spans="1:15" x14ac:dyDescent="0.25">
      <c r="A465" s="1">
        <v>1003920840</v>
      </c>
      <c r="B465" s="4">
        <v>40848</v>
      </c>
      <c r="C465" s="1" t="s">
        <v>69</v>
      </c>
      <c r="D465" s="1" t="s">
        <v>155</v>
      </c>
      <c r="E465" s="1">
        <v>973778</v>
      </c>
      <c r="F465" s="1" t="s">
        <v>156</v>
      </c>
      <c r="G465" s="1" t="s">
        <v>157</v>
      </c>
      <c r="H465" s="1">
        <v>168.85400000000001</v>
      </c>
      <c r="I465" s="4">
        <v>40847</v>
      </c>
      <c r="J465" s="27">
        <v>40.840000000000003</v>
      </c>
      <c r="K465" s="1" t="s">
        <v>87</v>
      </c>
      <c r="L465" s="1" t="s">
        <v>70</v>
      </c>
      <c r="M465" s="1" t="s">
        <v>70</v>
      </c>
      <c r="N465" s="27">
        <v>5000</v>
      </c>
      <c r="O465" s="27">
        <v>6893.25</v>
      </c>
    </row>
    <row r="466" spans="1:15" x14ac:dyDescent="0.25">
      <c r="A466" s="1">
        <v>1003920840</v>
      </c>
      <c r="B466" s="4">
        <v>40844</v>
      </c>
      <c r="C466" s="1" t="s">
        <v>69</v>
      </c>
      <c r="D466" s="1" t="s">
        <v>155</v>
      </c>
      <c r="E466" s="1">
        <v>973778</v>
      </c>
      <c r="F466" s="1" t="s">
        <v>156</v>
      </c>
      <c r="G466" s="1" t="s">
        <v>157</v>
      </c>
      <c r="H466" s="1">
        <v>52.095999999999997</v>
      </c>
      <c r="I466" s="4">
        <v>40843</v>
      </c>
      <c r="J466" s="27">
        <v>40.94</v>
      </c>
      <c r="K466" s="1" t="s">
        <v>87</v>
      </c>
      <c r="L466" s="1" t="s">
        <v>70</v>
      </c>
      <c r="M466" s="1" t="s">
        <v>70</v>
      </c>
      <c r="N466" s="27">
        <v>1500</v>
      </c>
      <c r="O466" s="27">
        <v>2129.96</v>
      </c>
    </row>
    <row r="467" spans="1:15" x14ac:dyDescent="0.25">
      <c r="A467" s="1">
        <v>1003920840</v>
      </c>
      <c r="B467" s="4">
        <v>40844</v>
      </c>
      <c r="C467" s="1" t="s">
        <v>69</v>
      </c>
      <c r="D467" s="1" t="s">
        <v>155</v>
      </c>
      <c r="E467" s="1">
        <v>973778</v>
      </c>
      <c r="F467" s="1" t="s">
        <v>156</v>
      </c>
      <c r="G467" s="1" t="s">
        <v>157</v>
      </c>
      <c r="H467" s="1">
        <v>52.095999999999997</v>
      </c>
      <c r="I467" s="4">
        <v>40843</v>
      </c>
      <c r="J467" s="27">
        <v>40.94</v>
      </c>
      <c r="K467" s="1" t="s">
        <v>87</v>
      </c>
      <c r="L467" s="1" t="s">
        <v>70</v>
      </c>
      <c r="M467" s="1" t="s">
        <v>70</v>
      </c>
      <c r="N467" s="27">
        <v>1500</v>
      </c>
      <c r="O467" s="27">
        <v>2129.96</v>
      </c>
    </row>
    <row r="468" spans="1:15" x14ac:dyDescent="0.25">
      <c r="A468" s="1">
        <v>1003920840</v>
      </c>
      <c r="B468" s="4">
        <v>40841</v>
      </c>
      <c r="C468" s="1" t="s">
        <v>69</v>
      </c>
      <c r="D468" s="1" t="s">
        <v>155</v>
      </c>
      <c r="E468" s="1">
        <v>973778</v>
      </c>
      <c r="F468" s="1" t="s">
        <v>156</v>
      </c>
      <c r="G468" s="1" t="s">
        <v>157</v>
      </c>
      <c r="H468" s="1">
        <v>37.564</v>
      </c>
      <c r="I468" s="4">
        <v>40840</v>
      </c>
      <c r="J468" s="27">
        <v>37.42</v>
      </c>
      <c r="K468" s="1" t="s">
        <v>87</v>
      </c>
      <c r="L468" s="1" t="s">
        <v>70</v>
      </c>
      <c r="M468" s="1" t="s">
        <v>70</v>
      </c>
      <c r="N468" s="27">
        <v>1000</v>
      </c>
      <c r="O468" s="27">
        <v>1402.82</v>
      </c>
    </row>
    <row r="469" spans="1:15" x14ac:dyDescent="0.25">
      <c r="A469" s="1">
        <v>1003920840</v>
      </c>
      <c r="B469" s="4">
        <v>40806</v>
      </c>
      <c r="C469" s="1" t="s">
        <v>69</v>
      </c>
      <c r="D469" s="1" t="s">
        <v>155</v>
      </c>
      <c r="E469" s="1">
        <v>973778</v>
      </c>
      <c r="F469" s="1" t="s">
        <v>156</v>
      </c>
      <c r="G469" s="1" t="s">
        <v>157</v>
      </c>
      <c r="H469" s="1">
        <v>536.16700000000003</v>
      </c>
      <c r="I469" s="4">
        <v>40805</v>
      </c>
      <c r="J469" s="27">
        <v>38.42</v>
      </c>
      <c r="K469" s="1" t="s">
        <v>87</v>
      </c>
      <c r="L469" s="1" t="s">
        <v>70</v>
      </c>
      <c r="M469" s="1" t="s">
        <v>70</v>
      </c>
      <c r="N469" s="27">
        <v>15000</v>
      </c>
      <c r="O469" s="27">
        <v>20596.8</v>
      </c>
    </row>
    <row r="470" spans="1:15" x14ac:dyDescent="0.25">
      <c r="A470" s="1">
        <v>1003920840</v>
      </c>
      <c r="B470" s="4">
        <v>40805</v>
      </c>
      <c r="C470" s="1" t="s">
        <v>69</v>
      </c>
      <c r="D470" s="1" t="s">
        <v>155</v>
      </c>
      <c r="E470" s="1">
        <v>973778</v>
      </c>
      <c r="F470" s="1" t="s">
        <v>156</v>
      </c>
      <c r="G470" s="1" t="s">
        <v>157</v>
      </c>
      <c r="H470" s="1">
        <v>51.758000000000003</v>
      </c>
      <c r="I470" s="4">
        <v>40802</v>
      </c>
      <c r="J470" s="27">
        <v>39.72</v>
      </c>
      <c r="K470" s="1" t="s">
        <v>87</v>
      </c>
      <c r="L470" s="1" t="s">
        <v>70</v>
      </c>
      <c r="M470" s="1" t="s">
        <v>70</v>
      </c>
      <c r="N470" s="27">
        <v>1500</v>
      </c>
      <c r="O470" s="27">
        <v>2053.0700000000002</v>
      </c>
    </row>
    <row r="471" spans="1:15" x14ac:dyDescent="0.25">
      <c r="A471" s="1">
        <v>1003920840</v>
      </c>
      <c r="B471" s="4">
        <v>40791</v>
      </c>
      <c r="C471" s="1" t="s">
        <v>69</v>
      </c>
      <c r="D471" s="1" t="s">
        <v>155</v>
      </c>
      <c r="E471" s="1">
        <v>973778</v>
      </c>
      <c r="F471" s="1" t="s">
        <v>156</v>
      </c>
      <c r="G471" s="1" t="s">
        <v>157</v>
      </c>
      <c r="H471" s="1">
        <v>9.9589999999999996</v>
      </c>
      <c r="I471" s="4">
        <v>40788</v>
      </c>
      <c r="J471" s="27">
        <v>43</v>
      </c>
      <c r="K471" s="1" t="s">
        <v>87</v>
      </c>
      <c r="L471" s="1" t="s">
        <v>70</v>
      </c>
      <c r="M471" s="1" t="s">
        <v>70</v>
      </c>
      <c r="N471" s="27">
        <v>300</v>
      </c>
      <c r="O471" s="27">
        <v>425.41</v>
      </c>
    </row>
    <row r="472" spans="1:15" x14ac:dyDescent="0.25">
      <c r="A472" s="1">
        <v>1003920840</v>
      </c>
      <c r="B472" s="4">
        <v>40781</v>
      </c>
      <c r="C472" s="1" t="s">
        <v>69</v>
      </c>
      <c r="D472" s="1" t="s">
        <v>147</v>
      </c>
      <c r="E472" s="1">
        <v>974005</v>
      </c>
      <c r="F472" s="1" t="s">
        <v>148</v>
      </c>
      <c r="G472" s="1" t="s">
        <v>68</v>
      </c>
      <c r="H472" s="1">
        <v>39.268000000000001</v>
      </c>
      <c r="I472" s="4">
        <v>40780</v>
      </c>
      <c r="J472" s="27">
        <v>29.59</v>
      </c>
      <c r="K472" s="1" t="s">
        <v>87</v>
      </c>
      <c r="L472" s="1" t="s">
        <v>70</v>
      </c>
      <c r="M472" s="1" t="s">
        <v>70</v>
      </c>
      <c r="N472" s="27">
        <v>800</v>
      </c>
      <c r="O472" s="27">
        <v>1159.03</v>
      </c>
    </row>
    <row r="473" spans="1:15" x14ac:dyDescent="0.25">
      <c r="A473" s="1">
        <v>1003920840</v>
      </c>
      <c r="B473" s="4">
        <v>40780</v>
      </c>
      <c r="C473" s="1" t="s">
        <v>69</v>
      </c>
      <c r="D473" s="1" t="s">
        <v>147</v>
      </c>
      <c r="E473" s="1">
        <v>974005</v>
      </c>
      <c r="F473" s="1" t="s">
        <v>148</v>
      </c>
      <c r="G473" s="1" t="s">
        <v>68</v>
      </c>
      <c r="H473" s="1">
        <v>24.541</v>
      </c>
      <c r="I473" s="4">
        <v>40779</v>
      </c>
      <c r="J473" s="27">
        <v>29.69</v>
      </c>
      <c r="K473" s="1" t="s">
        <v>87</v>
      </c>
      <c r="L473" s="1" t="s">
        <v>70</v>
      </c>
      <c r="M473" s="1" t="s">
        <v>70</v>
      </c>
      <c r="N473" s="27">
        <v>500</v>
      </c>
      <c r="O473" s="27">
        <v>725.72</v>
      </c>
    </row>
    <row r="474" spans="1:15" x14ac:dyDescent="0.25">
      <c r="A474" s="1">
        <v>1003920840</v>
      </c>
      <c r="B474" s="4">
        <v>40778</v>
      </c>
      <c r="C474" s="1" t="s">
        <v>108</v>
      </c>
      <c r="D474" s="1" t="s">
        <v>90</v>
      </c>
      <c r="E474" s="1" t="s">
        <v>91</v>
      </c>
      <c r="F474" s="1" t="s">
        <v>92</v>
      </c>
      <c r="G474" s="1" t="s">
        <v>68</v>
      </c>
      <c r="H474" s="1" t="s">
        <v>70</v>
      </c>
      <c r="I474" s="4">
        <v>40778</v>
      </c>
      <c r="J474" s="27" t="s">
        <v>70</v>
      </c>
      <c r="K474" s="1" t="s">
        <v>87</v>
      </c>
      <c r="L474" s="1" t="s">
        <v>70</v>
      </c>
      <c r="M474" s="1" t="s">
        <v>70</v>
      </c>
      <c r="N474" s="27">
        <v>0</v>
      </c>
      <c r="O474" s="27">
        <v>0</v>
      </c>
    </row>
    <row r="475" spans="1:15" x14ac:dyDescent="0.25">
      <c r="A475" s="1">
        <v>1003920840</v>
      </c>
      <c r="B475" s="4">
        <v>40778</v>
      </c>
      <c r="C475" s="1" t="s">
        <v>108</v>
      </c>
      <c r="D475" s="1" t="s">
        <v>147</v>
      </c>
      <c r="E475" s="1">
        <v>974005</v>
      </c>
      <c r="F475" s="1" t="s">
        <v>148</v>
      </c>
      <c r="G475" s="1" t="s">
        <v>68</v>
      </c>
      <c r="H475" s="1" t="s">
        <v>70</v>
      </c>
      <c r="I475" s="4">
        <v>40778</v>
      </c>
      <c r="J475" s="27" t="s">
        <v>70</v>
      </c>
      <c r="K475" s="1" t="s">
        <v>87</v>
      </c>
      <c r="L475" s="1" t="s">
        <v>70</v>
      </c>
      <c r="M475" s="1" t="s">
        <v>70</v>
      </c>
      <c r="N475" s="27">
        <v>0</v>
      </c>
      <c r="O475" s="27">
        <v>0</v>
      </c>
    </row>
    <row r="476" spans="1:15" x14ac:dyDescent="0.25">
      <c r="A476" s="1">
        <v>1003920840</v>
      </c>
      <c r="B476" s="4">
        <v>40773</v>
      </c>
      <c r="C476" s="1" t="s">
        <v>99</v>
      </c>
      <c r="D476" s="1" t="s">
        <v>100</v>
      </c>
      <c r="E476" s="1">
        <v>986394</v>
      </c>
      <c r="F476" s="1" t="s">
        <v>101</v>
      </c>
      <c r="G476" s="1" t="s">
        <v>68</v>
      </c>
      <c r="H476" s="1">
        <v>6.4539999999999997</v>
      </c>
      <c r="I476" s="4">
        <v>40772</v>
      </c>
      <c r="J476" s="27">
        <v>4.5830000000000002</v>
      </c>
      <c r="K476" s="1" t="s">
        <v>65</v>
      </c>
      <c r="L476" s="1">
        <v>5.25</v>
      </c>
      <c r="M476" s="1">
        <v>100</v>
      </c>
      <c r="N476" s="27">
        <v>29.58</v>
      </c>
      <c r="O476" s="27">
        <v>29.58</v>
      </c>
    </row>
    <row r="477" spans="1:15" x14ac:dyDescent="0.25">
      <c r="A477" s="1">
        <v>1003920840</v>
      </c>
      <c r="B477" s="4">
        <v>40770</v>
      </c>
      <c r="C477" s="1" t="s">
        <v>108</v>
      </c>
      <c r="D477" s="1" t="s">
        <v>100</v>
      </c>
      <c r="E477" s="1">
        <v>986394</v>
      </c>
      <c r="F477" s="1" t="s">
        <v>101</v>
      </c>
      <c r="G477" s="1" t="s">
        <v>68</v>
      </c>
      <c r="H477" s="1" t="s">
        <v>70</v>
      </c>
      <c r="I477" s="4">
        <v>40770</v>
      </c>
      <c r="J477" s="27" t="s">
        <v>70</v>
      </c>
      <c r="K477" s="1" t="s">
        <v>65</v>
      </c>
      <c r="L477" s="1" t="s">
        <v>70</v>
      </c>
      <c r="M477" s="1" t="s">
        <v>70</v>
      </c>
      <c r="N477" s="27">
        <v>0</v>
      </c>
      <c r="O477" s="27">
        <v>0</v>
      </c>
    </row>
    <row r="478" spans="1:15" x14ac:dyDescent="0.25">
      <c r="A478" s="1">
        <v>1003920840</v>
      </c>
      <c r="B478" s="4">
        <v>40738</v>
      </c>
      <c r="C478" s="1" t="s">
        <v>108</v>
      </c>
      <c r="D478" s="1" t="s">
        <v>155</v>
      </c>
      <c r="E478" s="1">
        <v>973778</v>
      </c>
      <c r="F478" s="1" t="s">
        <v>156</v>
      </c>
      <c r="G478" s="1" t="s">
        <v>157</v>
      </c>
      <c r="H478" s="1" t="s">
        <v>70</v>
      </c>
      <c r="I478" s="4">
        <v>40738</v>
      </c>
      <c r="J478" s="27" t="s">
        <v>70</v>
      </c>
      <c r="K478" s="1" t="s">
        <v>87</v>
      </c>
      <c r="L478" s="1" t="s">
        <v>70</v>
      </c>
      <c r="M478" s="1" t="s">
        <v>70</v>
      </c>
      <c r="N478" s="27">
        <v>0</v>
      </c>
      <c r="O478" s="27">
        <v>0</v>
      </c>
    </row>
    <row r="479" spans="1:15" x14ac:dyDescent="0.25">
      <c r="A479" s="1">
        <v>1003920840</v>
      </c>
      <c r="B479" s="4">
        <v>40730</v>
      </c>
      <c r="C479" s="1" t="s">
        <v>69</v>
      </c>
      <c r="D479" s="1" t="s">
        <v>147</v>
      </c>
      <c r="E479" s="1">
        <v>974005</v>
      </c>
      <c r="F479" s="1" t="s">
        <v>148</v>
      </c>
      <c r="G479" s="1" t="s">
        <v>68</v>
      </c>
      <c r="H479" s="1">
        <v>63.722000000000001</v>
      </c>
      <c r="I479" s="4">
        <v>40729</v>
      </c>
      <c r="J479" s="27">
        <v>34.090000000000003</v>
      </c>
      <c r="K479" s="1" t="s">
        <v>87</v>
      </c>
      <c r="L479" s="1" t="s">
        <v>70</v>
      </c>
      <c r="M479" s="1" t="s">
        <v>70</v>
      </c>
      <c r="N479" s="27">
        <v>1500</v>
      </c>
      <c r="O479" s="27">
        <v>2169.39</v>
      </c>
    </row>
    <row r="480" spans="1:15" x14ac:dyDescent="0.25">
      <c r="A480" s="1">
        <v>1003920840</v>
      </c>
      <c r="B480" s="4">
        <v>40716</v>
      </c>
      <c r="C480" s="1" t="s">
        <v>62</v>
      </c>
      <c r="D480" s="1" t="s">
        <v>100</v>
      </c>
      <c r="E480" s="1">
        <v>986394</v>
      </c>
      <c r="F480" s="1" t="s">
        <v>101</v>
      </c>
      <c r="G480" s="1" t="s">
        <v>68</v>
      </c>
      <c r="H480" s="1">
        <v>119.52800000000001</v>
      </c>
      <c r="I480" s="4">
        <v>40715</v>
      </c>
      <c r="J480" s="27">
        <v>5.0030000000000001</v>
      </c>
      <c r="K480" s="1" t="s">
        <v>65</v>
      </c>
      <c r="L480" s="1">
        <v>5.25</v>
      </c>
      <c r="M480" s="1">
        <v>50</v>
      </c>
      <c r="N480" s="27">
        <v>600</v>
      </c>
      <c r="O480" s="27">
        <v>600</v>
      </c>
    </row>
    <row r="481" spans="1:15" x14ac:dyDescent="0.25">
      <c r="A481" s="1">
        <v>1003920840</v>
      </c>
      <c r="B481" s="4">
        <v>40702</v>
      </c>
      <c r="C481" s="1" t="s">
        <v>69</v>
      </c>
      <c r="D481" s="1" t="s">
        <v>147</v>
      </c>
      <c r="E481" s="1">
        <v>974005</v>
      </c>
      <c r="F481" s="1" t="s">
        <v>148</v>
      </c>
      <c r="G481" s="1" t="s">
        <v>68</v>
      </c>
      <c r="H481" s="1">
        <v>21.832000000000001</v>
      </c>
      <c r="I481" s="4">
        <v>40701</v>
      </c>
      <c r="J481" s="27">
        <v>33.97</v>
      </c>
      <c r="K481" s="1" t="s">
        <v>87</v>
      </c>
      <c r="L481" s="1" t="s">
        <v>70</v>
      </c>
      <c r="M481" s="1" t="s">
        <v>70</v>
      </c>
      <c r="N481" s="27">
        <v>500</v>
      </c>
      <c r="O481" s="27">
        <v>738.69</v>
      </c>
    </row>
    <row r="482" spans="1:15" x14ac:dyDescent="0.25">
      <c r="A482" s="1">
        <v>1003920840</v>
      </c>
      <c r="B482" s="4">
        <v>40680</v>
      </c>
      <c r="C482" s="1" t="s">
        <v>69</v>
      </c>
      <c r="D482" s="1" t="s">
        <v>100</v>
      </c>
      <c r="E482" s="1">
        <v>986394</v>
      </c>
      <c r="F482" s="1" t="s">
        <v>101</v>
      </c>
      <c r="G482" s="1" t="s">
        <v>68</v>
      </c>
      <c r="H482" s="1">
        <v>485.54199999999997</v>
      </c>
      <c r="I482" s="4">
        <v>40679</v>
      </c>
      <c r="J482" s="27">
        <v>5.1529999999999996</v>
      </c>
      <c r="K482" s="1" t="s">
        <v>65</v>
      </c>
      <c r="L482" s="1" t="s">
        <v>70</v>
      </c>
      <c r="M482" s="1" t="s">
        <v>70</v>
      </c>
      <c r="N482" s="27">
        <v>2500</v>
      </c>
      <c r="O482" s="27">
        <v>2500</v>
      </c>
    </row>
    <row r="483" spans="1:15" x14ac:dyDescent="0.25">
      <c r="A483" s="1">
        <v>1003920840</v>
      </c>
      <c r="B483" s="4">
        <v>40660</v>
      </c>
      <c r="C483" s="1" t="s">
        <v>62</v>
      </c>
      <c r="D483" s="1" t="s">
        <v>155</v>
      </c>
      <c r="E483" s="1">
        <v>973778</v>
      </c>
      <c r="F483" s="1" t="s">
        <v>156</v>
      </c>
      <c r="G483" s="1" t="s">
        <v>157</v>
      </c>
      <c r="H483" s="1">
        <v>19.704999999999998</v>
      </c>
      <c r="I483" s="4">
        <v>40654</v>
      </c>
      <c r="J483" s="27">
        <v>55.544800000000002</v>
      </c>
      <c r="K483" s="1" t="s">
        <v>87</v>
      </c>
      <c r="L483" s="1">
        <v>5</v>
      </c>
      <c r="M483" s="1">
        <v>50</v>
      </c>
      <c r="N483" s="27">
        <v>750</v>
      </c>
      <c r="O483" s="27">
        <v>1097.45</v>
      </c>
    </row>
    <row r="484" spans="1:15" x14ac:dyDescent="0.25">
      <c r="A484" s="1">
        <v>1003920840</v>
      </c>
      <c r="B484" s="4">
        <v>40659</v>
      </c>
      <c r="C484" s="1" t="s">
        <v>62</v>
      </c>
      <c r="D484" s="1" t="s">
        <v>152</v>
      </c>
      <c r="E484" s="1">
        <v>974759</v>
      </c>
      <c r="F484" s="1" t="s">
        <v>153</v>
      </c>
      <c r="G484" s="1" t="s">
        <v>154</v>
      </c>
      <c r="H484" s="1">
        <v>19.100999999999999</v>
      </c>
      <c r="I484" s="4">
        <v>40654</v>
      </c>
      <c r="J484" s="27">
        <v>56.884999999999998</v>
      </c>
      <c r="K484" s="1" t="s">
        <v>87</v>
      </c>
      <c r="L484" s="1">
        <v>5.26</v>
      </c>
      <c r="M484" s="1">
        <v>50</v>
      </c>
      <c r="N484" s="27">
        <v>750</v>
      </c>
      <c r="O484" s="27">
        <v>1089.45</v>
      </c>
    </row>
    <row r="485" spans="1:15" x14ac:dyDescent="0.25">
      <c r="A485" s="1">
        <v>1003920840</v>
      </c>
      <c r="B485" s="4">
        <v>40654</v>
      </c>
      <c r="C485" s="1" t="s">
        <v>62</v>
      </c>
      <c r="D485" s="1" t="s">
        <v>90</v>
      </c>
      <c r="E485" s="1" t="s">
        <v>91</v>
      </c>
      <c r="F485" s="1" t="s">
        <v>92</v>
      </c>
      <c r="G485" s="1" t="s">
        <v>68</v>
      </c>
      <c r="H485" s="1">
        <v>110.846</v>
      </c>
      <c r="I485" s="4">
        <v>40653</v>
      </c>
      <c r="J485" s="27">
        <v>49.824399999999997</v>
      </c>
      <c r="K485" s="1" t="s">
        <v>87</v>
      </c>
      <c r="L485" s="1">
        <v>5.25</v>
      </c>
      <c r="M485" s="1">
        <v>50</v>
      </c>
      <c r="N485" s="27">
        <v>3800</v>
      </c>
      <c r="O485" s="27">
        <v>5525.77</v>
      </c>
    </row>
    <row r="486" spans="1:15" x14ac:dyDescent="0.25">
      <c r="A486" s="1">
        <v>1003920840</v>
      </c>
      <c r="B486" s="4">
        <v>40654</v>
      </c>
      <c r="C486" s="1" t="s">
        <v>62</v>
      </c>
      <c r="D486" s="1" t="s">
        <v>147</v>
      </c>
      <c r="E486" s="1">
        <v>974005</v>
      </c>
      <c r="F486" s="1" t="s">
        <v>148</v>
      </c>
      <c r="G486" s="1" t="s">
        <v>68</v>
      </c>
      <c r="H486" s="1">
        <v>1860.61</v>
      </c>
      <c r="I486" s="4">
        <v>40653</v>
      </c>
      <c r="J486" s="27">
        <v>35.9495</v>
      </c>
      <c r="K486" s="1" t="s">
        <v>87</v>
      </c>
      <c r="L486" s="1">
        <v>5.25</v>
      </c>
      <c r="M486" s="1">
        <v>50</v>
      </c>
      <c r="N486" s="27">
        <v>46000</v>
      </c>
      <c r="O486" s="27">
        <v>66890.899999999994</v>
      </c>
    </row>
    <row r="487" spans="1:15" x14ac:dyDescent="0.25">
      <c r="A487" s="1">
        <v>1003920840</v>
      </c>
      <c r="B487" s="4">
        <v>40633</v>
      </c>
      <c r="C487" s="1" t="s">
        <v>158</v>
      </c>
      <c r="D487" s="1" t="s">
        <v>152</v>
      </c>
      <c r="E487" s="1">
        <v>974759</v>
      </c>
      <c r="F487" s="1" t="s">
        <v>153</v>
      </c>
      <c r="G487" s="1" t="s">
        <v>154</v>
      </c>
      <c r="H487" s="1">
        <v>1280</v>
      </c>
      <c r="I487" s="4">
        <v>40631</v>
      </c>
      <c r="J487" s="27" t="s">
        <v>70</v>
      </c>
      <c r="K487" s="1" t="s">
        <v>87</v>
      </c>
      <c r="L487" s="1" t="s">
        <v>70</v>
      </c>
      <c r="M487" s="1" t="s">
        <v>70</v>
      </c>
      <c r="N487" s="27">
        <v>47000.57</v>
      </c>
      <c r="O487" s="27">
        <v>66214.399999999994</v>
      </c>
    </row>
    <row r="488" spans="1:15" x14ac:dyDescent="0.25">
      <c r="A488" s="1">
        <v>1003920840</v>
      </c>
      <c r="B488" s="4">
        <v>40631</v>
      </c>
      <c r="C488" s="1" t="s">
        <v>158</v>
      </c>
      <c r="D488" s="1" t="s">
        <v>155</v>
      </c>
      <c r="E488" s="1">
        <v>973778</v>
      </c>
      <c r="F488" s="1" t="s">
        <v>156</v>
      </c>
      <c r="G488" s="1" t="s">
        <v>157</v>
      </c>
      <c r="H488" s="1">
        <v>1307</v>
      </c>
      <c r="I488" s="4">
        <v>40630</v>
      </c>
      <c r="J488" s="27" t="s">
        <v>70</v>
      </c>
      <c r="K488" s="1" t="s">
        <v>87</v>
      </c>
      <c r="L488" s="1" t="s">
        <v>70</v>
      </c>
      <c r="M488" s="1" t="s">
        <v>70</v>
      </c>
      <c r="N488" s="27">
        <v>46434.73</v>
      </c>
      <c r="O488" s="27">
        <v>65245.440000000002</v>
      </c>
    </row>
    <row r="489" spans="1:15" x14ac:dyDescent="0.25">
      <c r="A489" s="1">
        <v>1003920840</v>
      </c>
      <c r="B489" s="4">
        <v>40631</v>
      </c>
      <c r="C489" s="1" t="s">
        <v>158</v>
      </c>
      <c r="D489" s="1" t="s">
        <v>100</v>
      </c>
      <c r="E489" s="1">
        <v>986394</v>
      </c>
      <c r="F489" s="1" t="s">
        <v>101</v>
      </c>
      <c r="G489" s="1" t="s">
        <v>68</v>
      </c>
      <c r="H489" s="1">
        <v>10566</v>
      </c>
      <c r="I489" s="4">
        <v>40630</v>
      </c>
      <c r="J489" s="27" t="s">
        <v>70</v>
      </c>
      <c r="K489" s="1" t="s">
        <v>65</v>
      </c>
      <c r="L489" s="1" t="s">
        <v>70</v>
      </c>
      <c r="M489" s="1" t="s">
        <v>70</v>
      </c>
      <c r="N489" s="27">
        <v>53062.45</v>
      </c>
      <c r="O489" s="27">
        <v>53062.45</v>
      </c>
    </row>
    <row r="490" spans="1:15" x14ac:dyDescent="0.25">
      <c r="A490" s="1">
        <v>1003920840</v>
      </c>
      <c r="B490" s="4">
        <v>40631</v>
      </c>
      <c r="C490" s="1" t="s">
        <v>158</v>
      </c>
      <c r="D490" s="1" t="s">
        <v>90</v>
      </c>
      <c r="E490" s="1" t="s">
        <v>91</v>
      </c>
      <c r="F490" s="1" t="s">
        <v>92</v>
      </c>
      <c r="G490" s="1" t="s">
        <v>68</v>
      </c>
      <c r="H490" s="1">
        <v>1340</v>
      </c>
      <c r="I490" s="4">
        <v>40630</v>
      </c>
      <c r="J490" s="27" t="s">
        <v>70</v>
      </c>
      <c r="K490" s="1" t="s">
        <v>87</v>
      </c>
      <c r="L490" s="1" t="s">
        <v>70</v>
      </c>
      <c r="M490" s="1" t="s">
        <v>70</v>
      </c>
      <c r="N490" s="27">
        <v>43143.98</v>
      </c>
      <c r="O490" s="27">
        <v>60621.599999999999</v>
      </c>
    </row>
    <row r="491" spans="1:15" x14ac:dyDescent="0.25">
      <c r="A491" s="1">
        <v>1003920840</v>
      </c>
      <c r="B491" s="4">
        <v>40631</v>
      </c>
      <c r="C491" s="1" t="s">
        <v>158</v>
      </c>
      <c r="D491" s="1" t="s">
        <v>147</v>
      </c>
      <c r="E491" s="1">
        <v>974005</v>
      </c>
      <c r="F491" s="1" t="s">
        <v>148</v>
      </c>
      <c r="G491" s="1" t="s">
        <v>68</v>
      </c>
      <c r="H491" s="1">
        <v>85</v>
      </c>
      <c r="I491" s="4">
        <v>40630</v>
      </c>
      <c r="J491" s="27" t="s">
        <v>70</v>
      </c>
      <c r="K491" s="1" t="s">
        <v>87</v>
      </c>
      <c r="L491" s="1" t="s">
        <v>70</v>
      </c>
      <c r="M491" s="1" t="s">
        <v>70</v>
      </c>
      <c r="N491" s="27">
        <v>1960</v>
      </c>
      <c r="O491" s="27">
        <v>2754</v>
      </c>
    </row>
  </sheetData>
  <autoFilter ref="C1:C491" xr:uid="{57158FAA-F0D4-4ED5-AAD3-FAD85EE8A2B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897A-ED9F-475E-A519-B8BDB6E964D0}">
  <dimension ref="D8:H16"/>
  <sheetViews>
    <sheetView workbookViewId="0">
      <selection activeCell="H18" sqref="H18"/>
    </sheetView>
  </sheetViews>
  <sheetFormatPr baseColWidth="10" defaultColWidth="11.42578125" defaultRowHeight="15" x14ac:dyDescent="0.25"/>
  <cols>
    <col min="6" max="6" width="18.42578125" customWidth="1"/>
  </cols>
  <sheetData>
    <row r="8" spans="4:8" ht="21" x14ac:dyDescent="0.35">
      <c r="D8" s="85"/>
      <c r="E8" s="85"/>
      <c r="F8" s="85"/>
      <c r="G8" s="85"/>
      <c r="H8" s="85"/>
    </row>
    <row r="9" spans="4:8" ht="21" x14ac:dyDescent="0.35">
      <c r="D9" s="85"/>
      <c r="E9" s="85"/>
      <c r="F9" s="85"/>
      <c r="G9" s="85"/>
      <c r="H9" s="85"/>
    </row>
    <row r="10" spans="4:8" ht="21" x14ac:dyDescent="0.35">
      <c r="D10" s="85"/>
      <c r="E10" s="85"/>
      <c r="F10" s="85"/>
      <c r="G10" s="85"/>
      <c r="H10" s="85"/>
    </row>
    <row r="11" spans="4:8" ht="21" x14ac:dyDescent="0.35">
      <c r="D11" s="85"/>
      <c r="E11" s="85" t="s">
        <v>159</v>
      </c>
      <c r="F11" s="86">
        <v>12.615662593563359</v>
      </c>
      <c r="G11" s="85"/>
      <c r="H11" s="85"/>
    </row>
    <row r="12" spans="4:8" ht="21" x14ac:dyDescent="0.35">
      <c r="D12" s="85"/>
      <c r="E12" s="85" t="s">
        <v>160</v>
      </c>
      <c r="F12" s="86">
        <f>F11*F11*PI()</f>
        <v>499.99999868913415</v>
      </c>
      <c r="G12" s="85"/>
      <c r="H12" s="85"/>
    </row>
    <row r="13" spans="4:8" ht="21" x14ac:dyDescent="0.35">
      <c r="D13" s="85"/>
      <c r="E13" s="85"/>
      <c r="F13" s="85"/>
      <c r="G13" s="85"/>
      <c r="H13" s="85"/>
    </row>
    <row r="14" spans="4:8" ht="21" x14ac:dyDescent="0.35">
      <c r="D14" s="85"/>
      <c r="E14" s="85"/>
      <c r="F14" s="85"/>
      <c r="G14" s="85"/>
      <c r="H14" s="85"/>
    </row>
    <row r="15" spans="4:8" ht="21" x14ac:dyDescent="0.35">
      <c r="D15" s="85"/>
      <c r="E15" s="85"/>
      <c r="F15" s="85"/>
      <c r="G15" s="85"/>
      <c r="H15" s="85"/>
    </row>
    <row r="16" spans="4:8" ht="21" x14ac:dyDescent="0.35">
      <c r="D16" s="85"/>
      <c r="E16" s="85"/>
      <c r="F16" s="85"/>
      <c r="G16" s="85"/>
      <c r="H16" s="8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52E3-FD4B-4265-AB10-F735746DF463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Kredite &amp; Benchmarks</vt:lpstr>
      <vt:lpstr>Fonds</vt:lpstr>
      <vt:lpstr>Auszahlung</vt:lpstr>
      <vt:lpstr>FFB</vt:lpstr>
      <vt:lpstr>Zielwertsuche</vt:lpstr>
      <vt:lpstr>Diagramm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2025-05-07T17:41:21Z</dcterms:modified>
  <cp:category/>
  <cp:contentStatus/>
</cp:coreProperties>
</file>