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aksf\Desktop\"/>
    </mc:Choice>
  </mc:AlternateContent>
  <xr:revisionPtr revIDLastSave="0" documentId="13_ncr:1_{3526ED71-8486-4A8F-BB45-0D10F06C774E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solver_adj" localSheetId="0" hidden="1">Лист1!$B$53:$B$55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Лист1!$C$56:$E$56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Лист1!$F$52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Лист1!$C$57:$E$57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1" i="2" l="1"/>
  <c r="G160" i="2"/>
  <c r="G159" i="2"/>
  <c r="G158" i="2"/>
  <c r="G157" i="2"/>
  <c r="G156" i="2"/>
  <c r="G155" i="2"/>
  <c r="G154" i="2"/>
  <c r="G153" i="2"/>
  <c r="G152" i="2"/>
  <c r="P144" i="2"/>
  <c r="O144" i="2"/>
  <c r="N144" i="2"/>
  <c r="L144" i="2"/>
  <c r="K144" i="2"/>
  <c r="P143" i="2"/>
  <c r="O143" i="2"/>
  <c r="N143" i="2"/>
  <c r="L143" i="2"/>
  <c r="K143" i="2"/>
  <c r="P142" i="2"/>
  <c r="O142" i="2"/>
  <c r="N142" i="2"/>
  <c r="L142" i="2"/>
  <c r="K142" i="2"/>
  <c r="P141" i="2"/>
  <c r="O141" i="2"/>
  <c r="N141" i="2"/>
  <c r="L141" i="2"/>
  <c r="K141" i="2"/>
  <c r="P140" i="2"/>
  <c r="O140" i="2"/>
  <c r="N140" i="2"/>
  <c r="L140" i="2"/>
  <c r="K140" i="2"/>
  <c r="P139" i="2"/>
  <c r="O139" i="2"/>
  <c r="N139" i="2"/>
  <c r="L139" i="2"/>
  <c r="K139" i="2"/>
  <c r="P138" i="2"/>
  <c r="O138" i="2"/>
  <c r="N138" i="2"/>
  <c r="L138" i="2"/>
  <c r="K138" i="2"/>
  <c r="P137" i="2"/>
  <c r="O137" i="2"/>
  <c r="N137" i="2"/>
  <c r="L137" i="2"/>
  <c r="K137" i="2"/>
  <c r="P136" i="2"/>
  <c r="O136" i="2"/>
  <c r="N136" i="2"/>
  <c r="L136" i="2"/>
  <c r="K136" i="2"/>
  <c r="P135" i="2"/>
  <c r="O135" i="2"/>
  <c r="N135" i="2"/>
  <c r="L135" i="2"/>
  <c r="K135" i="2"/>
  <c r="I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G67" i="2"/>
  <c r="G66" i="2"/>
  <c r="G65" i="2"/>
  <c r="G64" i="2"/>
  <c r="G63" i="2"/>
  <c r="G62" i="2"/>
  <c r="G61" i="2"/>
  <c r="G60" i="2"/>
  <c r="G59" i="2"/>
  <c r="G58" i="2"/>
  <c r="Q50" i="2"/>
  <c r="P50" i="2"/>
  <c r="O50" i="2"/>
  <c r="M50" i="2"/>
  <c r="L50" i="2"/>
  <c r="Q49" i="2"/>
  <c r="P49" i="2"/>
  <c r="O49" i="2"/>
  <c r="M49" i="2"/>
  <c r="L49" i="2"/>
  <c r="Q48" i="2"/>
  <c r="P48" i="2"/>
  <c r="O48" i="2"/>
  <c r="M48" i="2"/>
  <c r="L48" i="2"/>
  <c r="Q47" i="2"/>
  <c r="P47" i="2"/>
  <c r="O47" i="2"/>
  <c r="M47" i="2"/>
  <c r="L47" i="2"/>
  <c r="Q46" i="2"/>
  <c r="P46" i="2"/>
  <c r="O46" i="2"/>
  <c r="M46" i="2"/>
  <c r="L46" i="2"/>
  <c r="Q45" i="2"/>
  <c r="P45" i="2"/>
  <c r="O45" i="2"/>
  <c r="M45" i="2"/>
  <c r="L45" i="2"/>
  <c r="Q44" i="2"/>
  <c r="P44" i="2"/>
  <c r="O44" i="2"/>
  <c r="M44" i="2"/>
  <c r="L44" i="2"/>
  <c r="Q43" i="2"/>
  <c r="P43" i="2"/>
  <c r="O43" i="2"/>
  <c r="M43" i="2"/>
  <c r="L43" i="2"/>
  <c r="Q42" i="2"/>
  <c r="P42" i="2"/>
  <c r="O42" i="2"/>
  <c r="M42" i="2"/>
  <c r="L42" i="2"/>
  <c r="Q41" i="2"/>
  <c r="P41" i="2"/>
  <c r="O41" i="2"/>
  <c r="M41" i="2"/>
  <c r="L41" i="2"/>
  <c r="J17" i="1" l="1"/>
  <c r="J18" i="1"/>
  <c r="J16" i="1"/>
  <c r="I17" i="1"/>
  <c r="I18" i="1"/>
  <c r="I16" i="1"/>
  <c r="C59" i="1" l="1"/>
  <c r="E59" i="1" s="1"/>
  <c r="B56" i="1"/>
  <c r="F52" i="1"/>
  <c r="F54" i="1"/>
  <c r="F55" i="1"/>
  <c r="F53" i="1"/>
  <c r="D56" i="1"/>
  <c r="E56" i="1"/>
  <c r="C56" i="1"/>
  <c r="J39" i="1"/>
  <c r="K39" i="1"/>
  <c r="L39" i="1"/>
  <c r="J40" i="1"/>
  <c r="K40" i="1"/>
  <c r="L40" i="1"/>
  <c r="K38" i="1"/>
  <c r="L38" i="1"/>
  <c r="J38" i="1"/>
  <c r="G17" i="1"/>
  <c r="L17" i="1" s="1"/>
  <c r="G18" i="1"/>
  <c r="G16" i="1"/>
  <c r="L16" i="1" s="1"/>
  <c r="H17" i="1"/>
  <c r="H18" i="1"/>
  <c r="L18" i="1" s="1"/>
  <c r="H16" i="1"/>
  <c r="E25" i="1"/>
  <c r="D25" i="1"/>
  <c r="E19" i="1"/>
  <c r="E24" i="1" s="1"/>
  <c r="F19" i="1"/>
  <c r="F25" i="1" s="1"/>
  <c r="D19" i="1"/>
  <c r="D26" i="1" s="1"/>
  <c r="G25" i="1" l="1"/>
  <c r="A62" i="1"/>
  <c r="I25" i="1"/>
  <c r="C62" i="1"/>
  <c r="A64" i="1"/>
  <c r="D24" i="1"/>
  <c r="E26" i="1"/>
  <c r="G26" i="1" s="1"/>
  <c r="H25" i="1"/>
  <c r="L25" i="1" s="1"/>
  <c r="J25" i="1"/>
  <c r="E62" i="1"/>
  <c r="A63" i="1"/>
  <c r="F26" i="1"/>
  <c r="I26" i="1" s="1"/>
  <c r="F24" i="1"/>
  <c r="D62" i="1"/>
  <c r="J24" i="1" l="1"/>
  <c r="G24" i="1"/>
  <c r="H24" i="1"/>
  <c r="L24" i="1" s="1"/>
  <c r="I24" i="1"/>
  <c r="J26" i="1"/>
  <c r="H26" i="1"/>
  <c r="L26" i="1" s="1"/>
</calcChain>
</file>

<file path=xl/sharedStrings.xml><?xml version="1.0" encoding="utf-8"?>
<sst xmlns="http://schemas.openxmlformats.org/spreadsheetml/2006/main" count="201" uniqueCount="82">
  <si>
    <t>a1</t>
  </si>
  <si>
    <t>a2</t>
  </si>
  <si>
    <t>a3</t>
  </si>
  <si>
    <t>b1</t>
  </si>
  <si>
    <t>b2</t>
  </si>
  <si>
    <t>b3</t>
  </si>
  <si>
    <t>c1</t>
  </si>
  <si>
    <t>c2</t>
  </si>
  <si>
    <t>c3</t>
  </si>
  <si>
    <t>q1</t>
  </si>
  <si>
    <t>q2</t>
  </si>
  <si>
    <t>q3</t>
  </si>
  <si>
    <t>g</t>
  </si>
  <si>
    <t>0.35</t>
  </si>
  <si>
    <t>0.55</t>
  </si>
  <si>
    <t>0.1</t>
  </si>
  <si>
    <t>0.6</t>
  </si>
  <si>
    <t>А1</t>
  </si>
  <si>
    <t>А2</t>
  </si>
  <si>
    <t>А3</t>
  </si>
  <si>
    <t>П1</t>
  </si>
  <si>
    <t>П2</t>
  </si>
  <si>
    <t>П3</t>
  </si>
  <si>
    <t>bij</t>
  </si>
  <si>
    <t>qij</t>
  </si>
  <si>
    <t>max(aij)</t>
  </si>
  <si>
    <t>min(aij)</t>
  </si>
  <si>
    <t>min(rij)</t>
  </si>
  <si>
    <t>max(rij)</t>
  </si>
  <si>
    <t>альфа = -15</t>
  </si>
  <si>
    <t>бета -10</t>
  </si>
  <si>
    <t>Мат. Модель для игрока П</t>
  </si>
  <si>
    <t>Мат. Модель для игрока А</t>
  </si>
  <si>
    <t>y</t>
  </si>
  <si>
    <t>x</t>
  </si>
  <si>
    <t>цена игры</t>
  </si>
  <si>
    <t>p1</t>
  </si>
  <si>
    <t>p2</t>
  </si>
  <si>
    <t>p3</t>
  </si>
  <si>
    <t>Вальда</t>
  </si>
  <si>
    <t>Сэвиджа</t>
  </si>
  <si>
    <t>Гурвица</t>
  </si>
  <si>
    <t>Лапласа</t>
  </si>
  <si>
    <t>Байеса</t>
  </si>
  <si>
    <t>прибавим 21</t>
  </si>
  <si>
    <t>t0</t>
  </si>
  <si>
    <t>Работы</t>
  </si>
  <si>
    <t>tij Продолж</t>
  </si>
  <si>
    <t>dij Мин. возм. вр. раб.</t>
  </si>
  <si>
    <t>kij</t>
  </si>
  <si>
    <t>(1;2)</t>
  </si>
  <si>
    <t>(1;3)</t>
  </si>
  <si>
    <t>(1;4)</t>
  </si>
  <si>
    <t>(2;4)</t>
  </si>
  <si>
    <t>(2;5)</t>
  </si>
  <si>
    <t>(3;4)</t>
  </si>
  <si>
    <t>(3;6)</t>
  </si>
  <si>
    <t>(4;5)</t>
  </si>
  <si>
    <t>(4;6)</t>
  </si>
  <si>
    <t>(5;6)</t>
  </si>
  <si>
    <t>События</t>
  </si>
  <si>
    <t>t(p)</t>
  </si>
  <si>
    <t>t(п)</t>
  </si>
  <si>
    <t>Rn(i)</t>
  </si>
  <si>
    <t>tрн</t>
  </si>
  <si>
    <t>tро</t>
  </si>
  <si>
    <t>tпн</t>
  </si>
  <si>
    <t>tпо</t>
  </si>
  <si>
    <t>R(n)(I,j)</t>
  </si>
  <si>
    <t>R'</t>
  </si>
  <si>
    <t>R''</t>
  </si>
  <si>
    <t>tкр</t>
  </si>
  <si>
    <t>f = x12+x13+x14+x24+x25+x34+x36+x45+x46+x56 -&gt; min</t>
  </si>
  <si>
    <t>Срок выполнения проекта не должен превышать 60</t>
  </si>
  <si>
    <t>to</t>
  </si>
  <si>
    <t>tн</t>
  </si>
  <si>
    <t>xij</t>
  </si>
  <si>
    <t>Новая продолж</t>
  </si>
  <si>
    <t>Затраты:</t>
  </si>
  <si>
    <t>to36 &lt;=60</t>
  </si>
  <si>
    <t>to46 &lt;= 60</t>
  </si>
  <si>
    <t>to56 &lt;=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</si>
</sst>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Ганта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3294507040211135E-2"/>
          <c:y val="0.17171296296296296"/>
          <c:w val="0.89324546171272312"/>
          <c:h val="0.61498432487605714"/>
        </c:manualLayout>
      </c:layout>
      <c:barChart>
        <c:barDir val="bar"/>
        <c:grouping val="stacked"/>
        <c:varyColors val="0"/>
        <c:ser>
          <c:idx val="0"/>
          <c:order val="0"/>
          <c:tx>
            <c:v>Время до начала работы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[1]Лист8!$C$58:$C$67</c:f>
              <c:strCache>
                <c:ptCount val="10"/>
                <c:pt idx="0">
                  <c:v>(1;2)</c:v>
                </c:pt>
                <c:pt idx="1">
                  <c:v>(1;3)</c:v>
                </c:pt>
                <c:pt idx="2">
                  <c:v>(1;4)</c:v>
                </c:pt>
                <c:pt idx="3">
                  <c:v>(2;4)</c:v>
                </c:pt>
                <c:pt idx="4">
                  <c:v>(2;5)</c:v>
                </c:pt>
                <c:pt idx="5">
                  <c:v>(3;4)</c:v>
                </c:pt>
                <c:pt idx="6">
                  <c:v>(3;6)</c:v>
                </c:pt>
                <c:pt idx="7">
                  <c:v>(4;5)</c:v>
                </c:pt>
                <c:pt idx="8">
                  <c:v>(4;6)</c:v>
                </c:pt>
                <c:pt idx="9">
                  <c:v>(5;6)</c:v>
                </c:pt>
              </c:strCache>
            </c:strRef>
          </c:cat>
          <c:val>
            <c:numRef>
              <c:f>[1]Лист8!$D$58:$D$67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19</c:v>
                </c:pt>
                <c:pt idx="5">
                  <c:v>10</c:v>
                </c:pt>
                <c:pt idx="6">
                  <c:v>10</c:v>
                </c:pt>
                <c:pt idx="7">
                  <c:v>37</c:v>
                </c:pt>
                <c:pt idx="8">
                  <c:v>37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C-4127-A52B-C155A186355B}"/>
            </c:ext>
          </c:extLst>
        </c:ser>
        <c:ser>
          <c:idx val="1"/>
          <c:order val="1"/>
          <c:tx>
            <c:v>Продолжительность работы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[1]Лист8!$C$58:$C$67</c:f>
              <c:strCache>
                <c:ptCount val="10"/>
                <c:pt idx="0">
                  <c:v>(1;2)</c:v>
                </c:pt>
                <c:pt idx="1">
                  <c:v>(1;3)</c:v>
                </c:pt>
                <c:pt idx="2">
                  <c:v>(1;4)</c:v>
                </c:pt>
                <c:pt idx="3">
                  <c:v>(2;4)</c:v>
                </c:pt>
                <c:pt idx="4">
                  <c:v>(2;5)</c:v>
                </c:pt>
                <c:pt idx="5">
                  <c:v>(3;4)</c:v>
                </c:pt>
                <c:pt idx="6">
                  <c:v>(3;6)</c:v>
                </c:pt>
                <c:pt idx="7">
                  <c:v>(4;5)</c:v>
                </c:pt>
                <c:pt idx="8">
                  <c:v>(4;6)</c:v>
                </c:pt>
                <c:pt idx="9">
                  <c:v>(5;6)</c:v>
                </c:pt>
              </c:strCache>
            </c:strRef>
          </c:cat>
          <c:val>
            <c:numRef>
              <c:f>[1]Лист8!$E$58:$E$67</c:f>
              <c:numCache>
                <c:formatCode>General</c:formatCode>
                <c:ptCount val="10"/>
                <c:pt idx="0">
                  <c:v>19</c:v>
                </c:pt>
                <c:pt idx="1">
                  <c:v>10</c:v>
                </c:pt>
                <c:pt idx="2">
                  <c:v>35</c:v>
                </c:pt>
                <c:pt idx="3">
                  <c:v>18</c:v>
                </c:pt>
                <c:pt idx="4">
                  <c:v>20</c:v>
                </c:pt>
                <c:pt idx="5">
                  <c:v>9</c:v>
                </c:pt>
                <c:pt idx="6">
                  <c:v>22</c:v>
                </c:pt>
                <c:pt idx="7">
                  <c:v>17</c:v>
                </c:pt>
                <c:pt idx="8">
                  <c:v>20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C-4127-A52B-C155A186355B}"/>
            </c:ext>
          </c:extLst>
        </c:ser>
        <c:ser>
          <c:idx val="2"/>
          <c:order val="2"/>
          <c:tx>
            <c:v>Резерв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[1]Лист8!$C$58:$C$67</c:f>
              <c:strCache>
                <c:ptCount val="10"/>
                <c:pt idx="0">
                  <c:v>(1;2)</c:v>
                </c:pt>
                <c:pt idx="1">
                  <c:v>(1;3)</c:v>
                </c:pt>
                <c:pt idx="2">
                  <c:v>(1;4)</c:v>
                </c:pt>
                <c:pt idx="3">
                  <c:v>(2;4)</c:v>
                </c:pt>
                <c:pt idx="4">
                  <c:v>(2;5)</c:v>
                </c:pt>
                <c:pt idx="5">
                  <c:v>(3;4)</c:v>
                </c:pt>
                <c:pt idx="6">
                  <c:v>(3;6)</c:v>
                </c:pt>
                <c:pt idx="7">
                  <c:v>(4;5)</c:v>
                </c:pt>
                <c:pt idx="8">
                  <c:v>(4;6)</c:v>
                </c:pt>
                <c:pt idx="9">
                  <c:v>(5;6)</c:v>
                </c:pt>
              </c:strCache>
            </c:strRef>
          </c:cat>
          <c:val>
            <c:numRef>
              <c:f>[1]Лист8!$F$58:$F$67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2</c:v>
                </c:pt>
                <c:pt idx="3">
                  <c:v>0</c:v>
                </c:pt>
                <c:pt idx="4">
                  <c:v>15</c:v>
                </c:pt>
                <c:pt idx="5">
                  <c:v>18</c:v>
                </c:pt>
                <c:pt idx="6">
                  <c:v>40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C-4127-A52B-C155A1863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4719311"/>
        <c:axId val="1620315743"/>
      </c:barChart>
      <c:catAx>
        <c:axId val="1844719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0315743"/>
        <c:crosses val="autoZero"/>
        <c:auto val="1"/>
        <c:lblAlgn val="ctr"/>
        <c:lblOffset val="100"/>
        <c:noMultiLvlLbl val="0"/>
      </c:catAx>
      <c:valAx>
        <c:axId val="162031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471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588974382004508E-2"/>
          <c:y val="0.8894670457859436"/>
          <c:w val="0.9032082372783248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Ганта</a:t>
            </a:r>
            <a:endParaRPr lang="ru-RU"/>
          </a:p>
        </c:rich>
      </c:tx>
      <c:layout>
        <c:manualLayout>
          <c:xMode val="edge"/>
          <c:yMode val="edge"/>
          <c:x val="0.39102887139107617"/>
          <c:y val="2.6666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Время начала работы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[1]Лист8!$C$152:$C$161</c:f>
              <c:strCache>
                <c:ptCount val="10"/>
                <c:pt idx="0">
                  <c:v>(1;2)</c:v>
                </c:pt>
                <c:pt idx="1">
                  <c:v>(1;3)</c:v>
                </c:pt>
                <c:pt idx="2">
                  <c:v>(1;4)</c:v>
                </c:pt>
                <c:pt idx="3">
                  <c:v>(2;4)</c:v>
                </c:pt>
                <c:pt idx="4">
                  <c:v>(2;5)</c:v>
                </c:pt>
                <c:pt idx="5">
                  <c:v>(3;4)</c:v>
                </c:pt>
                <c:pt idx="6">
                  <c:v>(3;6)</c:v>
                </c:pt>
                <c:pt idx="7">
                  <c:v>(4;5)</c:v>
                </c:pt>
                <c:pt idx="8">
                  <c:v>(4;6)</c:v>
                </c:pt>
                <c:pt idx="9">
                  <c:v>(5;6)</c:v>
                </c:pt>
              </c:strCache>
            </c:strRef>
          </c:cat>
          <c:val>
            <c:numRef>
              <c:f>[1]Лист8!$D$152:$D$161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16</c:v>
                </c:pt>
                <c:pt idx="5">
                  <c:v>10</c:v>
                </c:pt>
                <c:pt idx="6">
                  <c:v>10</c:v>
                </c:pt>
                <c:pt idx="7">
                  <c:v>33</c:v>
                </c:pt>
                <c:pt idx="8">
                  <c:v>33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4-4317-AB6D-58514F2C2F2F}"/>
            </c:ext>
          </c:extLst>
        </c:ser>
        <c:ser>
          <c:idx val="1"/>
          <c:order val="1"/>
          <c:tx>
            <c:v>Продолжительность работы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[1]Лист8!$C$152:$C$161</c:f>
              <c:strCache>
                <c:ptCount val="10"/>
                <c:pt idx="0">
                  <c:v>(1;2)</c:v>
                </c:pt>
                <c:pt idx="1">
                  <c:v>(1;3)</c:v>
                </c:pt>
                <c:pt idx="2">
                  <c:v>(1;4)</c:v>
                </c:pt>
                <c:pt idx="3">
                  <c:v>(2;4)</c:v>
                </c:pt>
                <c:pt idx="4">
                  <c:v>(2;5)</c:v>
                </c:pt>
                <c:pt idx="5">
                  <c:v>(3;4)</c:v>
                </c:pt>
                <c:pt idx="6">
                  <c:v>(3;6)</c:v>
                </c:pt>
                <c:pt idx="7">
                  <c:v>(4;5)</c:v>
                </c:pt>
                <c:pt idx="8">
                  <c:v>(4;6)</c:v>
                </c:pt>
                <c:pt idx="9">
                  <c:v>(5;6)</c:v>
                </c:pt>
              </c:strCache>
            </c:strRef>
          </c:cat>
          <c:val>
            <c:numRef>
              <c:f>[1]Лист8!$E$152:$E$161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33</c:v>
                </c:pt>
                <c:pt idx="3">
                  <c:v>17</c:v>
                </c:pt>
                <c:pt idx="4">
                  <c:v>20</c:v>
                </c:pt>
                <c:pt idx="5">
                  <c:v>9</c:v>
                </c:pt>
                <c:pt idx="6">
                  <c:v>22</c:v>
                </c:pt>
                <c:pt idx="7">
                  <c:v>13</c:v>
                </c:pt>
                <c:pt idx="8">
                  <c:v>20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4-4317-AB6D-58514F2C2F2F}"/>
            </c:ext>
          </c:extLst>
        </c:ser>
        <c:ser>
          <c:idx val="2"/>
          <c:order val="2"/>
          <c:tx>
            <c:v>Резерв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[1]Лист8!$C$152:$C$161</c:f>
              <c:strCache>
                <c:ptCount val="10"/>
                <c:pt idx="0">
                  <c:v>(1;2)</c:v>
                </c:pt>
                <c:pt idx="1">
                  <c:v>(1;3)</c:v>
                </c:pt>
                <c:pt idx="2">
                  <c:v>(1;4)</c:v>
                </c:pt>
                <c:pt idx="3">
                  <c:v>(2;4)</c:v>
                </c:pt>
                <c:pt idx="4">
                  <c:v>(2;5)</c:v>
                </c:pt>
                <c:pt idx="5">
                  <c:v>(3;4)</c:v>
                </c:pt>
                <c:pt idx="6">
                  <c:v>(3;6)</c:v>
                </c:pt>
                <c:pt idx="7">
                  <c:v>(4;5)</c:v>
                </c:pt>
                <c:pt idx="8">
                  <c:v>(4;6)</c:v>
                </c:pt>
                <c:pt idx="9">
                  <c:v>(5;6)</c:v>
                </c:pt>
              </c:strCache>
            </c:strRef>
          </c:cat>
          <c:val>
            <c:numRef>
              <c:f>[1]Лист8!$F$152:$F$161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14</c:v>
                </c:pt>
                <c:pt idx="6">
                  <c:v>28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4-4317-AB6D-58514F2C2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0127295"/>
        <c:axId val="1553588175"/>
      </c:barChart>
      <c:catAx>
        <c:axId val="2030127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3588175"/>
        <c:crosses val="autoZero"/>
        <c:auto val="1"/>
        <c:lblAlgn val="ctr"/>
        <c:lblOffset val="100"/>
        <c:noMultiLvlLbl val="0"/>
      </c:catAx>
      <c:valAx>
        <c:axId val="155358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012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43</xdr:row>
      <xdr:rowOff>57150</xdr:rowOff>
    </xdr:from>
    <xdr:ext cx="1919866" cy="8372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3BF747D-C752-489D-BD85-A43BB9ACDC4C}"/>
                </a:ext>
              </a:extLst>
            </xdr:cNvPr>
            <xdr:cNvSpPr txBox="1"/>
          </xdr:nvSpPr>
          <xdr:spPr>
            <a:xfrm>
              <a:off x="1257300" y="8248650"/>
              <a:ext cx="1919866" cy="837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i="1">
                  <a:latin typeface="Cambria Math" panose="02040503050406030204" pitchFamily="18" charset="0"/>
                </a:rPr>
                <a:t>f(y)= y1+y2+y3 -&gt; max</a:t>
              </a:r>
              <a:endParaRPr lang="ru-RU" sz="110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11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1+4∗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2+8∗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3 ≤1 </m:t>
                            </m:r>
                          </m:e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1+6∗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2+12∗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3 ≤1</m:t>
                            </m:r>
                          </m:e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14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2+7∗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3 ≤1 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3BF747D-C752-489D-BD85-A43BB9ACDC4C}"/>
                </a:ext>
              </a:extLst>
            </xdr:cNvPr>
            <xdr:cNvSpPr txBox="1"/>
          </xdr:nvSpPr>
          <xdr:spPr>
            <a:xfrm>
              <a:off x="1257300" y="8248650"/>
              <a:ext cx="1919866" cy="837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1">
                  <a:latin typeface="Cambria Math" panose="02040503050406030204" pitchFamily="18" charset="0"/>
                </a:rPr>
                <a:t>f(y)= y1+y2+y3 -&gt; max</a:t>
              </a:r>
              <a:endParaRPr lang="ru-RU" sz="1100" i="1">
                <a:latin typeface="Cambria Math" panose="02040503050406030204" pitchFamily="18" charset="0"/>
              </a:endParaRPr>
            </a:p>
            <a:p>
              <a:pPr/>
              <a:r>
                <a:rPr lang="en-US" sz="1100" i="0">
                  <a:latin typeface="Cambria Math" panose="02040503050406030204" pitchFamily="18" charset="0"/>
                </a:rPr>
                <a:t>{</a:t>
              </a:r>
              <a:r>
                <a:rPr lang="en-US" sz="1100" b="0" i="0">
                  <a:latin typeface="Cambria Math" panose="02040503050406030204" pitchFamily="18" charset="0"/>
                </a:rPr>
                <a:t>█(</a:t>
              </a:r>
              <a:r>
                <a:rPr lang="ru-RU" sz="1100" b="0" i="0">
                  <a:latin typeface="Cambria Math" panose="02040503050406030204" pitchFamily="18" charset="0"/>
                </a:rPr>
                <a:t>11</a:t>
              </a:r>
              <a:r>
                <a:rPr lang="en-US" sz="1100" i="0">
                  <a:latin typeface="Cambria Math" panose="02040503050406030204" pitchFamily="18" charset="0"/>
                </a:rPr>
                <a:t>∗𝑦1+4∗𝑦2+8∗𝑦3 ≤1 @</a:t>
              </a:r>
              <a:r>
                <a:rPr lang="ru-RU" sz="1100" b="0" i="0">
                  <a:latin typeface="Cambria Math" panose="02040503050406030204" pitchFamily="18" charset="0"/>
                </a:rPr>
                <a:t>9</a:t>
              </a:r>
              <a:r>
                <a:rPr lang="en-US" sz="1100" i="0">
                  <a:latin typeface="Cambria Math" panose="02040503050406030204" pitchFamily="18" charset="0"/>
                </a:rPr>
                <a:t>∗𝑦1+6∗𝑦2+12∗𝑦3 ≤1@</a:t>
              </a:r>
              <a:r>
                <a:rPr lang="ru-RU" sz="1100" b="0" i="0">
                  <a:latin typeface="Cambria Math" panose="02040503050406030204" pitchFamily="18" charset="0"/>
                </a:rPr>
                <a:t>14</a:t>
              </a:r>
              <a:r>
                <a:rPr lang="en-US" sz="1100" i="0">
                  <a:latin typeface="Cambria Math" panose="02040503050406030204" pitchFamily="18" charset="0"/>
                </a:rPr>
                <a:t>∗𝑦2+7∗𝑦3 ≤1 )┤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57150</xdr:colOff>
      <xdr:row>43</xdr:row>
      <xdr:rowOff>38100</xdr:rowOff>
    </xdr:from>
    <xdr:ext cx="1862716" cy="8372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19E345A-5689-44B4-9886-435F3CA8BD41}"/>
                </a:ext>
              </a:extLst>
            </xdr:cNvPr>
            <xdr:cNvSpPr txBox="1"/>
          </xdr:nvSpPr>
          <xdr:spPr>
            <a:xfrm>
              <a:off x="4324350" y="8229600"/>
              <a:ext cx="1862716" cy="837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i="1">
                  <a:latin typeface="Cambria Math" panose="02040503050406030204" pitchFamily="18" charset="0"/>
                </a:rPr>
                <a:t>z(x)= x1+x2+x3 -&gt; min</a:t>
              </a:r>
              <a:endParaRPr lang="ru-RU" sz="110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11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≥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1 </m:t>
                            </m:r>
                          </m: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2+1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≥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8∗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1+12∗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2+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7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≥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1 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19E345A-5689-44B4-9886-435F3CA8BD41}"/>
                </a:ext>
              </a:extLst>
            </xdr:cNvPr>
            <xdr:cNvSpPr txBox="1"/>
          </xdr:nvSpPr>
          <xdr:spPr>
            <a:xfrm>
              <a:off x="4324350" y="8229600"/>
              <a:ext cx="1862716" cy="837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1">
                  <a:latin typeface="Cambria Math" panose="02040503050406030204" pitchFamily="18" charset="0"/>
                </a:rPr>
                <a:t>z(x)= x1+x2+x3 -&gt; min</a:t>
              </a:r>
              <a:endParaRPr lang="ru-RU" sz="1100" i="1">
                <a:latin typeface="Cambria Math" panose="02040503050406030204" pitchFamily="18" charset="0"/>
              </a:endParaRPr>
            </a:p>
            <a:p>
              <a:pPr/>
              <a:r>
                <a:rPr lang="en-US" sz="1100" i="0">
                  <a:latin typeface="Cambria Math" panose="02040503050406030204" pitchFamily="18" charset="0"/>
                </a:rPr>
                <a:t>{</a:t>
              </a:r>
              <a:r>
                <a:rPr lang="en-US" sz="1100" b="0" i="0">
                  <a:latin typeface="Cambria Math" panose="02040503050406030204" pitchFamily="18" charset="0"/>
                </a:rPr>
                <a:t>█(</a:t>
              </a:r>
              <a:r>
                <a:rPr lang="ru-RU" sz="1100" b="0" i="0">
                  <a:latin typeface="Cambria Math" panose="02040503050406030204" pitchFamily="18" charset="0"/>
                </a:rPr>
                <a:t>11</a:t>
              </a:r>
              <a:r>
                <a:rPr lang="en-US" sz="110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latin typeface="Cambria Math" panose="02040503050406030204" pitchFamily="18" charset="0"/>
                </a:rPr>
                <a:t>1+</a:t>
              </a:r>
              <a:r>
                <a:rPr lang="ru-RU" sz="1100" b="0" i="0">
                  <a:latin typeface="Cambria Math" panose="02040503050406030204" pitchFamily="18" charset="0"/>
                </a:rPr>
                <a:t>9</a:t>
              </a:r>
              <a:r>
                <a:rPr lang="en-US" sz="110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≥</a:t>
              </a:r>
              <a:r>
                <a:rPr lang="en-US" sz="1100" i="0">
                  <a:latin typeface="Cambria Math" panose="02040503050406030204" pitchFamily="18" charset="0"/>
                </a:rPr>
                <a:t>1 @</a:t>
              </a:r>
              <a:r>
                <a:rPr lang="en-US" sz="1100" b="0" i="0">
                  <a:latin typeface="Cambria Math" panose="02040503050406030204" pitchFamily="18" charset="0"/>
                </a:rPr>
                <a:t>4</a:t>
              </a:r>
              <a:r>
                <a:rPr lang="en-US" sz="110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latin typeface="Cambria Math" panose="02040503050406030204" pitchFamily="18" charset="0"/>
                </a:rPr>
                <a:t>1+</a:t>
              </a:r>
              <a:r>
                <a:rPr lang="ru-RU" sz="1100" b="0" i="0">
                  <a:latin typeface="Cambria Math" panose="02040503050406030204" pitchFamily="18" charset="0"/>
                </a:rPr>
                <a:t>6</a:t>
              </a:r>
              <a:r>
                <a:rPr lang="en-US" sz="110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latin typeface="Cambria Math" panose="02040503050406030204" pitchFamily="18" charset="0"/>
                </a:rPr>
                <a:t>2+1</a:t>
              </a:r>
              <a:r>
                <a:rPr lang="en-US" sz="1100" b="0" i="0">
                  <a:latin typeface="Cambria Math" panose="02040503050406030204" pitchFamily="18" charset="0"/>
                </a:rPr>
                <a:t>4</a:t>
              </a:r>
              <a:r>
                <a:rPr lang="en-US" sz="110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latin typeface="Cambria Math" panose="02040503050406030204" pitchFamily="18" charset="0"/>
                </a:rPr>
                <a:t>3</a:t>
              </a:r>
              <a:r>
                <a:rPr lang="en-US" sz="1100" b="0" i="0">
                  <a:latin typeface="Cambria Math" panose="02040503050406030204" pitchFamily="18" charset="0"/>
                </a:rPr>
                <a:t>≥</a:t>
              </a:r>
              <a:r>
                <a:rPr lang="en-US" sz="1100" i="0">
                  <a:latin typeface="Cambria Math" panose="02040503050406030204" pitchFamily="18" charset="0"/>
                </a:rPr>
                <a:t>1@</a:t>
              </a:r>
              <a:r>
                <a:rPr lang="en-US" sz="1100" b="0" i="0">
                  <a:latin typeface="Cambria Math" panose="02040503050406030204" pitchFamily="18" charset="0"/>
                </a:rPr>
                <a:t>8∗𝑥1+12∗𝑥</a:t>
              </a:r>
              <a:r>
                <a:rPr lang="en-US" sz="1100" i="0">
                  <a:latin typeface="Cambria Math" panose="02040503050406030204" pitchFamily="18" charset="0"/>
                </a:rPr>
                <a:t>2+</a:t>
              </a:r>
              <a:r>
                <a:rPr lang="ru-RU" sz="1100" b="0" i="0">
                  <a:latin typeface="Cambria Math" panose="02040503050406030204" pitchFamily="18" charset="0"/>
                </a:rPr>
                <a:t>7</a:t>
              </a:r>
              <a:r>
                <a:rPr lang="en-US" sz="110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latin typeface="Cambria Math" panose="02040503050406030204" pitchFamily="18" charset="0"/>
                </a:rPr>
                <a:t>3</a:t>
              </a:r>
              <a:r>
                <a:rPr lang="en-US" sz="1100" b="0" i="0">
                  <a:latin typeface="Cambria Math" panose="02040503050406030204" pitchFamily="18" charset="0"/>
                </a:rPr>
                <a:t>≥</a:t>
              </a:r>
              <a:r>
                <a:rPr lang="en-US" sz="1100" i="0">
                  <a:latin typeface="Cambria Math" panose="02040503050406030204" pitchFamily="18" charset="0"/>
                </a:rPr>
                <a:t>1 )┤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54</xdr:row>
      <xdr:rowOff>38100</xdr:rowOff>
    </xdr:from>
    <xdr:to>
      <xdr:col>15</xdr:col>
      <xdr:colOff>137160</xdr:colOff>
      <xdr:row>69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F849259-1602-4A73-B9FB-57D278967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147</xdr:row>
      <xdr:rowOff>7620</xdr:rowOff>
    </xdr:from>
    <xdr:to>
      <xdr:col>14</xdr:col>
      <xdr:colOff>419100</xdr:colOff>
      <xdr:row>162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B2FC731-BC20-4AFE-B8BF-C831EEFBA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171450</xdr:colOff>
      <xdr:row>77</xdr:row>
      <xdr:rowOff>95250</xdr:rowOff>
    </xdr:from>
    <xdr:to>
      <xdr:col>17</xdr:col>
      <xdr:colOff>400050</xdr:colOff>
      <xdr:row>95</xdr:row>
      <xdr:rowOff>180975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77BF7A4-5D7A-43B6-8B04-0C2753CF2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4763750"/>
          <a:ext cx="632460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95250</xdr:colOff>
      <xdr:row>13</xdr:row>
      <xdr:rowOff>63500</xdr:rowOff>
    </xdr:from>
    <xdr:to>
      <xdr:col>20</xdr:col>
      <xdr:colOff>442912</xdr:colOff>
      <xdr:row>37</xdr:row>
      <xdr:rowOff>53975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9D43111E-862F-438E-B352-5F01AA1C9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540000"/>
          <a:ext cx="8293100" cy="456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PTIM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 о результатах 1"/>
      <sheetName val="Отчет об устойчивости 1"/>
      <sheetName val="Отчет о пределах 1"/>
      <sheetName val="Отчет о результатах 2"/>
      <sheetName val="Отчет об устойчивости 2"/>
      <sheetName val="Отчет о пределах 2"/>
      <sheetName val="Лист1"/>
      <sheetName val="Лист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58">
          <cell r="C58" t="str">
            <v>(1;2)</v>
          </cell>
          <cell r="D58">
            <v>0</v>
          </cell>
          <cell r="E58">
            <v>19</v>
          </cell>
          <cell r="F58">
            <v>0</v>
          </cell>
        </row>
        <row r="59">
          <cell r="C59" t="str">
            <v>(1;3)</v>
          </cell>
          <cell r="D59">
            <v>0</v>
          </cell>
          <cell r="E59">
            <v>10</v>
          </cell>
          <cell r="F59">
            <v>8</v>
          </cell>
        </row>
        <row r="60">
          <cell r="C60" t="str">
            <v>(1;4)</v>
          </cell>
          <cell r="D60">
            <v>0</v>
          </cell>
          <cell r="E60">
            <v>35</v>
          </cell>
          <cell r="F60">
            <v>2</v>
          </cell>
        </row>
        <row r="61">
          <cell r="C61" t="str">
            <v>(2;4)</v>
          </cell>
          <cell r="D61">
            <v>19</v>
          </cell>
          <cell r="E61">
            <v>18</v>
          </cell>
          <cell r="F61">
            <v>0</v>
          </cell>
        </row>
        <row r="62">
          <cell r="C62" t="str">
            <v>(2;5)</v>
          </cell>
          <cell r="D62">
            <v>19</v>
          </cell>
          <cell r="E62">
            <v>20</v>
          </cell>
          <cell r="F62">
            <v>15</v>
          </cell>
        </row>
        <row r="63">
          <cell r="C63" t="str">
            <v>(3;4)</v>
          </cell>
          <cell r="D63">
            <v>10</v>
          </cell>
          <cell r="E63">
            <v>9</v>
          </cell>
          <cell r="F63">
            <v>18</v>
          </cell>
        </row>
        <row r="64">
          <cell r="C64" t="str">
            <v>(3;6)</v>
          </cell>
          <cell r="D64">
            <v>10</v>
          </cell>
          <cell r="E64">
            <v>22</v>
          </cell>
          <cell r="F64">
            <v>40</v>
          </cell>
        </row>
        <row r="65">
          <cell r="C65" t="str">
            <v>(4;5)</v>
          </cell>
          <cell r="D65">
            <v>37</v>
          </cell>
          <cell r="E65">
            <v>17</v>
          </cell>
          <cell r="F65">
            <v>0</v>
          </cell>
        </row>
        <row r="66">
          <cell r="C66" t="str">
            <v>(4;6)</v>
          </cell>
          <cell r="D66">
            <v>37</v>
          </cell>
          <cell r="E66">
            <v>20</v>
          </cell>
          <cell r="F66">
            <v>15</v>
          </cell>
        </row>
        <row r="67">
          <cell r="C67" t="str">
            <v>(5;6)</v>
          </cell>
          <cell r="D67">
            <v>54</v>
          </cell>
          <cell r="E67">
            <v>18</v>
          </cell>
          <cell r="F67">
            <v>0</v>
          </cell>
        </row>
        <row r="152">
          <cell r="C152" t="str">
            <v>(1;2)</v>
          </cell>
          <cell r="D152">
            <v>0</v>
          </cell>
          <cell r="E152">
            <v>16</v>
          </cell>
          <cell r="F152">
            <v>0</v>
          </cell>
        </row>
        <row r="153">
          <cell r="C153" t="str">
            <v>(1;3)</v>
          </cell>
          <cell r="D153">
            <v>0</v>
          </cell>
          <cell r="E153">
            <v>10</v>
          </cell>
          <cell r="F153">
            <v>7</v>
          </cell>
        </row>
        <row r="154">
          <cell r="C154" t="str">
            <v>(1;4)</v>
          </cell>
          <cell r="D154">
            <v>0</v>
          </cell>
          <cell r="E154">
            <v>33</v>
          </cell>
          <cell r="F154">
            <v>0</v>
          </cell>
        </row>
        <row r="155">
          <cell r="C155" t="str">
            <v>(2;4)</v>
          </cell>
          <cell r="D155">
            <v>16</v>
          </cell>
          <cell r="E155">
            <v>17</v>
          </cell>
          <cell r="F155">
            <v>0</v>
          </cell>
        </row>
        <row r="156">
          <cell r="C156" t="str">
            <v>(2;5)</v>
          </cell>
          <cell r="D156">
            <v>16</v>
          </cell>
          <cell r="E156">
            <v>20</v>
          </cell>
          <cell r="F156">
            <v>10</v>
          </cell>
        </row>
        <row r="157">
          <cell r="C157" t="str">
            <v>(3;4)</v>
          </cell>
          <cell r="D157">
            <v>10</v>
          </cell>
          <cell r="E157">
            <v>9</v>
          </cell>
          <cell r="F157">
            <v>14</v>
          </cell>
        </row>
        <row r="158">
          <cell r="C158" t="str">
            <v>(3;6)</v>
          </cell>
          <cell r="D158">
            <v>10</v>
          </cell>
          <cell r="E158">
            <v>22</v>
          </cell>
          <cell r="F158">
            <v>28</v>
          </cell>
        </row>
        <row r="159">
          <cell r="C159" t="str">
            <v>(4;5)</v>
          </cell>
          <cell r="D159">
            <v>33</v>
          </cell>
          <cell r="E159">
            <v>13</v>
          </cell>
          <cell r="F159">
            <v>0</v>
          </cell>
        </row>
        <row r="160">
          <cell r="C160" t="str">
            <v>(4;6)</v>
          </cell>
          <cell r="D160">
            <v>33</v>
          </cell>
          <cell r="E160">
            <v>20</v>
          </cell>
          <cell r="F160">
            <v>7</v>
          </cell>
        </row>
        <row r="161">
          <cell r="C161" t="str">
            <v>(5;6)</v>
          </cell>
          <cell r="D161">
            <v>46</v>
          </cell>
          <cell r="E161">
            <v>14</v>
          </cell>
          <cell r="F16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topLeftCell="A33" workbookViewId="0">
      <selection activeCell="H63" sqref="H63"/>
    </sheetView>
  </sheetViews>
  <sheetFormatPr defaultRowHeight="15" x14ac:dyDescent="0.25"/>
  <sheetData>
    <row r="1" spans="1:12" x14ac:dyDescent="0.25">
      <c r="A1" s="1" t="s">
        <v>0</v>
      </c>
      <c r="B1" s="1">
        <v>10</v>
      </c>
    </row>
    <row r="2" spans="1:12" x14ac:dyDescent="0.25">
      <c r="A2" s="1" t="s">
        <v>1</v>
      </c>
      <c r="B2" s="1">
        <v>17</v>
      </c>
    </row>
    <row r="3" spans="1:12" x14ac:dyDescent="0.25">
      <c r="A3" s="1" t="s">
        <v>2</v>
      </c>
      <c r="B3" s="1">
        <v>13</v>
      </c>
    </row>
    <row r="4" spans="1:12" x14ac:dyDescent="0.25">
      <c r="A4" s="1" t="s">
        <v>3</v>
      </c>
      <c r="B4" s="1">
        <v>12</v>
      </c>
    </row>
    <row r="5" spans="1:12" x14ac:dyDescent="0.25">
      <c r="A5" s="1" t="s">
        <v>4</v>
      </c>
      <c r="B5" s="1">
        <v>15</v>
      </c>
    </row>
    <row r="6" spans="1:12" x14ac:dyDescent="0.25">
      <c r="A6" s="1" t="s">
        <v>5</v>
      </c>
      <c r="B6" s="1">
        <v>9</v>
      </c>
    </row>
    <row r="7" spans="1:12" x14ac:dyDescent="0.25">
      <c r="A7" s="1" t="s">
        <v>6</v>
      </c>
      <c r="B7" s="1">
        <v>21</v>
      </c>
    </row>
    <row r="8" spans="1:12" x14ac:dyDescent="0.25">
      <c r="A8" s="1" t="s">
        <v>7</v>
      </c>
      <c r="B8" s="1">
        <v>7</v>
      </c>
    </row>
    <row r="9" spans="1:12" x14ac:dyDescent="0.25">
      <c r="A9" s="1" t="s">
        <v>8</v>
      </c>
      <c r="B9" s="1">
        <v>14</v>
      </c>
    </row>
    <row r="10" spans="1:12" x14ac:dyDescent="0.25">
      <c r="A10" s="1" t="s">
        <v>9</v>
      </c>
      <c r="B10" s="1" t="s">
        <v>13</v>
      </c>
    </row>
    <row r="11" spans="1:12" x14ac:dyDescent="0.25">
      <c r="A11" s="1" t="s">
        <v>10</v>
      </c>
      <c r="B11" s="1" t="s">
        <v>14</v>
      </c>
    </row>
    <row r="12" spans="1:12" x14ac:dyDescent="0.25">
      <c r="A12" s="1" t="s">
        <v>11</v>
      </c>
      <c r="B12" s="1" t="s">
        <v>15</v>
      </c>
    </row>
    <row r="13" spans="1:12" x14ac:dyDescent="0.25">
      <c r="A13" s="1" t="s">
        <v>12</v>
      </c>
      <c r="B13" s="1" t="s">
        <v>16</v>
      </c>
    </row>
    <row r="15" spans="1:12" x14ac:dyDescent="0.25">
      <c r="C15" s="1"/>
      <c r="D15" s="1" t="s">
        <v>20</v>
      </c>
      <c r="E15" s="1" t="s">
        <v>21</v>
      </c>
      <c r="F15" s="1" t="s">
        <v>22</v>
      </c>
      <c r="G15" s="3" t="s">
        <v>26</v>
      </c>
      <c r="H15" s="3" t="s">
        <v>25</v>
      </c>
      <c r="I15" s="3" t="s">
        <v>43</v>
      </c>
      <c r="J15" s="1" t="s">
        <v>42</v>
      </c>
      <c r="K15" s="1" t="s">
        <v>39</v>
      </c>
      <c r="L15" s="1" t="s">
        <v>41</v>
      </c>
    </row>
    <row r="16" spans="1:12" x14ac:dyDescent="0.25">
      <c r="C16" s="1" t="s">
        <v>17</v>
      </c>
      <c r="D16" s="1">
        <v>-10</v>
      </c>
      <c r="E16" s="1">
        <v>-17</v>
      </c>
      <c r="F16" s="1">
        <v>-13</v>
      </c>
      <c r="G16" s="1">
        <f>MIN(D16:F16)</f>
        <v>-17</v>
      </c>
      <c r="H16" s="1">
        <f>MAX(D16:F16)</f>
        <v>-10</v>
      </c>
      <c r="I16" s="1">
        <f>SUMPRODUCT(D16:F16,$D$20:$F$20)</f>
        <v>-14.150000000000002</v>
      </c>
      <c r="J16" s="1">
        <f>SUM(D16:F16) * 1 / 3</f>
        <v>-13.333333333333334</v>
      </c>
      <c r="K16" s="1">
        <v>-15</v>
      </c>
      <c r="L16" s="1">
        <f>0.6*G16+(1-0.6)*H16</f>
        <v>-14.2</v>
      </c>
    </row>
    <row r="17" spans="3:12" x14ac:dyDescent="0.25">
      <c r="C17" s="1" t="s">
        <v>18</v>
      </c>
      <c r="D17" s="1">
        <v>-12</v>
      </c>
      <c r="E17" s="1">
        <v>-15</v>
      </c>
      <c r="F17" s="1">
        <v>-9</v>
      </c>
      <c r="G17" s="1">
        <f>MIN(D17:F17)</f>
        <v>-15</v>
      </c>
      <c r="H17" s="1">
        <f>MAX(D17:F17)</f>
        <v>-9</v>
      </c>
      <c r="I17" s="1">
        <f t="shared" ref="I17:I18" si="0">SUMPRODUCT(D17:F17,$D$20:$F$20)</f>
        <v>-13.35</v>
      </c>
      <c r="J17" s="8">
        <f t="shared" ref="J17:J18" si="1">SUM(D17:F17) * 1 / 3</f>
        <v>-12</v>
      </c>
      <c r="K17" s="1" t="s">
        <v>18</v>
      </c>
      <c r="L17" s="8">
        <f>0.6*G17+(1-0.6)*H17</f>
        <v>-12.6</v>
      </c>
    </row>
    <row r="18" spans="3:12" x14ac:dyDescent="0.25">
      <c r="C18" s="1" t="s">
        <v>19</v>
      </c>
      <c r="D18" s="1">
        <v>-21</v>
      </c>
      <c r="E18" s="1">
        <v>-7</v>
      </c>
      <c r="F18" s="1">
        <v>-14</v>
      </c>
      <c r="G18" s="1">
        <f>MIN(D18:F18)</f>
        <v>-21</v>
      </c>
      <c r="H18" s="1">
        <f>MAX(D18:F18)</f>
        <v>-7</v>
      </c>
      <c r="I18" s="8">
        <f t="shared" si="0"/>
        <v>-12.6</v>
      </c>
      <c r="J18" s="1">
        <f t="shared" si="1"/>
        <v>-14</v>
      </c>
      <c r="K18" s="3"/>
      <c r="L18" s="1">
        <f>0.6*G18+(1-0.6)*H18</f>
        <v>-15.4</v>
      </c>
    </row>
    <row r="19" spans="3:12" x14ac:dyDescent="0.25">
      <c r="C19" s="3" t="s">
        <v>23</v>
      </c>
      <c r="D19" s="1">
        <f>MAX(D16:D18)</f>
        <v>-10</v>
      </c>
      <c r="E19" s="1">
        <f t="shared" ref="E19:F19" si="2">MAX(E16:E18)</f>
        <v>-7</v>
      </c>
      <c r="F19" s="1">
        <f t="shared" si="2"/>
        <v>-9</v>
      </c>
      <c r="G19" s="5"/>
      <c r="H19" s="5"/>
      <c r="I19" s="5"/>
      <c r="J19" s="5"/>
      <c r="K19" s="5"/>
      <c r="L19" s="5"/>
    </row>
    <row r="20" spans="3:12" x14ac:dyDescent="0.25">
      <c r="C20" s="3" t="s">
        <v>24</v>
      </c>
      <c r="D20" s="3">
        <v>0.35</v>
      </c>
      <c r="E20" s="3">
        <v>0.55000000000000004</v>
      </c>
      <c r="F20" s="3">
        <v>0.1</v>
      </c>
      <c r="G20" s="5"/>
      <c r="H20" s="5"/>
      <c r="I20" s="5"/>
      <c r="J20" s="5"/>
      <c r="K20" s="5"/>
      <c r="L20" s="5"/>
    </row>
    <row r="23" spans="3:12" x14ac:dyDescent="0.25">
      <c r="C23" s="1"/>
      <c r="D23" s="1" t="s">
        <v>20</v>
      </c>
      <c r="E23" s="1" t="s">
        <v>21</v>
      </c>
      <c r="F23" s="1" t="s">
        <v>22</v>
      </c>
      <c r="G23" s="3" t="s">
        <v>27</v>
      </c>
      <c r="H23" s="3" t="s">
        <v>28</v>
      </c>
      <c r="I23" s="3" t="s">
        <v>43</v>
      </c>
      <c r="J23" s="1" t="s">
        <v>42</v>
      </c>
      <c r="K23" s="1" t="s">
        <v>40</v>
      </c>
      <c r="L23" s="1" t="s">
        <v>41</v>
      </c>
    </row>
    <row r="24" spans="3:12" x14ac:dyDescent="0.25">
      <c r="C24" s="1" t="s">
        <v>17</v>
      </c>
      <c r="D24" s="1">
        <f>D$19-D16</f>
        <v>0</v>
      </c>
      <c r="E24" s="1">
        <f t="shared" ref="E24:F24" si="3">E$19-E16</f>
        <v>10</v>
      </c>
      <c r="F24" s="1">
        <f t="shared" si="3"/>
        <v>4</v>
      </c>
      <c r="G24" s="1">
        <f>MIN(D24:F24)</f>
        <v>0</v>
      </c>
      <c r="H24" s="1">
        <f>MAX(D24:F24)</f>
        <v>10</v>
      </c>
      <c r="I24" s="1">
        <f>SUMPRODUCT(D24:F24,$D$20:$F$20)</f>
        <v>5.9</v>
      </c>
      <c r="J24" s="1">
        <f>SUM(D24:F24) * 1 / 3</f>
        <v>4.666666666666667</v>
      </c>
      <c r="K24" s="1">
        <v>8</v>
      </c>
      <c r="L24" s="1">
        <f>0.6*H24+(1-0.6)*G24</f>
        <v>6</v>
      </c>
    </row>
    <row r="25" spans="3:12" x14ac:dyDescent="0.25">
      <c r="C25" s="1" t="s">
        <v>18</v>
      </c>
      <c r="D25" s="1">
        <f t="shared" ref="D25:F26" si="4">D$19-D17</f>
        <v>2</v>
      </c>
      <c r="E25" s="1">
        <f t="shared" si="4"/>
        <v>8</v>
      </c>
      <c r="F25" s="1">
        <f t="shared" si="4"/>
        <v>0</v>
      </c>
      <c r="G25" s="1">
        <f t="shared" ref="G25:G26" si="5">MIN(D25:F25)</f>
        <v>0</v>
      </c>
      <c r="H25" s="1">
        <f t="shared" ref="H25:H26" si="6">MAX(D25:F25)</f>
        <v>8</v>
      </c>
      <c r="I25" s="1">
        <f>SUMPRODUCT(D25:F25,$D$20:$F$20)</f>
        <v>5.1000000000000005</v>
      </c>
      <c r="J25" s="8">
        <f>SUM(D25:F25) * 1 / 3</f>
        <v>3.3333333333333335</v>
      </c>
      <c r="K25" s="1" t="s">
        <v>18</v>
      </c>
      <c r="L25" s="8">
        <f>0.6*H25+(1-0.6)*G25</f>
        <v>4.8</v>
      </c>
    </row>
    <row r="26" spans="3:12" x14ac:dyDescent="0.25">
      <c r="C26" s="1" t="s">
        <v>19</v>
      </c>
      <c r="D26" s="1">
        <f t="shared" si="4"/>
        <v>11</v>
      </c>
      <c r="E26" s="1">
        <f t="shared" si="4"/>
        <v>0</v>
      </c>
      <c r="F26" s="1">
        <f t="shared" si="4"/>
        <v>5</v>
      </c>
      <c r="G26" s="1">
        <f t="shared" si="5"/>
        <v>0</v>
      </c>
      <c r="H26" s="1">
        <f t="shared" si="6"/>
        <v>11</v>
      </c>
      <c r="I26" s="8">
        <f>SUMPRODUCT(D26:F26,$D$20:$F$20)</f>
        <v>4.3499999999999996</v>
      </c>
      <c r="J26" s="1">
        <f>SUM(D26:F26) * 1 / 3</f>
        <v>5.333333333333333</v>
      </c>
      <c r="K26" s="1"/>
      <c r="L26" s="1">
        <f>0.6*H26+(1-0.6)*G26</f>
        <v>6.6</v>
      </c>
    </row>
    <row r="27" spans="3:12" x14ac:dyDescent="0.25">
      <c r="C27" s="3" t="s">
        <v>24</v>
      </c>
      <c r="D27" s="3">
        <v>0.35</v>
      </c>
      <c r="E27" s="3">
        <v>0.55000000000000004</v>
      </c>
      <c r="F27" s="3">
        <v>0.1</v>
      </c>
      <c r="G27" s="5"/>
      <c r="H27" s="5"/>
      <c r="I27" s="5"/>
      <c r="J27" s="5"/>
      <c r="K27" s="5"/>
      <c r="L27" s="5"/>
    </row>
    <row r="34" spans="3:12" x14ac:dyDescent="0.25">
      <c r="C34" t="s">
        <v>29</v>
      </c>
    </row>
    <row r="35" spans="3:12" x14ac:dyDescent="0.25">
      <c r="C35" t="s">
        <v>30</v>
      </c>
    </row>
    <row r="37" spans="3:12" x14ac:dyDescent="0.25">
      <c r="C37" s="1"/>
      <c r="D37" s="1" t="s">
        <v>20</v>
      </c>
      <c r="E37" s="1" t="s">
        <v>21</v>
      </c>
      <c r="F37" s="1" t="s">
        <v>22</v>
      </c>
      <c r="G37" s="4" t="s">
        <v>44</v>
      </c>
      <c r="I37" s="1"/>
      <c r="J37" s="1" t="s">
        <v>20</v>
      </c>
      <c r="K37" s="1" t="s">
        <v>21</v>
      </c>
      <c r="L37" s="1" t="s">
        <v>22</v>
      </c>
    </row>
    <row r="38" spans="3:12" x14ac:dyDescent="0.25">
      <c r="C38" s="1" t="s">
        <v>17</v>
      </c>
      <c r="D38" s="1">
        <v>-10</v>
      </c>
      <c r="E38" s="1">
        <v>-17</v>
      </c>
      <c r="F38" s="1">
        <v>-13</v>
      </c>
      <c r="I38" s="1" t="s">
        <v>17</v>
      </c>
      <c r="J38" s="1">
        <f>D38+21</f>
        <v>11</v>
      </c>
      <c r="K38" s="1">
        <f t="shared" ref="K38:L38" si="7">E38+21</f>
        <v>4</v>
      </c>
      <c r="L38" s="1">
        <f t="shared" si="7"/>
        <v>8</v>
      </c>
    </row>
    <row r="39" spans="3:12" x14ac:dyDescent="0.25">
      <c r="C39" s="1" t="s">
        <v>18</v>
      </c>
      <c r="D39" s="1">
        <v>-12</v>
      </c>
      <c r="E39" s="1">
        <v>-15</v>
      </c>
      <c r="F39" s="1">
        <v>-9</v>
      </c>
      <c r="I39" s="1" t="s">
        <v>18</v>
      </c>
      <c r="J39" s="1">
        <f t="shared" ref="J39:J40" si="8">D39+21</f>
        <v>9</v>
      </c>
      <c r="K39" s="1">
        <f t="shared" ref="K39:K40" si="9">E39+21</f>
        <v>6</v>
      </c>
      <c r="L39" s="1">
        <f t="shared" ref="L39:L40" si="10">F39+21</f>
        <v>12</v>
      </c>
    </row>
    <row r="40" spans="3:12" x14ac:dyDescent="0.25">
      <c r="C40" s="1" t="s">
        <v>19</v>
      </c>
      <c r="D40" s="1">
        <v>-21</v>
      </c>
      <c r="E40" s="1">
        <v>-7</v>
      </c>
      <c r="F40" s="1">
        <v>-14</v>
      </c>
      <c r="I40" s="1" t="s">
        <v>19</v>
      </c>
      <c r="J40" s="1">
        <f t="shared" si="8"/>
        <v>0</v>
      </c>
      <c r="K40" s="1">
        <f t="shared" si="9"/>
        <v>14</v>
      </c>
      <c r="L40" s="1">
        <f t="shared" si="10"/>
        <v>7</v>
      </c>
    </row>
    <row r="43" spans="3:12" x14ac:dyDescent="0.25">
      <c r="C43" t="s">
        <v>31</v>
      </c>
      <c r="H43" t="s">
        <v>32</v>
      </c>
    </row>
    <row r="51" spans="1:7" x14ac:dyDescent="0.25">
      <c r="C51" s="11" t="s">
        <v>33</v>
      </c>
      <c r="D51" s="11"/>
      <c r="E51" s="11"/>
    </row>
    <row r="52" spans="1:7" x14ac:dyDescent="0.25">
      <c r="C52" s="6">
        <v>6.3492063492063489E-2</v>
      </c>
      <c r="D52" s="6">
        <v>7.1428571428571425E-2</v>
      </c>
      <c r="E52" s="6">
        <v>0</v>
      </c>
      <c r="F52">
        <f>SUM(C52:E52)</f>
        <v>0.13492063492063491</v>
      </c>
    </row>
    <row r="53" spans="1:7" x14ac:dyDescent="0.25">
      <c r="A53" s="12" t="s">
        <v>34</v>
      </c>
      <c r="B53" s="6">
        <v>0</v>
      </c>
      <c r="C53" s="1">
        <v>11</v>
      </c>
      <c r="D53" s="1">
        <v>4</v>
      </c>
      <c r="E53" s="1">
        <v>8</v>
      </c>
      <c r="F53">
        <f>SUMPRODUCT(C53:E53,$C$52:$E$52)</f>
        <v>0.98412698412698407</v>
      </c>
      <c r="G53" s="2">
        <v>1</v>
      </c>
    </row>
    <row r="54" spans="1:7" x14ac:dyDescent="0.25">
      <c r="A54" s="12"/>
      <c r="B54" s="6">
        <v>0.1111111111111111</v>
      </c>
      <c r="C54" s="1">
        <v>9</v>
      </c>
      <c r="D54" s="1">
        <v>6</v>
      </c>
      <c r="E54" s="1">
        <v>12</v>
      </c>
      <c r="F54">
        <f t="shared" ref="F54:F55" si="11">SUMPRODUCT(C54:E54,$C$52:$E$52)</f>
        <v>1</v>
      </c>
      <c r="G54" s="2">
        <v>1</v>
      </c>
    </row>
    <row r="55" spans="1:7" x14ac:dyDescent="0.25">
      <c r="A55" s="12"/>
      <c r="B55" s="6">
        <v>2.3809523809523812E-2</v>
      </c>
      <c r="C55" s="1">
        <v>0</v>
      </c>
      <c r="D55" s="1">
        <v>14</v>
      </c>
      <c r="E55" s="1">
        <v>7</v>
      </c>
      <c r="F55">
        <f t="shared" si="11"/>
        <v>1</v>
      </c>
      <c r="G55" s="2">
        <v>1</v>
      </c>
    </row>
    <row r="56" spans="1:7" x14ac:dyDescent="0.25">
      <c r="B56">
        <f>SUM(B53:B55)</f>
        <v>0.13492063492063491</v>
      </c>
      <c r="C56">
        <f>SUMPRODUCT(C53:C55,$B$53:$B$55)</f>
        <v>1</v>
      </c>
      <c r="D56">
        <f t="shared" ref="D56:E56" si="12">SUMPRODUCT(D53:D55,$B$53:$B$55)</f>
        <v>1</v>
      </c>
      <c r="E56">
        <f t="shared" si="12"/>
        <v>1.5</v>
      </c>
    </row>
    <row r="57" spans="1:7" x14ac:dyDescent="0.25">
      <c r="C57" s="2">
        <v>1</v>
      </c>
      <c r="D57" s="2">
        <v>1</v>
      </c>
      <c r="E57" s="2">
        <v>1</v>
      </c>
    </row>
    <row r="59" spans="1:7" x14ac:dyDescent="0.25">
      <c r="B59" t="s">
        <v>35</v>
      </c>
      <c r="C59">
        <f>1/F52</f>
        <v>7.4117647058823533</v>
      </c>
      <c r="E59">
        <f>C59-21</f>
        <v>-13.588235294117647</v>
      </c>
    </row>
    <row r="61" spans="1:7" x14ac:dyDescent="0.25">
      <c r="C61" s="7" t="s">
        <v>9</v>
      </c>
      <c r="D61" s="7" t="s">
        <v>10</v>
      </c>
      <c r="E61" s="7" t="s">
        <v>11</v>
      </c>
    </row>
    <row r="62" spans="1:7" x14ac:dyDescent="0.25">
      <c r="A62" s="7">
        <f>B53*$C$59</f>
        <v>0</v>
      </c>
      <c r="B62" s="10" t="s">
        <v>36</v>
      </c>
      <c r="C62" s="7">
        <f>C52*$C$59</f>
        <v>0.47058823529411764</v>
      </c>
      <c r="D62" s="7">
        <f t="shared" ref="D62:E62" si="13">D52*$C$59</f>
        <v>0.52941176470588236</v>
      </c>
      <c r="E62" s="7">
        <f t="shared" si="13"/>
        <v>0</v>
      </c>
    </row>
    <row r="63" spans="1:7" x14ac:dyDescent="0.25">
      <c r="A63" s="7">
        <f t="shared" ref="A63:A64" si="14">B54*$C$59</f>
        <v>0.82352941176470584</v>
      </c>
      <c r="B63" s="7" t="s">
        <v>37</v>
      </c>
    </row>
    <row r="64" spans="1:7" x14ac:dyDescent="0.25">
      <c r="A64" s="7">
        <f t="shared" si="14"/>
        <v>0.17647058823529413</v>
      </c>
      <c r="B64" s="7" t="s">
        <v>38</v>
      </c>
    </row>
  </sheetData>
  <mergeCells count="2">
    <mergeCell ref="C51:E51"/>
    <mergeCell ref="A53:A5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64E93-BF51-459D-A0DB-D9E3031A3751}">
  <dimension ref="B24:Q161"/>
  <sheetViews>
    <sheetView tabSelected="1" topLeftCell="A137" zoomScaleNormal="100" workbookViewId="0">
      <selection activeCell="T152" sqref="T152"/>
    </sheetView>
  </sheetViews>
  <sheetFormatPr defaultRowHeight="15" x14ac:dyDescent="0.25"/>
  <cols>
    <col min="4" max="4" width="12.140625" customWidth="1"/>
    <col min="5" max="5" width="21.28515625" customWidth="1"/>
  </cols>
  <sheetData>
    <row r="24" spans="3:8" x14ac:dyDescent="0.25">
      <c r="C24" s="9" t="s">
        <v>45</v>
      </c>
      <c r="D24" s="9">
        <v>60</v>
      </c>
    </row>
    <row r="26" spans="3:8" x14ac:dyDescent="0.25">
      <c r="C26" s="9" t="s">
        <v>46</v>
      </c>
      <c r="D26" s="9" t="s">
        <v>47</v>
      </c>
      <c r="E26" s="9" t="s">
        <v>48</v>
      </c>
      <c r="F26" s="9" t="s">
        <v>49</v>
      </c>
      <c r="H26" s="13"/>
    </row>
    <row r="27" spans="3:8" x14ac:dyDescent="0.25">
      <c r="C27" s="9" t="s">
        <v>50</v>
      </c>
      <c r="D27" s="9">
        <v>19</v>
      </c>
      <c r="E27" s="9">
        <v>16</v>
      </c>
      <c r="F27" s="9">
        <v>0.25</v>
      </c>
    </row>
    <row r="28" spans="3:8" x14ac:dyDescent="0.25">
      <c r="C28" s="9" t="s">
        <v>51</v>
      </c>
      <c r="D28" s="9">
        <v>10</v>
      </c>
      <c r="E28" s="9">
        <v>5</v>
      </c>
      <c r="F28" s="9">
        <v>7.0000000000000007E-2</v>
      </c>
    </row>
    <row r="29" spans="3:8" x14ac:dyDescent="0.25">
      <c r="C29" s="9" t="s">
        <v>52</v>
      </c>
      <c r="D29" s="9">
        <v>35</v>
      </c>
      <c r="E29" s="9">
        <v>25</v>
      </c>
      <c r="F29" s="9">
        <v>0.1</v>
      </c>
    </row>
    <row r="30" spans="3:8" x14ac:dyDescent="0.25">
      <c r="C30" s="9" t="s">
        <v>53</v>
      </c>
      <c r="D30" s="9">
        <v>18</v>
      </c>
      <c r="E30" s="9">
        <v>13</v>
      </c>
      <c r="F30" s="9">
        <v>0.2</v>
      </c>
    </row>
    <row r="31" spans="3:8" x14ac:dyDescent="0.25">
      <c r="C31" s="9" t="s">
        <v>54</v>
      </c>
      <c r="D31" s="9">
        <v>20</v>
      </c>
      <c r="E31" s="9">
        <v>15</v>
      </c>
      <c r="F31" s="9">
        <v>0.13</v>
      </c>
    </row>
    <row r="32" spans="3:8" x14ac:dyDescent="0.25">
      <c r="C32" s="9" t="s">
        <v>55</v>
      </c>
      <c r="D32" s="9">
        <v>9</v>
      </c>
      <c r="E32" s="9">
        <v>6</v>
      </c>
      <c r="F32" s="9">
        <v>0.15</v>
      </c>
    </row>
    <row r="33" spans="3:17" x14ac:dyDescent="0.25">
      <c r="C33" s="9" t="s">
        <v>56</v>
      </c>
      <c r="D33" s="9">
        <v>22</v>
      </c>
      <c r="E33" s="9">
        <v>17</v>
      </c>
      <c r="F33" s="9">
        <v>0.06</v>
      </c>
    </row>
    <row r="34" spans="3:17" x14ac:dyDescent="0.25">
      <c r="C34" s="9" t="s">
        <v>57</v>
      </c>
      <c r="D34" s="9">
        <v>17</v>
      </c>
      <c r="E34" s="9">
        <v>13</v>
      </c>
      <c r="F34" s="9">
        <v>0.4</v>
      </c>
    </row>
    <row r="35" spans="3:17" x14ac:dyDescent="0.25">
      <c r="C35" s="9" t="s">
        <v>58</v>
      </c>
      <c r="D35" s="9">
        <v>20</v>
      </c>
      <c r="E35" s="9">
        <v>16</v>
      </c>
      <c r="F35" s="9">
        <v>0.2</v>
      </c>
    </row>
    <row r="36" spans="3:17" x14ac:dyDescent="0.25">
      <c r="C36" s="9" t="s">
        <v>59</v>
      </c>
      <c r="D36" s="9">
        <v>18</v>
      </c>
      <c r="E36" s="9">
        <v>14</v>
      </c>
      <c r="F36" s="9">
        <v>0.1</v>
      </c>
    </row>
    <row r="40" spans="3:17" x14ac:dyDescent="0.25">
      <c r="C40" s="9" t="s">
        <v>46</v>
      </c>
      <c r="D40" s="9" t="s">
        <v>47</v>
      </c>
      <c r="F40" s="9" t="s">
        <v>60</v>
      </c>
      <c r="G40" s="9" t="s">
        <v>61</v>
      </c>
      <c r="H40" s="9" t="s">
        <v>62</v>
      </c>
      <c r="I40" s="9" t="s">
        <v>63</v>
      </c>
      <c r="J40" s="14"/>
      <c r="K40" s="9" t="s">
        <v>64</v>
      </c>
      <c r="L40" s="9" t="s">
        <v>65</v>
      </c>
      <c r="M40" s="9" t="s">
        <v>66</v>
      </c>
      <c r="N40" s="9" t="s">
        <v>67</v>
      </c>
      <c r="O40" s="9" t="s">
        <v>68</v>
      </c>
      <c r="P40" s="9" t="s">
        <v>69</v>
      </c>
      <c r="Q40" s="9" t="s">
        <v>70</v>
      </c>
    </row>
    <row r="41" spans="3:17" x14ac:dyDescent="0.25">
      <c r="C41" s="9" t="s">
        <v>50</v>
      </c>
      <c r="D41" s="9">
        <v>19</v>
      </c>
      <c r="F41" s="15">
        <v>1</v>
      </c>
      <c r="G41" s="15">
        <v>0</v>
      </c>
      <c r="H41" s="15">
        <v>0</v>
      </c>
      <c r="I41" s="15">
        <v>0</v>
      </c>
      <c r="J41" s="14"/>
      <c r="K41" s="15">
        <v>0</v>
      </c>
      <c r="L41" s="15">
        <f>K41+D41</f>
        <v>19</v>
      </c>
      <c r="M41" s="15">
        <f>N41 - D41</f>
        <v>0</v>
      </c>
      <c r="N41" s="15">
        <v>19</v>
      </c>
      <c r="O41" s="15">
        <f>N41-K41-D41</f>
        <v>0</v>
      </c>
      <c r="P41" s="15">
        <f>H42-H41-D41</f>
        <v>0</v>
      </c>
      <c r="Q41" s="15">
        <f>G42-G41-D41</f>
        <v>0</v>
      </c>
    </row>
    <row r="42" spans="3:17" x14ac:dyDescent="0.25">
      <c r="C42" s="9" t="s">
        <v>51</v>
      </c>
      <c r="D42" s="9">
        <v>10</v>
      </c>
      <c r="F42" s="15">
        <v>2</v>
      </c>
      <c r="G42" s="15">
        <v>19</v>
      </c>
      <c r="H42" s="15">
        <v>19</v>
      </c>
      <c r="I42" s="15">
        <v>0</v>
      </c>
      <c r="J42" s="14"/>
      <c r="K42" s="9">
        <v>0</v>
      </c>
      <c r="L42" s="9">
        <f>K42+D42</f>
        <v>10</v>
      </c>
      <c r="M42" s="9">
        <f t="shared" ref="M42:M50" si="0">N42 - D42</f>
        <v>18</v>
      </c>
      <c r="N42" s="9">
        <v>28</v>
      </c>
      <c r="O42" s="9">
        <f t="shared" ref="O42:O50" si="1">N42-K42-D42</f>
        <v>18</v>
      </c>
      <c r="P42" s="9">
        <f>H43-H41-D42</f>
        <v>18</v>
      </c>
      <c r="Q42" s="9">
        <f>G43-G41-D42</f>
        <v>0</v>
      </c>
    </row>
    <row r="43" spans="3:17" x14ac:dyDescent="0.25">
      <c r="C43" s="9" t="s">
        <v>52</v>
      </c>
      <c r="D43" s="9">
        <v>35</v>
      </c>
      <c r="F43" s="9">
        <v>3</v>
      </c>
      <c r="G43" s="9">
        <v>10</v>
      </c>
      <c r="H43" s="9">
        <v>28</v>
      </c>
      <c r="I43" s="9">
        <v>18</v>
      </c>
      <c r="J43" s="14"/>
      <c r="K43" s="9">
        <v>0</v>
      </c>
      <c r="L43" s="9">
        <f t="shared" ref="L43:L50" si="2">K43+D43</f>
        <v>35</v>
      </c>
      <c r="M43" s="9">
        <f t="shared" si="0"/>
        <v>2</v>
      </c>
      <c r="N43" s="9">
        <v>37</v>
      </c>
      <c r="O43" s="9">
        <f t="shared" si="1"/>
        <v>2</v>
      </c>
      <c r="P43" s="9">
        <f>H44-H41-D43</f>
        <v>2</v>
      </c>
      <c r="Q43" s="9">
        <f>G44-G41-D43</f>
        <v>2</v>
      </c>
    </row>
    <row r="44" spans="3:17" x14ac:dyDescent="0.25">
      <c r="C44" s="9" t="s">
        <v>53</v>
      </c>
      <c r="D44" s="9">
        <v>18</v>
      </c>
      <c r="F44" s="15">
        <v>4</v>
      </c>
      <c r="G44" s="15">
        <v>37</v>
      </c>
      <c r="H44" s="15">
        <v>37</v>
      </c>
      <c r="I44" s="15">
        <v>0</v>
      </c>
      <c r="J44" s="14"/>
      <c r="K44" s="15">
        <v>19</v>
      </c>
      <c r="L44" s="15">
        <f>K44+D44</f>
        <v>37</v>
      </c>
      <c r="M44" s="15">
        <f t="shared" si="0"/>
        <v>19</v>
      </c>
      <c r="N44" s="15">
        <v>37</v>
      </c>
      <c r="O44" s="15">
        <f t="shared" si="1"/>
        <v>0</v>
      </c>
      <c r="P44" s="15">
        <f>H44-H42-D44</f>
        <v>0</v>
      </c>
      <c r="Q44" s="15">
        <f>G44-G42-D44</f>
        <v>0</v>
      </c>
    </row>
    <row r="45" spans="3:17" x14ac:dyDescent="0.25">
      <c r="C45" s="9" t="s">
        <v>54</v>
      </c>
      <c r="D45" s="9">
        <v>20</v>
      </c>
      <c r="F45" s="15">
        <v>5</v>
      </c>
      <c r="G45" s="15">
        <v>54</v>
      </c>
      <c r="H45" s="15">
        <v>54</v>
      </c>
      <c r="I45" s="15">
        <v>0</v>
      </c>
      <c r="J45" s="14"/>
      <c r="K45" s="9">
        <v>19</v>
      </c>
      <c r="L45" s="9">
        <f t="shared" si="2"/>
        <v>39</v>
      </c>
      <c r="M45" s="9">
        <f t="shared" si="0"/>
        <v>34</v>
      </c>
      <c r="N45" s="9">
        <v>54</v>
      </c>
      <c r="O45" s="9">
        <f t="shared" si="1"/>
        <v>15</v>
      </c>
      <c r="P45" s="9">
        <f>H45-H42-D45</f>
        <v>15</v>
      </c>
      <c r="Q45" s="9">
        <f>G45-G42-D45</f>
        <v>15</v>
      </c>
    </row>
    <row r="46" spans="3:17" x14ac:dyDescent="0.25">
      <c r="C46" s="9" t="s">
        <v>55</v>
      </c>
      <c r="D46" s="9">
        <v>9</v>
      </c>
      <c r="F46" s="15">
        <v>6</v>
      </c>
      <c r="G46" s="15">
        <v>72</v>
      </c>
      <c r="H46" s="15">
        <v>72</v>
      </c>
      <c r="I46" s="15">
        <v>0</v>
      </c>
      <c r="J46" s="14"/>
      <c r="K46" s="9">
        <v>10</v>
      </c>
      <c r="L46" s="9">
        <f t="shared" si="2"/>
        <v>19</v>
      </c>
      <c r="M46" s="9">
        <f t="shared" si="0"/>
        <v>28</v>
      </c>
      <c r="N46" s="9">
        <v>37</v>
      </c>
      <c r="O46" s="9">
        <f t="shared" si="1"/>
        <v>18</v>
      </c>
      <c r="P46" s="9">
        <f>H44-H43-D46</f>
        <v>0</v>
      </c>
      <c r="Q46" s="9">
        <f>G44-G43-D46</f>
        <v>18</v>
      </c>
    </row>
    <row r="47" spans="3:17" x14ac:dyDescent="0.25">
      <c r="C47" s="9" t="s">
        <v>56</v>
      </c>
      <c r="D47" s="9">
        <v>22</v>
      </c>
      <c r="F47" s="14"/>
      <c r="G47" s="14"/>
      <c r="H47" s="14"/>
      <c r="I47" s="14"/>
      <c r="J47" s="14"/>
      <c r="K47" s="9">
        <v>10</v>
      </c>
      <c r="L47" s="9">
        <f t="shared" si="2"/>
        <v>32</v>
      </c>
      <c r="M47" s="9">
        <f t="shared" si="0"/>
        <v>50</v>
      </c>
      <c r="N47" s="9">
        <v>72</v>
      </c>
      <c r="O47" s="9">
        <f t="shared" si="1"/>
        <v>40</v>
      </c>
      <c r="P47" s="9">
        <f>H46-H43-D47</f>
        <v>22</v>
      </c>
      <c r="Q47" s="9">
        <f>G46-G43-D47</f>
        <v>40</v>
      </c>
    </row>
    <row r="48" spans="3:17" x14ac:dyDescent="0.25">
      <c r="C48" s="9" t="s">
        <v>57</v>
      </c>
      <c r="D48" s="9">
        <v>17</v>
      </c>
      <c r="F48" s="14"/>
      <c r="G48" s="14"/>
      <c r="H48" s="14"/>
      <c r="I48" s="14"/>
      <c r="J48" s="14"/>
      <c r="K48" s="15">
        <v>37</v>
      </c>
      <c r="L48" s="15">
        <f t="shared" si="2"/>
        <v>54</v>
      </c>
      <c r="M48" s="15">
        <f t="shared" si="0"/>
        <v>37</v>
      </c>
      <c r="N48" s="15">
        <v>54</v>
      </c>
      <c r="O48" s="15">
        <f t="shared" si="1"/>
        <v>0</v>
      </c>
      <c r="P48" s="15">
        <f>H45-H44-D48</f>
        <v>0</v>
      </c>
      <c r="Q48" s="15">
        <f>G45-G44-D48</f>
        <v>0</v>
      </c>
    </row>
    <row r="49" spans="3:17" x14ac:dyDescent="0.25">
      <c r="C49" s="9" t="s">
        <v>58</v>
      </c>
      <c r="D49" s="9">
        <v>20</v>
      </c>
      <c r="F49" s="14"/>
      <c r="G49" s="14"/>
      <c r="H49" s="14"/>
      <c r="I49" s="14"/>
      <c r="J49" s="14"/>
      <c r="K49" s="9">
        <v>37</v>
      </c>
      <c r="L49" s="9">
        <f t="shared" si="2"/>
        <v>57</v>
      </c>
      <c r="M49" s="9">
        <f t="shared" si="0"/>
        <v>52</v>
      </c>
      <c r="N49" s="9">
        <v>72</v>
      </c>
      <c r="O49" s="9">
        <f t="shared" si="1"/>
        <v>15</v>
      </c>
      <c r="P49" s="9">
        <f>H46-H44-D49</f>
        <v>15</v>
      </c>
      <c r="Q49" s="9">
        <f>G46-G44-D49</f>
        <v>15</v>
      </c>
    </row>
    <row r="50" spans="3:17" x14ac:dyDescent="0.25">
      <c r="C50" s="9" t="s">
        <v>59</v>
      </c>
      <c r="D50" s="9">
        <v>18</v>
      </c>
      <c r="F50" s="14"/>
      <c r="G50" s="14"/>
      <c r="H50" s="14"/>
      <c r="I50" s="14"/>
      <c r="J50" s="14"/>
      <c r="K50" s="15">
        <v>54</v>
      </c>
      <c r="L50" s="15">
        <f t="shared" si="2"/>
        <v>72</v>
      </c>
      <c r="M50" s="15">
        <f t="shared" si="0"/>
        <v>54</v>
      </c>
      <c r="N50" s="15">
        <v>72</v>
      </c>
      <c r="O50" s="15">
        <f t="shared" si="1"/>
        <v>0</v>
      </c>
      <c r="P50" s="15">
        <f>H46-H45-D50</f>
        <v>0</v>
      </c>
      <c r="Q50" s="15">
        <f>G46-G45-D50</f>
        <v>0</v>
      </c>
    </row>
    <row r="55" spans="3:17" x14ac:dyDescent="0.25">
      <c r="C55" s="16"/>
      <c r="D55" s="16"/>
    </row>
    <row r="57" spans="3:17" x14ac:dyDescent="0.25">
      <c r="C57" s="9" t="s">
        <v>46</v>
      </c>
      <c r="D57" s="6" t="s">
        <v>61</v>
      </c>
      <c r="E57" s="9" t="s">
        <v>47</v>
      </c>
      <c r="F57" s="9" t="s">
        <v>68</v>
      </c>
    </row>
    <row r="58" spans="3:17" x14ac:dyDescent="0.25">
      <c r="C58" s="15" t="s">
        <v>50</v>
      </c>
      <c r="D58" s="15">
        <v>0</v>
      </c>
      <c r="E58" s="15">
        <v>19</v>
      </c>
      <c r="F58" s="15">
        <v>0</v>
      </c>
      <c r="G58" t="str">
        <f>IF(F58 = 0,"Крит","Резерв")</f>
        <v>Крит</v>
      </c>
    </row>
    <row r="59" spans="3:17" x14ac:dyDescent="0.25">
      <c r="C59" s="9" t="s">
        <v>51</v>
      </c>
      <c r="D59" s="9">
        <v>0</v>
      </c>
      <c r="E59" s="9">
        <v>10</v>
      </c>
      <c r="F59" s="9">
        <v>18</v>
      </c>
      <c r="G59" t="str">
        <f t="shared" ref="G59:G67" si="3">IF(F59 = 0,"Крит","Резерв")</f>
        <v>Резерв</v>
      </c>
    </row>
    <row r="60" spans="3:17" x14ac:dyDescent="0.25">
      <c r="C60" s="9" t="s">
        <v>52</v>
      </c>
      <c r="D60" s="9">
        <v>0</v>
      </c>
      <c r="E60" s="9">
        <v>35</v>
      </c>
      <c r="F60" s="9">
        <v>2</v>
      </c>
      <c r="G60" t="str">
        <f t="shared" si="3"/>
        <v>Резерв</v>
      </c>
    </row>
    <row r="61" spans="3:17" x14ac:dyDescent="0.25">
      <c r="C61" s="15" t="s">
        <v>53</v>
      </c>
      <c r="D61" s="15">
        <v>19</v>
      </c>
      <c r="E61" s="15">
        <v>18</v>
      </c>
      <c r="F61" s="15">
        <v>0</v>
      </c>
      <c r="G61" t="str">
        <f t="shared" si="3"/>
        <v>Крит</v>
      </c>
    </row>
    <row r="62" spans="3:17" x14ac:dyDescent="0.25">
      <c r="C62" s="9" t="s">
        <v>54</v>
      </c>
      <c r="D62" s="9">
        <v>19</v>
      </c>
      <c r="E62" s="9">
        <v>20</v>
      </c>
      <c r="F62" s="9">
        <v>15</v>
      </c>
      <c r="G62" t="str">
        <f t="shared" si="3"/>
        <v>Резерв</v>
      </c>
    </row>
    <row r="63" spans="3:17" x14ac:dyDescent="0.25">
      <c r="C63" s="9" t="s">
        <v>55</v>
      </c>
      <c r="D63" s="9">
        <v>10</v>
      </c>
      <c r="E63" s="9">
        <v>9</v>
      </c>
      <c r="F63" s="9">
        <v>18</v>
      </c>
      <c r="G63" t="str">
        <f t="shared" si="3"/>
        <v>Резерв</v>
      </c>
    </row>
    <row r="64" spans="3:17" x14ac:dyDescent="0.25">
      <c r="C64" s="9" t="s">
        <v>56</v>
      </c>
      <c r="D64" s="9">
        <v>10</v>
      </c>
      <c r="E64" s="9">
        <v>22</v>
      </c>
      <c r="F64" s="9">
        <v>40</v>
      </c>
      <c r="G64" t="str">
        <f t="shared" si="3"/>
        <v>Резерв</v>
      </c>
    </row>
    <row r="65" spans="3:7" x14ac:dyDescent="0.25">
      <c r="C65" s="15" t="s">
        <v>57</v>
      </c>
      <c r="D65" s="15">
        <v>37</v>
      </c>
      <c r="E65" s="15">
        <v>17</v>
      </c>
      <c r="F65" s="15">
        <v>0</v>
      </c>
      <c r="G65" t="str">
        <f t="shared" si="3"/>
        <v>Крит</v>
      </c>
    </row>
    <row r="66" spans="3:7" x14ac:dyDescent="0.25">
      <c r="C66" s="9" t="s">
        <v>58</v>
      </c>
      <c r="D66" s="9">
        <v>37</v>
      </c>
      <c r="E66" s="9">
        <v>20</v>
      </c>
      <c r="F66" s="9">
        <v>15</v>
      </c>
      <c r="G66" t="str">
        <f t="shared" si="3"/>
        <v>Резерв</v>
      </c>
    </row>
    <row r="67" spans="3:7" x14ac:dyDescent="0.25">
      <c r="C67" s="15" t="s">
        <v>59</v>
      </c>
      <c r="D67" s="15">
        <v>54</v>
      </c>
      <c r="E67" s="15">
        <v>18</v>
      </c>
      <c r="F67" s="15">
        <v>0</v>
      </c>
      <c r="G67" t="str">
        <f t="shared" si="3"/>
        <v>Крит</v>
      </c>
    </row>
    <row r="79" spans="3:7" x14ac:dyDescent="0.25">
      <c r="C79" s="9" t="s">
        <v>46</v>
      </c>
      <c r="D79" s="9" t="s">
        <v>47</v>
      </c>
      <c r="E79" s="9" t="s">
        <v>48</v>
      </c>
      <c r="F79" s="9" t="s">
        <v>49</v>
      </c>
    </row>
    <row r="80" spans="3:7" x14ac:dyDescent="0.25">
      <c r="C80" s="9" t="s">
        <v>50</v>
      </c>
      <c r="D80" s="9">
        <v>19</v>
      </c>
      <c r="E80" s="9">
        <v>16</v>
      </c>
      <c r="F80" s="9">
        <v>0.25</v>
      </c>
    </row>
    <row r="81" spans="3:6" x14ac:dyDescent="0.25">
      <c r="C81" s="9" t="s">
        <v>51</v>
      </c>
      <c r="D81" s="9">
        <v>10</v>
      </c>
      <c r="E81" s="9">
        <v>5</v>
      </c>
      <c r="F81" s="9">
        <v>7.0000000000000007E-2</v>
      </c>
    </row>
    <row r="82" spans="3:6" x14ac:dyDescent="0.25">
      <c r="C82" s="9" t="s">
        <v>52</v>
      </c>
      <c r="D82" s="9">
        <v>35</v>
      </c>
      <c r="E82" s="9">
        <v>25</v>
      </c>
      <c r="F82" s="9">
        <v>0.1</v>
      </c>
    </row>
    <row r="83" spans="3:6" x14ac:dyDescent="0.25">
      <c r="C83" s="9" t="s">
        <v>53</v>
      </c>
      <c r="D83" s="9">
        <v>18</v>
      </c>
      <c r="E83" s="9">
        <v>13</v>
      </c>
      <c r="F83" s="9">
        <v>0.2</v>
      </c>
    </row>
    <row r="84" spans="3:6" x14ac:dyDescent="0.25">
      <c r="C84" s="9" t="s">
        <v>54</v>
      </c>
      <c r="D84" s="9">
        <v>20</v>
      </c>
      <c r="E84" s="9">
        <v>15</v>
      </c>
      <c r="F84" s="9">
        <v>0.13</v>
      </c>
    </row>
    <row r="85" spans="3:6" x14ac:dyDescent="0.25">
      <c r="C85" s="9" t="s">
        <v>55</v>
      </c>
      <c r="D85" s="9">
        <v>9</v>
      </c>
      <c r="E85" s="9">
        <v>6</v>
      </c>
      <c r="F85" s="9">
        <v>0.15</v>
      </c>
    </row>
    <row r="86" spans="3:6" x14ac:dyDescent="0.25">
      <c r="C86" s="9" t="s">
        <v>56</v>
      </c>
      <c r="D86" s="9">
        <v>22</v>
      </c>
      <c r="E86" s="9">
        <v>17</v>
      </c>
      <c r="F86" s="9">
        <v>0.06</v>
      </c>
    </row>
    <row r="87" spans="3:6" x14ac:dyDescent="0.25">
      <c r="C87" s="9" t="s">
        <v>57</v>
      </c>
      <c r="D87" s="9">
        <v>17</v>
      </c>
      <c r="E87" s="9">
        <v>13</v>
      </c>
      <c r="F87" s="9">
        <v>0.4</v>
      </c>
    </row>
    <row r="88" spans="3:6" x14ac:dyDescent="0.25">
      <c r="C88" s="9" t="s">
        <v>58</v>
      </c>
      <c r="D88" s="9">
        <v>20</v>
      </c>
      <c r="E88" s="9">
        <v>16</v>
      </c>
      <c r="F88" s="9">
        <v>0.2</v>
      </c>
    </row>
    <row r="89" spans="3:6" x14ac:dyDescent="0.25">
      <c r="C89" s="9" t="s">
        <v>59</v>
      </c>
      <c r="D89" s="9">
        <v>18</v>
      </c>
      <c r="E89" s="9">
        <v>14</v>
      </c>
      <c r="F89" s="9">
        <v>0.1</v>
      </c>
    </row>
    <row r="92" spans="3:6" x14ac:dyDescent="0.25">
      <c r="C92" s="5" t="s">
        <v>45</v>
      </c>
      <c r="D92" s="5">
        <v>60</v>
      </c>
    </row>
    <row r="93" spans="3:6" x14ac:dyDescent="0.25">
      <c r="C93" s="5" t="s">
        <v>71</v>
      </c>
      <c r="D93" s="5">
        <v>72</v>
      </c>
    </row>
    <row r="98" spans="3:5" x14ac:dyDescent="0.25">
      <c r="C98" t="s">
        <v>72</v>
      </c>
    </row>
    <row r="100" spans="3:5" x14ac:dyDescent="0.25">
      <c r="C100" t="s">
        <v>73</v>
      </c>
    </row>
    <row r="101" spans="3:5" x14ac:dyDescent="0.25">
      <c r="C101" t="s">
        <v>79</v>
      </c>
      <c r="D101" t="s">
        <v>80</v>
      </c>
      <c r="E101" t="s">
        <v>81</v>
      </c>
    </row>
    <row r="119" spans="3:11" x14ac:dyDescent="0.25">
      <c r="C119" s="9" t="s">
        <v>46</v>
      </c>
      <c r="D119" s="9" t="s">
        <v>47</v>
      </c>
      <c r="E119" s="9" t="s">
        <v>48</v>
      </c>
      <c r="F119" s="9" t="s">
        <v>49</v>
      </c>
      <c r="G119" s="9" t="s">
        <v>74</v>
      </c>
      <c r="H119" s="9" t="s">
        <v>75</v>
      </c>
      <c r="I119" s="9" t="s">
        <v>76</v>
      </c>
      <c r="J119" s="11" t="s">
        <v>77</v>
      </c>
      <c r="K119" s="11"/>
    </row>
    <row r="120" spans="3:11" x14ac:dyDescent="0.25">
      <c r="C120" s="9" t="s">
        <v>50</v>
      </c>
      <c r="D120" s="9">
        <v>19</v>
      </c>
      <c r="E120" s="9">
        <v>16</v>
      </c>
      <c r="F120" s="9">
        <v>0.25</v>
      </c>
      <c r="G120" s="9">
        <v>16</v>
      </c>
      <c r="H120" s="9">
        <v>0</v>
      </c>
      <c r="I120" s="9">
        <v>12</v>
      </c>
      <c r="J120" s="6">
        <f>G120-H120</f>
        <v>16</v>
      </c>
      <c r="K120" s="6">
        <f>D120 - F120*I120</f>
        <v>16</v>
      </c>
    </row>
    <row r="121" spans="3:11" x14ac:dyDescent="0.25">
      <c r="C121" s="9" t="s">
        <v>51</v>
      </c>
      <c r="D121" s="9">
        <v>10</v>
      </c>
      <c r="E121" s="9">
        <v>5</v>
      </c>
      <c r="F121" s="9">
        <v>7.0000000000000007E-2</v>
      </c>
      <c r="G121" s="9">
        <v>10</v>
      </c>
      <c r="H121" s="9">
        <v>0</v>
      </c>
      <c r="I121" s="9">
        <v>0</v>
      </c>
      <c r="J121" s="6">
        <f t="shared" ref="J121:J129" si="4">G121-H121</f>
        <v>10</v>
      </c>
      <c r="K121" s="6">
        <f t="shared" ref="K121:K129" si="5">D121 - F121*I121</f>
        <v>10</v>
      </c>
    </row>
    <row r="122" spans="3:11" x14ac:dyDescent="0.25">
      <c r="C122" s="9" t="s">
        <v>52</v>
      </c>
      <c r="D122" s="9">
        <v>35</v>
      </c>
      <c r="E122" s="9">
        <v>25</v>
      </c>
      <c r="F122" s="9">
        <v>0.1</v>
      </c>
      <c r="G122" s="9">
        <v>33</v>
      </c>
      <c r="H122" s="9">
        <v>0</v>
      </c>
      <c r="I122" s="9">
        <v>20</v>
      </c>
      <c r="J122" s="6">
        <f>G122-H122</f>
        <v>33</v>
      </c>
      <c r="K122" s="6">
        <f t="shared" si="5"/>
        <v>33</v>
      </c>
    </row>
    <row r="123" spans="3:11" x14ac:dyDescent="0.25">
      <c r="C123" s="9" t="s">
        <v>53</v>
      </c>
      <c r="D123" s="9">
        <v>18</v>
      </c>
      <c r="E123" s="9">
        <v>13</v>
      </c>
      <c r="F123" s="9">
        <v>0.2</v>
      </c>
      <c r="G123" s="9">
        <v>33</v>
      </c>
      <c r="H123" s="9">
        <v>16</v>
      </c>
      <c r="I123" s="9">
        <v>5</v>
      </c>
      <c r="J123" s="6">
        <f t="shared" si="4"/>
        <v>17</v>
      </c>
      <c r="K123" s="6">
        <f t="shared" si="5"/>
        <v>17</v>
      </c>
    </row>
    <row r="124" spans="3:11" x14ac:dyDescent="0.25">
      <c r="C124" s="9" t="s">
        <v>54</v>
      </c>
      <c r="D124" s="9">
        <v>20</v>
      </c>
      <c r="E124" s="9">
        <v>15</v>
      </c>
      <c r="F124" s="9">
        <v>0.13</v>
      </c>
      <c r="G124" s="9">
        <v>36</v>
      </c>
      <c r="H124" s="9">
        <v>16</v>
      </c>
      <c r="I124" s="9">
        <v>0</v>
      </c>
      <c r="J124" s="6">
        <f t="shared" si="4"/>
        <v>20</v>
      </c>
      <c r="K124" s="6">
        <f t="shared" si="5"/>
        <v>20</v>
      </c>
    </row>
    <row r="125" spans="3:11" x14ac:dyDescent="0.25">
      <c r="C125" s="9" t="s">
        <v>55</v>
      </c>
      <c r="D125" s="9">
        <v>9</v>
      </c>
      <c r="E125" s="9">
        <v>6</v>
      </c>
      <c r="F125" s="9">
        <v>0.15</v>
      </c>
      <c r="G125" s="9">
        <v>33</v>
      </c>
      <c r="H125" s="9">
        <v>24</v>
      </c>
      <c r="I125" s="9">
        <v>0</v>
      </c>
      <c r="J125" s="6">
        <f t="shared" si="4"/>
        <v>9</v>
      </c>
      <c r="K125" s="6">
        <f t="shared" si="5"/>
        <v>9</v>
      </c>
    </row>
    <row r="126" spans="3:11" x14ac:dyDescent="0.25">
      <c r="C126" s="9" t="s">
        <v>56</v>
      </c>
      <c r="D126" s="9">
        <v>22</v>
      </c>
      <c r="E126" s="9">
        <v>17</v>
      </c>
      <c r="F126" s="9">
        <v>0.06</v>
      </c>
      <c r="G126" s="9">
        <v>32</v>
      </c>
      <c r="H126" s="9">
        <v>10</v>
      </c>
      <c r="I126" s="9">
        <v>0</v>
      </c>
      <c r="J126" s="6">
        <f t="shared" si="4"/>
        <v>22</v>
      </c>
      <c r="K126" s="6">
        <f t="shared" si="5"/>
        <v>22</v>
      </c>
    </row>
    <row r="127" spans="3:11" x14ac:dyDescent="0.25">
      <c r="C127" s="9" t="s">
        <v>57</v>
      </c>
      <c r="D127" s="9">
        <v>17</v>
      </c>
      <c r="E127" s="9">
        <v>13</v>
      </c>
      <c r="F127" s="9">
        <v>0.4</v>
      </c>
      <c r="G127" s="9">
        <v>46</v>
      </c>
      <c r="H127" s="9">
        <v>33</v>
      </c>
      <c r="I127" s="9">
        <v>10</v>
      </c>
      <c r="J127" s="6">
        <f t="shared" si="4"/>
        <v>13</v>
      </c>
      <c r="K127" s="6">
        <f t="shared" si="5"/>
        <v>13</v>
      </c>
    </row>
    <row r="128" spans="3:11" x14ac:dyDescent="0.25">
      <c r="C128" s="9" t="s">
        <v>58</v>
      </c>
      <c r="D128" s="9">
        <v>20</v>
      </c>
      <c r="E128" s="9">
        <v>16</v>
      </c>
      <c r="F128" s="9">
        <v>0.2</v>
      </c>
      <c r="G128" s="9">
        <v>53</v>
      </c>
      <c r="H128" s="9">
        <v>33</v>
      </c>
      <c r="I128" s="9">
        <v>0</v>
      </c>
      <c r="J128" s="6">
        <f t="shared" si="4"/>
        <v>20</v>
      </c>
      <c r="K128" s="6">
        <f t="shared" si="5"/>
        <v>20</v>
      </c>
    </row>
    <row r="129" spans="2:16" x14ac:dyDescent="0.25">
      <c r="C129" s="9" t="s">
        <v>59</v>
      </c>
      <c r="D129" s="9">
        <v>18</v>
      </c>
      <c r="E129" s="9">
        <v>14</v>
      </c>
      <c r="F129" s="9">
        <v>0.1</v>
      </c>
      <c r="G129" s="9">
        <v>60</v>
      </c>
      <c r="H129" s="9">
        <v>46</v>
      </c>
      <c r="I129" s="9">
        <v>40</v>
      </c>
      <c r="J129" s="6">
        <f t="shared" si="4"/>
        <v>14</v>
      </c>
      <c r="K129" s="6">
        <f t="shared" si="5"/>
        <v>14</v>
      </c>
    </row>
    <row r="130" spans="2:16" x14ac:dyDescent="0.25">
      <c r="H130" t="s">
        <v>78</v>
      </c>
      <c r="I130">
        <f>SUM(I120:I129)</f>
        <v>87</v>
      </c>
    </row>
    <row r="134" spans="2:16" x14ac:dyDescent="0.25">
      <c r="B134" s="9" t="s">
        <v>46</v>
      </c>
      <c r="C134" s="9" t="s">
        <v>47</v>
      </c>
      <c r="E134" s="9" t="s">
        <v>60</v>
      </c>
      <c r="F134" s="9" t="s">
        <v>61</v>
      </c>
      <c r="G134" s="9" t="s">
        <v>62</v>
      </c>
      <c r="H134" s="9" t="s">
        <v>63</v>
      </c>
      <c r="I134" s="14"/>
      <c r="J134" s="9" t="s">
        <v>64</v>
      </c>
      <c r="K134" s="9" t="s">
        <v>65</v>
      </c>
      <c r="L134" s="9" t="s">
        <v>66</v>
      </c>
      <c r="M134" s="9" t="s">
        <v>67</v>
      </c>
      <c r="N134" s="9" t="s">
        <v>68</v>
      </c>
      <c r="O134" s="9" t="s">
        <v>69</v>
      </c>
      <c r="P134" s="9" t="s">
        <v>70</v>
      </c>
    </row>
    <row r="135" spans="2:16" x14ac:dyDescent="0.25">
      <c r="B135" s="9" t="s">
        <v>50</v>
      </c>
      <c r="C135" s="9">
        <v>16</v>
      </c>
      <c r="E135" s="15">
        <v>1</v>
      </c>
      <c r="F135" s="15">
        <v>0</v>
      </c>
      <c r="G135" s="15">
        <v>0</v>
      </c>
      <c r="H135" s="15">
        <v>0</v>
      </c>
      <c r="I135" s="14"/>
      <c r="J135" s="15">
        <v>0</v>
      </c>
      <c r="K135" s="15">
        <f>J135+C135</f>
        <v>16</v>
      </c>
      <c r="L135" s="15">
        <f>M135 - C135</f>
        <v>0</v>
      </c>
      <c r="M135" s="15">
        <v>16</v>
      </c>
      <c r="N135" s="15">
        <f>G136-F135-C135</f>
        <v>0</v>
      </c>
      <c r="O135" s="15">
        <f>G136-G135-C135</f>
        <v>0</v>
      </c>
      <c r="P135" s="15">
        <f>F136-F135-C135</f>
        <v>0</v>
      </c>
    </row>
    <row r="136" spans="2:16" x14ac:dyDescent="0.25">
      <c r="B136" s="9" t="s">
        <v>51</v>
      </c>
      <c r="C136" s="9">
        <v>10</v>
      </c>
      <c r="E136" s="15">
        <v>2</v>
      </c>
      <c r="F136" s="15">
        <v>16</v>
      </c>
      <c r="G136" s="15">
        <v>16</v>
      </c>
      <c r="H136" s="15">
        <v>0</v>
      </c>
      <c r="I136" s="14"/>
      <c r="J136" s="9">
        <v>0</v>
      </c>
      <c r="K136" s="9">
        <f t="shared" ref="K136:K137" si="6">J136+C136</f>
        <v>10</v>
      </c>
      <c r="L136" s="9">
        <f t="shared" ref="L136:L144" si="7">M136 - C136</f>
        <v>14</v>
      </c>
      <c r="M136" s="9">
        <v>24</v>
      </c>
      <c r="N136" s="9">
        <f>G137-F135-C136</f>
        <v>14</v>
      </c>
      <c r="O136" s="9">
        <f>G137-G135-C136</f>
        <v>14</v>
      </c>
      <c r="P136" s="9">
        <f>F137-F135-C136</f>
        <v>0</v>
      </c>
    </row>
    <row r="137" spans="2:16" x14ac:dyDescent="0.25">
      <c r="B137" s="9" t="s">
        <v>52</v>
      </c>
      <c r="C137" s="9">
        <v>33</v>
      </c>
      <c r="E137" s="9">
        <v>3</v>
      </c>
      <c r="F137" s="9">
        <v>10</v>
      </c>
      <c r="G137" s="9">
        <v>24</v>
      </c>
      <c r="H137" s="9">
        <v>14</v>
      </c>
      <c r="I137" s="14"/>
      <c r="J137" s="15">
        <v>0</v>
      </c>
      <c r="K137" s="15">
        <f t="shared" si="6"/>
        <v>33</v>
      </c>
      <c r="L137" s="15">
        <f>M137 - C137</f>
        <v>0</v>
      </c>
      <c r="M137" s="15">
        <v>33</v>
      </c>
      <c r="N137" s="15">
        <f>G138-F135-C137</f>
        <v>0</v>
      </c>
      <c r="O137" s="15">
        <f>G138-G135-C137</f>
        <v>0</v>
      </c>
      <c r="P137" s="15">
        <f>F138-F135-C137</f>
        <v>0</v>
      </c>
    </row>
    <row r="138" spans="2:16" x14ac:dyDescent="0.25">
      <c r="B138" s="9" t="s">
        <v>53</v>
      </c>
      <c r="C138" s="9">
        <v>17</v>
      </c>
      <c r="E138" s="15">
        <v>4</v>
      </c>
      <c r="F138" s="15">
        <v>33</v>
      </c>
      <c r="G138" s="15">
        <v>33</v>
      </c>
      <c r="H138" s="15">
        <v>0</v>
      </c>
      <c r="I138" s="14"/>
      <c r="J138" s="15">
        <v>16</v>
      </c>
      <c r="K138" s="15">
        <f>J138+C138</f>
        <v>33</v>
      </c>
      <c r="L138" s="15">
        <f t="shared" si="7"/>
        <v>16</v>
      </c>
      <c r="M138" s="15">
        <v>33</v>
      </c>
      <c r="N138" s="15">
        <f>G138-F136-C138</f>
        <v>0</v>
      </c>
      <c r="O138" s="15">
        <f>G138-G136-C138</f>
        <v>0</v>
      </c>
      <c r="P138" s="15">
        <f>F138-F136-C138</f>
        <v>0</v>
      </c>
    </row>
    <row r="139" spans="2:16" x14ac:dyDescent="0.25">
      <c r="B139" s="9" t="s">
        <v>54</v>
      </c>
      <c r="C139" s="9">
        <v>20</v>
      </c>
      <c r="E139" s="15">
        <v>5</v>
      </c>
      <c r="F139" s="15">
        <v>46</v>
      </c>
      <c r="G139" s="15">
        <v>46</v>
      </c>
      <c r="H139" s="15">
        <v>0</v>
      </c>
      <c r="I139" s="14"/>
      <c r="J139" s="9">
        <v>16</v>
      </c>
      <c r="K139" s="9">
        <f t="shared" ref="K139:K144" si="8">J139+C139</f>
        <v>36</v>
      </c>
      <c r="L139" s="9">
        <f t="shared" si="7"/>
        <v>26</v>
      </c>
      <c r="M139" s="9">
        <v>46</v>
      </c>
      <c r="N139" s="9">
        <f>G139-F136-C139</f>
        <v>10</v>
      </c>
      <c r="O139" s="9">
        <f>G139-G136-C139</f>
        <v>10</v>
      </c>
      <c r="P139" s="9">
        <f>F139-F136-C139</f>
        <v>10</v>
      </c>
    </row>
    <row r="140" spans="2:16" x14ac:dyDescent="0.25">
      <c r="B140" s="9" t="s">
        <v>55</v>
      </c>
      <c r="C140" s="9">
        <v>9</v>
      </c>
      <c r="E140" s="15">
        <v>6</v>
      </c>
      <c r="F140" s="15">
        <v>60</v>
      </c>
      <c r="G140" s="15">
        <v>60</v>
      </c>
      <c r="H140" s="15">
        <v>0</v>
      </c>
      <c r="I140" s="14"/>
      <c r="J140" s="9">
        <v>10</v>
      </c>
      <c r="K140" s="9">
        <f t="shared" si="8"/>
        <v>19</v>
      </c>
      <c r="L140" s="9">
        <f t="shared" si="7"/>
        <v>24</v>
      </c>
      <c r="M140" s="9">
        <v>33</v>
      </c>
      <c r="N140" s="9">
        <f>G138-F137-C140</f>
        <v>14</v>
      </c>
      <c r="O140" s="9">
        <f>G138-G137-C140</f>
        <v>0</v>
      </c>
      <c r="P140" s="9">
        <f>F138-F137-C140</f>
        <v>14</v>
      </c>
    </row>
    <row r="141" spans="2:16" x14ac:dyDescent="0.25">
      <c r="B141" s="9" t="s">
        <v>56</v>
      </c>
      <c r="C141" s="9">
        <v>22</v>
      </c>
      <c r="E141" s="14"/>
      <c r="F141" s="14"/>
      <c r="G141" s="14"/>
      <c r="H141" s="14"/>
      <c r="I141" s="14"/>
      <c r="J141" s="9">
        <v>10</v>
      </c>
      <c r="K141" s="9">
        <f t="shared" si="8"/>
        <v>32</v>
      </c>
      <c r="L141" s="9">
        <f t="shared" si="7"/>
        <v>38</v>
      </c>
      <c r="M141" s="9">
        <v>60</v>
      </c>
      <c r="N141" s="9">
        <f>G140-F137-C141</f>
        <v>28</v>
      </c>
      <c r="O141" s="9">
        <f>G140-G137-C141</f>
        <v>14</v>
      </c>
      <c r="P141" s="9">
        <f>F140-F137-C141</f>
        <v>28</v>
      </c>
    </row>
    <row r="142" spans="2:16" x14ac:dyDescent="0.25">
      <c r="B142" s="9" t="s">
        <v>57</v>
      </c>
      <c r="C142" s="9">
        <v>13</v>
      </c>
      <c r="E142" s="14"/>
      <c r="F142" s="14"/>
      <c r="G142" s="14"/>
      <c r="H142" s="14"/>
      <c r="I142" s="14"/>
      <c r="J142" s="15">
        <v>33</v>
      </c>
      <c r="K142" s="15">
        <f t="shared" si="8"/>
        <v>46</v>
      </c>
      <c r="L142" s="15">
        <f t="shared" si="7"/>
        <v>33</v>
      </c>
      <c r="M142" s="15">
        <v>46</v>
      </c>
      <c r="N142" s="15">
        <f>G139-F138-C142</f>
        <v>0</v>
      </c>
      <c r="O142" s="15">
        <f>G139-G138-C142</f>
        <v>0</v>
      </c>
      <c r="P142" s="15">
        <f>F139-F138-C142</f>
        <v>0</v>
      </c>
    </row>
    <row r="143" spans="2:16" x14ac:dyDescent="0.25">
      <c r="B143" s="9" t="s">
        <v>58</v>
      </c>
      <c r="C143" s="9">
        <v>20</v>
      </c>
      <c r="E143" s="14"/>
      <c r="F143" s="14"/>
      <c r="G143" s="14"/>
      <c r="H143" s="14"/>
      <c r="I143" s="14"/>
      <c r="J143" s="9">
        <v>33</v>
      </c>
      <c r="K143" s="9">
        <f t="shared" si="8"/>
        <v>53</v>
      </c>
      <c r="L143" s="9">
        <f t="shared" si="7"/>
        <v>40</v>
      </c>
      <c r="M143" s="9">
        <v>60</v>
      </c>
      <c r="N143" s="9">
        <f>G140-F138-C143</f>
        <v>7</v>
      </c>
      <c r="O143" s="9">
        <f>G140-G138-C143</f>
        <v>7</v>
      </c>
      <c r="P143" s="9">
        <f>F140-F138-C143</f>
        <v>7</v>
      </c>
    </row>
    <row r="144" spans="2:16" x14ac:dyDescent="0.25">
      <c r="B144" s="9" t="s">
        <v>59</v>
      </c>
      <c r="C144" s="9">
        <v>14</v>
      </c>
      <c r="E144" s="14"/>
      <c r="F144" s="14"/>
      <c r="G144" s="14"/>
      <c r="H144" s="14"/>
      <c r="I144" s="14"/>
      <c r="J144" s="15">
        <v>46</v>
      </c>
      <c r="K144" s="15">
        <f t="shared" si="8"/>
        <v>60</v>
      </c>
      <c r="L144" s="15">
        <f t="shared" si="7"/>
        <v>46</v>
      </c>
      <c r="M144" s="15">
        <v>60</v>
      </c>
      <c r="N144" s="15">
        <f>G140-F139-C144</f>
        <v>0</v>
      </c>
      <c r="O144" s="15">
        <f>G140-G139-C144</f>
        <v>0</v>
      </c>
      <c r="P144" s="15">
        <f>F140-F139-C144</f>
        <v>0</v>
      </c>
    </row>
    <row r="151" spans="3:7" x14ac:dyDescent="0.25">
      <c r="C151" s="9" t="s">
        <v>46</v>
      </c>
      <c r="D151" s="6" t="s">
        <v>61</v>
      </c>
      <c r="E151" s="9" t="s">
        <v>47</v>
      </c>
      <c r="F151" s="9" t="s">
        <v>68</v>
      </c>
    </row>
    <row r="152" spans="3:7" x14ac:dyDescent="0.25">
      <c r="C152" s="15" t="s">
        <v>50</v>
      </c>
      <c r="D152" s="17">
        <v>0</v>
      </c>
      <c r="E152" s="15">
        <v>16</v>
      </c>
      <c r="F152" s="15">
        <v>0</v>
      </c>
      <c r="G152" t="str">
        <f>IF(F152 = 0,"Крит","Резерв")</f>
        <v>Крит</v>
      </c>
    </row>
    <row r="153" spans="3:7" x14ac:dyDescent="0.25">
      <c r="C153" s="9" t="s">
        <v>51</v>
      </c>
      <c r="D153" s="6">
        <v>0</v>
      </c>
      <c r="E153" s="9">
        <v>10</v>
      </c>
      <c r="F153" s="9">
        <v>14</v>
      </c>
      <c r="G153" t="str">
        <f t="shared" ref="G153:G161" si="9">IF(F153 = 0,"Крит","Резерв")</f>
        <v>Резерв</v>
      </c>
    </row>
    <row r="154" spans="3:7" x14ac:dyDescent="0.25">
      <c r="C154" s="15" t="s">
        <v>52</v>
      </c>
      <c r="D154" s="17">
        <v>0</v>
      </c>
      <c r="E154" s="15">
        <v>33</v>
      </c>
      <c r="F154" s="15">
        <v>0</v>
      </c>
      <c r="G154" t="str">
        <f t="shared" si="9"/>
        <v>Крит</v>
      </c>
    </row>
    <row r="155" spans="3:7" x14ac:dyDescent="0.25">
      <c r="C155" s="15" t="s">
        <v>53</v>
      </c>
      <c r="D155" s="17">
        <v>16</v>
      </c>
      <c r="E155" s="15">
        <v>17</v>
      </c>
      <c r="F155" s="15">
        <v>0</v>
      </c>
      <c r="G155" t="str">
        <f t="shared" si="9"/>
        <v>Крит</v>
      </c>
    </row>
    <row r="156" spans="3:7" x14ac:dyDescent="0.25">
      <c r="C156" s="9" t="s">
        <v>54</v>
      </c>
      <c r="D156" s="6">
        <v>16</v>
      </c>
      <c r="E156" s="9">
        <v>20</v>
      </c>
      <c r="F156" s="9">
        <v>10</v>
      </c>
      <c r="G156" t="str">
        <f t="shared" si="9"/>
        <v>Резерв</v>
      </c>
    </row>
    <row r="157" spans="3:7" x14ac:dyDescent="0.25">
      <c r="C157" s="9" t="s">
        <v>55</v>
      </c>
      <c r="D157" s="6">
        <v>10</v>
      </c>
      <c r="E157" s="9">
        <v>9</v>
      </c>
      <c r="F157" s="9">
        <v>14</v>
      </c>
      <c r="G157" t="str">
        <f t="shared" si="9"/>
        <v>Резерв</v>
      </c>
    </row>
    <row r="158" spans="3:7" x14ac:dyDescent="0.25">
      <c r="C158" s="9" t="s">
        <v>56</v>
      </c>
      <c r="D158" s="6">
        <v>10</v>
      </c>
      <c r="E158" s="9">
        <v>22</v>
      </c>
      <c r="F158" s="9">
        <v>28</v>
      </c>
      <c r="G158" t="str">
        <f t="shared" si="9"/>
        <v>Резерв</v>
      </c>
    </row>
    <row r="159" spans="3:7" x14ac:dyDescent="0.25">
      <c r="C159" s="15" t="s">
        <v>57</v>
      </c>
      <c r="D159" s="17">
        <v>33</v>
      </c>
      <c r="E159" s="15">
        <v>13</v>
      </c>
      <c r="F159" s="15">
        <v>0</v>
      </c>
      <c r="G159" t="str">
        <f t="shared" si="9"/>
        <v>Крит</v>
      </c>
    </row>
    <row r="160" spans="3:7" x14ac:dyDescent="0.25">
      <c r="C160" s="9" t="s">
        <v>58</v>
      </c>
      <c r="D160" s="6">
        <v>33</v>
      </c>
      <c r="E160" s="9">
        <v>20</v>
      </c>
      <c r="F160" s="9">
        <v>7</v>
      </c>
      <c r="G160" t="str">
        <f t="shared" si="9"/>
        <v>Резерв</v>
      </c>
    </row>
    <row r="161" spans="3:7" x14ac:dyDescent="0.25">
      <c r="C161" s="15" t="s">
        <v>59</v>
      </c>
      <c r="D161" s="17">
        <v>46</v>
      </c>
      <c r="E161" s="15">
        <v>14</v>
      </c>
      <c r="F161" s="15">
        <v>0</v>
      </c>
      <c r="G161" t="str">
        <f t="shared" si="9"/>
        <v>Крит</v>
      </c>
    </row>
  </sheetData>
  <mergeCells count="2">
    <mergeCell ref="C55:D55"/>
    <mergeCell ref="J119:K1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Гладкий</dc:creator>
  <cp:lastModifiedBy>Максим Гладкий</cp:lastModifiedBy>
  <dcterms:created xsi:type="dcterms:W3CDTF">2015-06-05T18:19:34Z</dcterms:created>
  <dcterms:modified xsi:type="dcterms:W3CDTF">2020-11-25T17:09:02Z</dcterms:modified>
</cp:coreProperties>
</file>