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f\Desktop\"/>
    </mc:Choice>
  </mc:AlternateContent>
  <xr:revisionPtr revIDLastSave="0" documentId="13_ncr:1_{C351FCA9-D633-4603-B3BF-C3B058BECA1D}" xr6:coauthVersionLast="45" xr6:coauthVersionMax="45" xr10:uidLastSave="{00000000-0000-0000-0000-000000000000}"/>
  <bookViews>
    <workbookView xWindow="-120" yWindow="-120" windowWidth="29040" windowHeight="16440" activeTab="1" xr2:uid="{8CCAFAFE-FE65-4AD3-A734-5368FFB24B6F}"/>
  </bookViews>
  <sheets>
    <sheet name="Лист1" sheetId="1" r:id="rId1"/>
    <sheet name="Лист2" sheetId="2" r:id="rId2"/>
  </sheets>
  <definedNames>
    <definedName name="solver_adj" localSheetId="1" hidden="1">Лист2!$G$46:$G$50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Лист2!$G$46:$G$50</definedName>
    <definedName name="solver_lhs2" localSheetId="1" hidden="1">Лист2!$I$51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Лист2!$H$51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2</definedName>
    <definedName name="solver_rhs1" localSheetId="1" hidden="1">1</definedName>
    <definedName name="solver_rhs2" localSheetId="1" hidden="1">Лист2!$C$52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2" l="1"/>
  <c r="H48" i="2"/>
  <c r="H49" i="2"/>
  <c r="H50" i="2"/>
  <c r="H46" i="2"/>
  <c r="H35" i="2"/>
  <c r="H36" i="2"/>
  <c r="H37" i="2"/>
  <c r="H38" i="2"/>
  <c r="H34" i="2"/>
  <c r="I34" i="2"/>
  <c r="C55" i="1"/>
  <c r="E55" i="1" s="1"/>
  <c r="D55" i="1"/>
  <c r="F55" i="1" s="1"/>
  <c r="G55" i="1" l="1"/>
  <c r="H55" i="1"/>
  <c r="E96" i="1"/>
  <c r="F96" i="1"/>
  <c r="F95" i="1"/>
  <c r="E95" i="1"/>
  <c r="G69" i="1"/>
  <c r="H69" i="1"/>
  <c r="H68" i="1"/>
  <c r="G68" i="1"/>
  <c r="F57" i="1"/>
  <c r="F58" i="1" s="1"/>
  <c r="E57" i="1"/>
  <c r="E58" i="1"/>
  <c r="D58" i="1"/>
  <c r="C58" i="1"/>
  <c r="E49" i="1"/>
  <c r="F49" i="1"/>
  <c r="F48" i="1"/>
  <c r="E4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C3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C29" i="1"/>
  <c r="B60" i="1" l="1"/>
  <c r="I49" i="2"/>
  <c r="I50" i="2"/>
  <c r="I48" i="2"/>
  <c r="I46" i="2"/>
  <c r="G35" i="2"/>
  <c r="I35" i="2" s="1"/>
  <c r="G36" i="2"/>
  <c r="I36" i="2" s="1"/>
  <c r="G37" i="2"/>
  <c r="G38" i="2"/>
  <c r="G34" i="2"/>
  <c r="I38" i="2" l="1"/>
  <c r="I37" i="2"/>
  <c r="I47" i="2"/>
  <c r="I51" i="2" s="1"/>
  <c r="H39" i="2" l="1"/>
  <c r="I39" i="2"/>
  <c r="H51" i="2"/>
  <c r="N25" i="2" l="1"/>
  <c r="M25" i="2"/>
  <c r="J25" i="2"/>
  <c r="C96" i="1" l="1"/>
  <c r="H95" i="1"/>
  <c r="G95" i="1"/>
  <c r="D96" i="1" s="1"/>
  <c r="D95" i="1"/>
  <c r="C95" i="1"/>
  <c r="C90" i="1"/>
  <c r="D90" i="1"/>
  <c r="F62" i="1"/>
  <c r="E68" i="1"/>
  <c r="F68" i="1"/>
  <c r="C81" i="1"/>
  <c r="C82" i="1"/>
  <c r="B70" i="1"/>
  <c r="B71" i="1"/>
  <c r="B72" i="1"/>
  <c r="B74" i="1" s="1"/>
  <c r="B73" i="1"/>
  <c r="B75" i="1" s="1"/>
  <c r="B69" i="1"/>
  <c r="H48" i="1"/>
  <c r="G48" i="1"/>
  <c r="D48" i="1"/>
  <c r="C48" i="1"/>
  <c r="B40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C37" i="1"/>
  <c r="B31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D24" i="1"/>
  <c r="E24" i="1"/>
  <c r="F24" i="1"/>
  <c r="G24" i="1"/>
  <c r="H24" i="1"/>
  <c r="I24" i="1"/>
  <c r="J24" i="1"/>
  <c r="C24" i="1"/>
  <c r="J23" i="1"/>
  <c r="D23" i="1"/>
  <c r="E23" i="1"/>
  <c r="F23" i="1"/>
  <c r="G23" i="1"/>
  <c r="H23" i="1"/>
  <c r="I23" i="1"/>
  <c r="C23" i="1"/>
  <c r="G96" i="1" l="1"/>
  <c r="H96" i="1"/>
  <c r="D97" i="1" s="1"/>
  <c r="F97" i="1" s="1"/>
  <c r="C49" i="1"/>
  <c r="D49" i="1"/>
  <c r="G49" i="1" s="1"/>
  <c r="C80" i="1"/>
  <c r="B76" i="1"/>
  <c r="B77" i="1" s="1"/>
  <c r="C97" i="1" l="1"/>
  <c r="E97" i="1" s="1"/>
  <c r="H97" i="1"/>
  <c r="H49" i="1"/>
  <c r="D50" i="1" s="1"/>
  <c r="F50" i="1" s="1"/>
  <c r="C79" i="1"/>
  <c r="B78" i="1"/>
  <c r="C98" i="1" l="1"/>
  <c r="E98" i="1" s="1"/>
  <c r="G97" i="1"/>
  <c r="D98" i="1"/>
  <c r="C50" i="1"/>
  <c r="E50" i="1" s="1"/>
  <c r="C78" i="1"/>
  <c r="B79" i="1"/>
  <c r="C99" i="1" l="1"/>
  <c r="E99" i="1" s="1"/>
  <c r="F98" i="1"/>
  <c r="H98" i="1"/>
  <c r="G98" i="1"/>
  <c r="D99" i="1" s="1"/>
  <c r="F99" i="1" s="1"/>
  <c r="G50" i="1"/>
  <c r="H50" i="1"/>
  <c r="C77" i="1"/>
  <c r="B80" i="1"/>
  <c r="H99" i="1" l="1"/>
  <c r="G99" i="1"/>
  <c r="C51" i="1"/>
  <c r="E51" i="1" s="1"/>
  <c r="D51" i="1"/>
  <c r="F51" i="1" s="1"/>
  <c r="C76" i="1"/>
  <c r="B81" i="1"/>
  <c r="D100" i="1" l="1"/>
  <c r="F100" i="1" s="1"/>
  <c r="C100" i="1"/>
  <c r="E100" i="1" s="1"/>
  <c r="C75" i="1"/>
  <c r="B82" i="1"/>
  <c r="H100" i="1" l="1"/>
  <c r="G100" i="1"/>
  <c r="D101" i="1" s="1"/>
  <c r="F101" i="1" s="1"/>
  <c r="G51" i="1"/>
  <c r="H51" i="1"/>
  <c r="C74" i="1"/>
  <c r="B83" i="1"/>
  <c r="C101" i="1" l="1"/>
  <c r="E101" i="1" s="1"/>
  <c r="G101" i="1" s="1"/>
  <c r="D52" i="1"/>
  <c r="F52" i="1" s="1"/>
  <c r="C52" i="1"/>
  <c r="E52" i="1" s="1"/>
  <c r="C73" i="1"/>
  <c r="B84" i="1"/>
  <c r="C102" i="1" l="1"/>
  <c r="E102" i="1" s="1"/>
  <c r="H101" i="1"/>
  <c r="D102" i="1" s="1"/>
  <c r="F102" i="1" s="1"/>
  <c r="G52" i="1"/>
  <c r="H52" i="1"/>
  <c r="C72" i="1"/>
  <c r="H102" i="1" l="1"/>
  <c r="D103" i="1" s="1"/>
  <c r="F103" i="1" s="1"/>
  <c r="G102" i="1"/>
  <c r="C103" i="1" s="1"/>
  <c r="E103" i="1" s="1"/>
  <c r="D53" i="1"/>
  <c r="F53" i="1" s="1"/>
  <c r="C53" i="1"/>
  <c r="E53" i="1" s="1"/>
  <c r="C71" i="1"/>
  <c r="H103" i="1" l="1"/>
  <c r="G103" i="1"/>
  <c r="D104" i="1" s="1"/>
  <c r="F104" i="1" s="1"/>
  <c r="C70" i="1"/>
  <c r="C104" i="1" l="1"/>
  <c r="E104" i="1" s="1"/>
  <c r="G53" i="1"/>
  <c r="H53" i="1"/>
  <c r="C69" i="1"/>
  <c r="H104" i="1" l="1"/>
  <c r="G104" i="1"/>
  <c r="D105" i="1" s="1"/>
  <c r="F105" i="1" s="1"/>
  <c r="C105" i="1"/>
  <c r="E105" i="1" s="1"/>
  <c r="D54" i="1"/>
  <c r="F54" i="1" s="1"/>
  <c r="C54" i="1"/>
  <c r="E54" i="1" s="1"/>
  <c r="C68" i="1"/>
  <c r="C67" i="1" s="1"/>
  <c r="H105" i="1" l="1"/>
  <c r="G105" i="1"/>
  <c r="D106" i="1" s="1"/>
  <c r="F106" i="1" s="1"/>
  <c r="H54" i="1"/>
  <c r="D57" i="1" s="1"/>
  <c r="G54" i="1"/>
  <c r="C57" i="1" s="1"/>
  <c r="J68" i="1"/>
  <c r="I68" i="1"/>
  <c r="C106" i="1" l="1"/>
  <c r="E106" i="1" s="1"/>
  <c r="H106" i="1"/>
  <c r="G106" i="1"/>
  <c r="E69" i="1"/>
  <c r="F69" i="1"/>
  <c r="I69" i="1" s="1"/>
  <c r="C107" i="1" l="1"/>
  <c r="E107" i="1" s="1"/>
  <c r="D107" i="1"/>
  <c r="F107" i="1" s="1"/>
  <c r="H107" i="1" s="1"/>
  <c r="J69" i="1"/>
  <c r="E70" i="1" s="1"/>
  <c r="G70" i="1" s="1"/>
  <c r="C108" i="1" l="1"/>
  <c r="E108" i="1" s="1"/>
  <c r="G107" i="1"/>
  <c r="D108" i="1"/>
  <c r="F70" i="1"/>
  <c r="F108" i="1" l="1"/>
  <c r="C109" i="1" s="1"/>
  <c r="E109" i="1" s="1"/>
  <c r="G108" i="1"/>
  <c r="H108" i="1"/>
  <c r="H70" i="1"/>
  <c r="I70" i="1" s="1"/>
  <c r="F71" i="1" s="1"/>
  <c r="D109" i="1" l="1"/>
  <c r="F109" i="1" s="1"/>
  <c r="H71" i="1"/>
  <c r="J70" i="1"/>
  <c r="E71" i="1" s="1"/>
  <c r="G71" i="1" s="1"/>
  <c r="H109" i="1" l="1"/>
  <c r="G109" i="1"/>
  <c r="E72" i="1"/>
  <c r="G72" i="1" s="1"/>
  <c r="I71" i="1"/>
  <c r="J71" i="1"/>
  <c r="F72" i="1" s="1"/>
  <c r="H72" i="1" l="1"/>
  <c r="J72" i="1" l="1"/>
  <c r="E73" i="1" s="1"/>
  <c r="G73" i="1" s="1"/>
  <c r="I72" i="1"/>
  <c r="F73" i="1" s="1"/>
  <c r="H73" i="1" l="1"/>
  <c r="I73" i="1" s="1"/>
  <c r="J73" i="1"/>
  <c r="F74" i="1" l="1"/>
  <c r="H74" i="1" s="1"/>
  <c r="E74" i="1"/>
  <c r="G74" i="1" s="1"/>
  <c r="J74" i="1" l="1"/>
  <c r="E75" i="1"/>
  <c r="G75" i="1" s="1"/>
  <c r="I74" i="1"/>
  <c r="F75" i="1"/>
  <c r="J75" i="1" l="1"/>
  <c r="H75" i="1"/>
  <c r="E76" i="1" s="1"/>
  <c r="G76" i="1" l="1"/>
  <c r="I75" i="1"/>
  <c r="F76" i="1" s="1"/>
  <c r="H76" i="1" s="1"/>
  <c r="J76" i="1" l="1"/>
  <c r="F77" i="1" s="1"/>
  <c r="H77" i="1" s="1"/>
  <c r="I76" i="1"/>
  <c r="E77" i="1" s="1"/>
  <c r="G77" i="1" s="1"/>
  <c r="J77" i="1" l="1"/>
  <c r="I77" i="1"/>
  <c r="E78" i="1" s="1"/>
  <c r="G78" i="1" s="1"/>
  <c r="F78" i="1"/>
  <c r="H78" i="1" l="1"/>
  <c r="I78" i="1" s="1"/>
  <c r="F79" i="1" s="1"/>
  <c r="H79" i="1" l="1"/>
  <c r="J78" i="1"/>
  <c r="E79" i="1"/>
  <c r="G79" i="1" s="1"/>
  <c r="F80" i="1" l="1"/>
  <c r="H80" i="1" s="1"/>
  <c r="J79" i="1"/>
  <c r="I79" i="1"/>
  <c r="E80" i="1" s="1"/>
  <c r="G80" i="1" s="1"/>
  <c r="E81" i="1" l="1"/>
  <c r="G81" i="1" s="1"/>
  <c r="I80" i="1"/>
  <c r="J80" i="1"/>
  <c r="F81" i="1" s="1"/>
  <c r="H81" i="1" l="1"/>
  <c r="I81" i="1"/>
  <c r="F82" i="1" s="1"/>
  <c r="H82" i="1" l="1"/>
  <c r="J81" i="1"/>
  <c r="E82" i="1" s="1"/>
  <c r="G82" i="1" s="1"/>
  <c r="J82" i="1" l="1"/>
  <c r="I82" i="1"/>
</calcChain>
</file>

<file path=xl/sharedStrings.xml><?xml version="1.0" encoding="utf-8"?>
<sst xmlns="http://schemas.openxmlformats.org/spreadsheetml/2006/main" count="93" uniqueCount="46">
  <si>
    <t>1.</t>
  </si>
  <si>
    <t>N</t>
  </si>
  <si>
    <t>e</t>
  </si>
  <si>
    <t>a)</t>
  </si>
  <si>
    <t>а</t>
  </si>
  <si>
    <t>b</t>
  </si>
  <si>
    <t>x2j-1</t>
  </si>
  <si>
    <t>x2j</t>
  </si>
  <si>
    <t>j</t>
  </si>
  <si>
    <t>i</t>
  </si>
  <si>
    <t>xi</t>
  </si>
  <si>
    <t>f(xi)</t>
  </si>
  <si>
    <t>б)</t>
  </si>
  <si>
    <t>2.</t>
  </si>
  <si>
    <t>a</t>
  </si>
  <si>
    <t>x1j</t>
  </si>
  <si>
    <t>f1j</t>
  </si>
  <si>
    <t>f2j</t>
  </si>
  <si>
    <t>aj</t>
  </si>
  <si>
    <t>bj</t>
  </si>
  <si>
    <t>-</t>
  </si>
  <si>
    <t>a(8)</t>
  </si>
  <si>
    <t>b(8)</t>
  </si>
  <si>
    <t>f</t>
  </si>
  <si>
    <t>3.</t>
  </si>
  <si>
    <t>k</t>
  </si>
  <si>
    <t>Fk</t>
  </si>
  <si>
    <t>4.</t>
  </si>
  <si>
    <t>Ф1</t>
  </si>
  <si>
    <t>Ф2</t>
  </si>
  <si>
    <t>I</t>
  </si>
  <si>
    <t>Vi</t>
  </si>
  <si>
    <t>Ki</t>
  </si>
  <si>
    <t>Si</t>
  </si>
  <si>
    <t>qi0</t>
  </si>
  <si>
    <t>fi</t>
  </si>
  <si>
    <t>F</t>
  </si>
  <si>
    <t>q*</t>
  </si>
  <si>
    <t>h</t>
  </si>
  <si>
    <t>x^2-3x+7</t>
  </si>
  <si>
    <t>х3</t>
  </si>
  <si>
    <t>x2(7)</t>
  </si>
  <si>
    <t>x1(5)</t>
  </si>
  <si>
    <t>х1(5)</t>
  </si>
  <si>
    <t>Затраты</t>
  </si>
  <si>
    <t>Площадь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</si>
</sst>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1" fillId="0" borderId="0" xfId="0" applyFont="1" applyFill="1" applyBorder="1"/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1" xfId="0" applyFont="1" applyFill="1" applyBorder="1"/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191618</xdr:colOff>
      <xdr:row>21</xdr:row>
      <xdr:rowOff>112947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ED798C6-457F-4980-AB4A-0A22C09C8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11643" cy="3953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EF665-93A1-42C0-BBD7-D1B9CC0B4849}">
  <dimension ref="A17:S109"/>
  <sheetViews>
    <sheetView topLeftCell="A79" workbookViewId="0">
      <selection activeCell="J101" sqref="J101"/>
    </sheetView>
  </sheetViews>
  <sheetFormatPr defaultRowHeight="15" x14ac:dyDescent="0.25"/>
  <cols>
    <col min="5" max="5" width="23.28515625" customWidth="1"/>
    <col min="6" max="6" width="20" customWidth="1"/>
    <col min="7" max="7" width="14.5703125" customWidth="1"/>
    <col min="8" max="8" width="15.5703125" customWidth="1"/>
    <col min="9" max="9" width="13.28515625" customWidth="1"/>
    <col min="10" max="10" width="20.28515625" customWidth="1"/>
  </cols>
  <sheetData>
    <row r="17" spans="1:19" x14ac:dyDescent="0.25">
      <c r="B17" t="s">
        <v>39</v>
      </c>
    </row>
    <row r="20" spans="1:19" x14ac:dyDescent="0.25">
      <c r="A20" t="s">
        <v>0</v>
      </c>
      <c r="B20" s="3" t="s">
        <v>3</v>
      </c>
      <c r="C20" s="1" t="s">
        <v>1</v>
      </c>
      <c r="D20" s="1" t="s">
        <v>2</v>
      </c>
      <c r="E20" s="1" t="s">
        <v>4</v>
      </c>
      <c r="F20" s="1" t="s">
        <v>5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B21" s="3"/>
      <c r="C21" s="4">
        <v>16</v>
      </c>
      <c r="D21" s="4">
        <v>0.1</v>
      </c>
      <c r="E21" s="4">
        <v>0</v>
      </c>
      <c r="F21" s="4">
        <v>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B22" s="1" t="s">
        <v>8</v>
      </c>
      <c r="C22" s="1">
        <v>1</v>
      </c>
      <c r="D22" s="1">
        <v>2</v>
      </c>
      <c r="E22" s="1">
        <v>3</v>
      </c>
      <c r="F22" s="1">
        <v>4</v>
      </c>
      <c r="G22" s="1">
        <v>5</v>
      </c>
      <c r="H22" s="1">
        <v>6</v>
      </c>
      <c r="I22" s="1">
        <v>7</v>
      </c>
      <c r="J22" s="1">
        <v>8</v>
      </c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B23" s="1" t="s">
        <v>6</v>
      </c>
      <c r="C23" s="1">
        <f>$E$21 + (($F$21 - $E$21)/($C$21/2 + 1))*C22 + $D$21/2</f>
        <v>0.93888888888888888</v>
      </c>
      <c r="D23" s="1">
        <f t="shared" ref="D23:I23" si="0">$E$21 + (($F$21 - $E$21)/($C$21/2 + 1))*D22 + $D$21/2</f>
        <v>1.8277777777777777</v>
      </c>
      <c r="E23" s="1">
        <f t="shared" si="0"/>
        <v>2.7166666666666663</v>
      </c>
      <c r="F23" s="1">
        <f t="shared" si="0"/>
        <v>3.6055555555555552</v>
      </c>
      <c r="G23" s="1">
        <f t="shared" si="0"/>
        <v>4.4944444444444445</v>
      </c>
      <c r="H23" s="1">
        <f t="shared" si="0"/>
        <v>5.3833333333333329</v>
      </c>
      <c r="I23" s="1">
        <f t="shared" si="0"/>
        <v>6.2722222222222213</v>
      </c>
      <c r="J23" s="1">
        <f>$E$21 + (($F$21 - $E$21)/($C$21/2 + 1))*J22 + $D$21/2</f>
        <v>7.1611111111111105</v>
      </c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5">
      <c r="B24" s="1" t="s">
        <v>7</v>
      </c>
      <c r="C24" s="1">
        <f>$E$21 + (($F$21 - $E$21)/($C$21/2 + 1))*C22 - $D$21/2</f>
        <v>0.8388888888888888</v>
      </c>
      <c r="D24" s="1">
        <f t="shared" ref="D24:J24" si="1">$E$21 + (($F$21 - $E$21)/($C$21/2 + 1))*D22 - $D$21/2</f>
        <v>1.7277777777777776</v>
      </c>
      <c r="E24" s="1">
        <f t="shared" si="1"/>
        <v>2.6166666666666667</v>
      </c>
      <c r="F24" s="1">
        <f t="shared" si="1"/>
        <v>3.5055555555555555</v>
      </c>
      <c r="G24" s="1">
        <f t="shared" si="1"/>
        <v>4.3944444444444448</v>
      </c>
      <c r="H24" s="1">
        <f t="shared" si="1"/>
        <v>5.2833333333333332</v>
      </c>
      <c r="I24" s="1">
        <f t="shared" si="1"/>
        <v>6.1722222222222216</v>
      </c>
      <c r="J24" s="1">
        <f t="shared" si="1"/>
        <v>7.0611111111111109</v>
      </c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5">
      <c r="B27" s="1" t="s">
        <v>9</v>
      </c>
      <c r="C27" s="1">
        <v>1</v>
      </c>
      <c r="D27" s="1">
        <v>2</v>
      </c>
      <c r="E27" s="1">
        <v>3</v>
      </c>
      <c r="F27" s="1">
        <v>4</v>
      </c>
      <c r="G27" s="1">
        <v>5</v>
      </c>
      <c r="H27" s="1">
        <v>6</v>
      </c>
      <c r="I27" s="1">
        <v>7</v>
      </c>
      <c r="J27" s="1">
        <v>8</v>
      </c>
      <c r="K27" s="1">
        <v>9</v>
      </c>
      <c r="L27" s="1">
        <v>10</v>
      </c>
      <c r="M27" s="1">
        <v>11</v>
      </c>
      <c r="N27" s="1">
        <v>12</v>
      </c>
      <c r="O27" s="1">
        <v>13</v>
      </c>
      <c r="P27" s="1">
        <v>14</v>
      </c>
      <c r="Q27" s="1">
        <v>15</v>
      </c>
      <c r="R27" s="1">
        <v>16</v>
      </c>
      <c r="S27" s="3"/>
    </row>
    <row r="28" spans="1:19" x14ac:dyDescent="0.25">
      <c r="B28" s="1" t="s">
        <v>10</v>
      </c>
      <c r="C28" s="1">
        <f>$E$21 + (($F$21 - $E$21)/($C$21/2 + 1))*C27 + ((-1)^C27)*$D$21/2</f>
        <v>0.8388888888888888</v>
      </c>
      <c r="D28" s="1">
        <f>$E$21 + (($F$21 - $E$21)/($C$21/2 + 1))*C27 + ((-1)^D27)*$D$21/2</f>
        <v>0.93888888888888888</v>
      </c>
      <c r="E28" s="1">
        <f>$E$21 + (($F$21 - $E$21)/($C$21/2 + 1))*D27 + ((-1)^E27)*$D$21/2</f>
        <v>1.7277777777777776</v>
      </c>
      <c r="F28" s="1">
        <f>$E$21 + (($F$21 - $E$21)/($C$21/2 + 1))*D27 + ((-1)^F27)*$D$21/2</f>
        <v>1.8277777777777777</v>
      </c>
      <c r="G28" s="1">
        <f>$E$21 + (($F$21 - $E$21)/($C$21/2 + 1))*E27 + ((-1)^G27)*$D$21/2</f>
        <v>2.6166666666666667</v>
      </c>
      <c r="H28" s="1">
        <f>$E$21 + (($F$21 - $E$21)/($C$21/2 + 1))*E27 + ((-1)^H27)*$D$21/2</f>
        <v>2.7166666666666663</v>
      </c>
      <c r="I28" s="1">
        <f>$E$21 + (($F$21 - $E$21)/($C$21/2 + 1))*F27 + ((-1)^I27)*$D$21/2</f>
        <v>3.5055555555555555</v>
      </c>
      <c r="J28" s="1">
        <f>$E$21 + (($F$21 - $E$21)/($C$21/2 + 1))*F27 + ((-1)^J27)*$D$21/2</f>
        <v>3.6055555555555552</v>
      </c>
      <c r="K28" s="1">
        <f>$E$21 + (($F$21 - $E$21)/($C$21/2 + 1))*G27 + ((-1)^K27)*$D$21/2</f>
        <v>4.3944444444444448</v>
      </c>
      <c r="L28" s="1">
        <f>$E$21 + (($F$21 - $E$21)/($C$21/2 + 1))*G27 + ((-1)^L27)*$D$21/2</f>
        <v>4.4944444444444445</v>
      </c>
      <c r="M28" s="1">
        <f>$E$21 + (($F$21 - $E$21)/($C$21/2 + 1))*H27 + ((-1)^M27)*$D$21/2</f>
        <v>5.2833333333333332</v>
      </c>
      <c r="N28" s="1">
        <f>$E$21 + (($F$21 - $E$21)/($C$21/2 + 1))*H27 + ((-1)^N27)*$D$21/2</f>
        <v>5.3833333333333329</v>
      </c>
      <c r="O28" s="1">
        <f>$E$21 + (($F$21 - $E$21)/($C$21/2 + 1))*I27 + ((-1)^O27)*$D$21/2</f>
        <v>6.1722222222222216</v>
      </c>
      <c r="P28" s="1">
        <f>$E$21 + (($F$21 - $E$21)/($C$21/2 + 1))*I27 + ((-1)^P27)*$D$21/2</f>
        <v>6.2722222222222213</v>
      </c>
      <c r="Q28" s="1">
        <f>$E$21 + (($F$21 - $E$21)/($C$21/2 + 1))*J27 + ((-1)^Q27)*$D$21/2</f>
        <v>7.0611111111111109</v>
      </c>
      <c r="R28" s="1">
        <f>$E$21 + (($F$21 - $E$21)/($C$21/2 + 1))*J27 + ((-1)^R27)*$D$21/2</f>
        <v>7.1611111111111105</v>
      </c>
      <c r="S28" s="3"/>
    </row>
    <row r="29" spans="1:19" x14ac:dyDescent="0.25">
      <c r="B29" s="1" t="s">
        <v>11</v>
      </c>
      <c r="C29" s="1">
        <f>(C28^2) - 3 * C28 + 7</f>
        <v>5.1870679012345677</v>
      </c>
      <c r="D29" s="1">
        <f t="shared" ref="D29:R29" si="2">(D28^2) - 3 * D28 + 7</f>
        <v>5.0648456790123459</v>
      </c>
      <c r="E29" s="5">
        <f t="shared" si="2"/>
        <v>4.8018827160493824</v>
      </c>
      <c r="F29" s="1">
        <f t="shared" si="2"/>
        <v>4.8574382716049378</v>
      </c>
      <c r="G29" s="1">
        <f t="shared" si="2"/>
        <v>5.9969444444444449</v>
      </c>
      <c r="H29" s="1">
        <f t="shared" si="2"/>
        <v>6.2302777777777774</v>
      </c>
      <c r="I29" s="1">
        <f t="shared" si="2"/>
        <v>8.7722530864197541</v>
      </c>
      <c r="J29" s="1">
        <f t="shared" si="2"/>
        <v>9.183364197530862</v>
      </c>
      <c r="K29" s="1">
        <f t="shared" si="2"/>
        <v>13.12780864197531</v>
      </c>
      <c r="L29" s="1">
        <f t="shared" si="2"/>
        <v>13.716697530864195</v>
      </c>
      <c r="M29" s="1">
        <f t="shared" si="2"/>
        <v>19.063611111111108</v>
      </c>
      <c r="N29" s="1">
        <f t="shared" si="2"/>
        <v>19.830277777777773</v>
      </c>
      <c r="O29" s="1">
        <f t="shared" si="2"/>
        <v>26.579660493827156</v>
      </c>
      <c r="P29" s="1">
        <f t="shared" si="2"/>
        <v>27.524104938271599</v>
      </c>
      <c r="Q29" s="1">
        <f t="shared" si="2"/>
        <v>35.67595679012345</v>
      </c>
      <c r="R29" s="1">
        <f t="shared" si="2"/>
        <v>36.79817901234567</v>
      </c>
      <c r="S29" s="3"/>
    </row>
    <row r="30" spans="1:19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5">
      <c r="B31" s="3">
        <f>MIN(C29:R29)</f>
        <v>4.8018827160493824</v>
      </c>
      <c r="C31" s="3"/>
      <c r="D31" s="3" t="s">
        <v>40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5">
      <c r="B33" s="3" t="s">
        <v>12</v>
      </c>
      <c r="C33" s="1" t="s">
        <v>1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5">
      <c r="B34" s="3"/>
      <c r="C34" s="1">
        <v>17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5">
      <c r="B36" s="1" t="s">
        <v>9</v>
      </c>
      <c r="C36" s="1">
        <v>1</v>
      </c>
      <c r="D36" s="1">
        <v>2</v>
      </c>
      <c r="E36" s="1">
        <v>3</v>
      </c>
      <c r="F36" s="1">
        <v>4</v>
      </c>
      <c r="G36" s="1">
        <v>5</v>
      </c>
      <c r="H36" s="1">
        <v>6</v>
      </c>
      <c r="I36" s="1">
        <v>7</v>
      </c>
      <c r="J36" s="1">
        <v>8</v>
      </c>
      <c r="K36" s="1">
        <v>9</v>
      </c>
      <c r="L36" s="1">
        <v>10</v>
      </c>
      <c r="M36" s="1">
        <v>11</v>
      </c>
      <c r="N36" s="1">
        <v>12</v>
      </c>
      <c r="O36" s="1">
        <v>13</v>
      </c>
      <c r="P36" s="1">
        <v>14</v>
      </c>
      <c r="Q36" s="1">
        <v>15</v>
      </c>
      <c r="R36" s="1">
        <v>16</v>
      </c>
      <c r="S36" s="1">
        <v>17</v>
      </c>
    </row>
    <row r="37" spans="1:19" x14ac:dyDescent="0.25">
      <c r="B37" s="1" t="s">
        <v>10</v>
      </c>
      <c r="C37" s="1">
        <f>$E$21 + (($F$21 - $E$21)/($C$34 + 1))*C36</f>
        <v>0.44444444444444442</v>
      </c>
      <c r="D37" s="1">
        <f t="shared" ref="D37:S37" si="3">$E$21 + (($F$21 - $E$21)/($C$34 + 1))*D36</f>
        <v>0.88888888888888884</v>
      </c>
      <c r="E37" s="1">
        <f t="shared" si="3"/>
        <v>1.3333333333333333</v>
      </c>
      <c r="F37" s="1">
        <f t="shared" si="3"/>
        <v>1.7777777777777777</v>
      </c>
      <c r="G37" s="1">
        <f t="shared" si="3"/>
        <v>2.2222222222222223</v>
      </c>
      <c r="H37" s="1">
        <f t="shared" si="3"/>
        <v>2.6666666666666665</v>
      </c>
      <c r="I37" s="1">
        <f t="shared" si="3"/>
        <v>3.1111111111111107</v>
      </c>
      <c r="J37" s="1">
        <f t="shared" si="3"/>
        <v>3.5555555555555554</v>
      </c>
      <c r="K37" s="1">
        <f t="shared" si="3"/>
        <v>4</v>
      </c>
      <c r="L37" s="1">
        <f t="shared" si="3"/>
        <v>4.4444444444444446</v>
      </c>
      <c r="M37" s="1">
        <f t="shared" si="3"/>
        <v>4.8888888888888884</v>
      </c>
      <c r="N37" s="1">
        <f t="shared" si="3"/>
        <v>5.333333333333333</v>
      </c>
      <c r="O37" s="1">
        <f t="shared" si="3"/>
        <v>5.7777777777777777</v>
      </c>
      <c r="P37" s="1">
        <f t="shared" si="3"/>
        <v>6.2222222222222214</v>
      </c>
      <c r="Q37" s="1">
        <f t="shared" si="3"/>
        <v>6.6666666666666661</v>
      </c>
      <c r="R37" s="1">
        <f t="shared" si="3"/>
        <v>7.1111111111111107</v>
      </c>
      <c r="S37" s="1">
        <f t="shared" si="3"/>
        <v>7.5555555555555554</v>
      </c>
    </row>
    <row r="38" spans="1:19" x14ac:dyDescent="0.25">
      <c r="B38" s="1" t="s">
        <v>11</v>
      </c>
      <c r="C38" s="1">
        <f>(C37^2) - 3 * C37 + 7</f>
        <v>5.8641975308641978</v>
      </c>
      <c r="D38" s="1">
        <f t="shared" ref="D38:S38" si="4">(D37^2) - 3 * D37 + 7</f>
        <v>5.1234567901234573</v>
      </c>
      <c r="E38" s="5">
        <f t="shared" si="4"/>
        <v>4.7777777777777777</v>
      </c>
      <c r="F38" s="1">
        <f t="shared" si="4"/>
        <v>4.8271604938271606</v>
      </c>
      <c r="G38" s="1">
        <f t="shared" si="4"/>
        <v>5.2716049382716053</v>
      </c>
      <c r="H38" s="1">
        <f t="shared" si="4"/>
        <v>6.1111111111111107</v>
      </c>
      <c r="I38" s="1">
        <f t="shared" si="4"/>
        <v>7.345679012345677</v>
      </c>
      <c r="J38" s="1">
        <f t="shared" si="4"/>
        <v>8.9753086419753085</v>
      </c>
      <c r="K38" s="1">
        <f t="shared" si="4"/>
        <v>11</v>
      </c>
      <c r="L38" s="1">
        <f t="shared" si="4"/>
        <v>13.419753086419755</v>
      </c>
      <c r="M38" s="1">
        <f t="shared" si="4"/>
        <v>16.234567901234566</v>
      </c>
      <c r="N38" s="1">
        <f t="shared" si="4"/>
        <v>19.444444444444443</v>
      </c>
      <c r="O38" s="1">
        <f t="shared" si="4"/>
        <v>23.049382716049383</v>
      </c>
      <c r="P38" s="1">
        <f t="shared" si="4"/>
        <v>27.049382716049372</v>
      </c>
      <c r="Q38" s="1">
        <f t="shared" si="4"/>
        <v>31.444444444444436</v>
      </c>
      <c r="R38" s="1">
        <f t="shared" si="4"/>
        <v>36.23456790123457</v>
      </c>
      <c r="S38" s="1">
        <f t="shared" si="4"/>
        <v>41.419753086419753</v>
      </c>
    </row>
    <row r="40" spans="1:19" x14ac:dyDescent="0.25">
      <c r="B40" s="3">
        <f>MIN(C38:S38)</f>
        <v>4.7777777777777777</v>
      </c>
      <c r="C40" s="3"/>
      <c r="D40" s="3" t="s">
        <v>40</v>
      </c>
    </row>
    <row r="43" spans="1:19" x14ac:dyDescent="0.25">
      <c r="A43" t="s">
        <v>13</v>
      </c>
      <c r="B43" s="1" t="s">
        <v>1</v>
      </c>
      <c r="C43" s="1" t="s">
        <v>2</v>
      </c>
      <c r="D43" s="1" t="s">
        <v>14</v>
      </c>
      <c r="E43" s="1" t="s">
        <v>5</v>
      </c>
      <c r="F43" s="3"/>
      <c r="G43" s="3"/>
      <c r="H43" s="3"/>
      <c r="I43" s="3"/>
      <c r="J43" s="3"/>
    </row>
    <row r="44" spans="1:19" x14ac:dyDescent="0.25">
      <c r="B44" s="1">
        <v>16</v>
      </c>
      <c r="C44" s="1">
        <v>0.1</v>
      </c>
      <c r="D44" s="1">
        <v>0</v>
      </c>
      <c r="E44" s="1">
        <v>8</v>
      </c>
      <c r="F44" s="3"/>
      <c r="G44" s="3"/>
      <c r="H44" s="3"/>
      <c r="I44" s="3"/>
      <c r="J44" s="3"/>
    </row>
    <row r="45" spans="1:19" x14ac:dyDescent="0.25">
      <c r="B45" s="3"/>
      <c r="C45" s="3"/>
      <c r="D45" s="3"/>
      <c r="E45" s="3"/>
      <c r="F45" s="3"/>
      <c r="G45" s="3"/>
      <c r="H45" s="3"/>
      <c r="I45" s="3"/>
      <c r="J45" s="3"/>
    </row>
    <row r="46" spans="1:19" x14ac:dyDescent="0.25">
      <c r="B46" s="1" t="s">
        <v>8</v>
      </c>
      <c r="C46" s="1" t="s">
        <v>15</v>
      </c>
      <c r="D46" s="1" t="s">
        <v>7</v>
      </c>
      <c r="E46" s="1" t="s">
        <v>16</v>
      </c>
      <c r="F46" s="1" t="s">
        <v>17</v>
      </c>
      <c r="G46" s="1" t="s">
        <v>18</v>
      </c>
      <c r="H46" s="1" t="s">
        <v>19</v>
      </c>
      <c r="I46" s="3"/>
      <c r="J46" s="3"/>
    </row>
    <row r="47" spans="1:19" x14ac:dyDescent="0.25">
      <c r="B47" s="1">
        <v>0</v>
      </c>
      <c r="C47" s="1" t="s">
        <v>20</v>
      </c>
      <c r="D47" s="1" t="s">
        <v>20</v>
      </c>
      <c r="E47" s="1" t="s">
        <v>20</v>
      </c>
      <c r="F47" s="1" t="s">
        <v>20</v>
      </c>
      <c r="G47" s="1">
        <v>0</v>
      </c>
      <c r="H47" s="1">
        <v>8</v>
      </c>
      <c r="I47" s="3"/>
      <c r="J47" s="3"/>
    </row>
    <row r="48" spans="1:19" x14ac:dyDescent="0.25">
      <c r="B48" s="1">
        <v>1</v>
      </c>
      <c r="C48" s="1">
        <f xml:space="preserve"> 0.5*(G47 + H47) - $C$44/2</f>
        <v>3.95</v>
      </c>
      <c r="D48" s="1">
        <f xml:space="preserve"> 0.5*(G47 + H47) + $C$44/2</f>
        <v>4.05</v>
      </c>
      <c r="E48" s="1">
        <f>(C48^2) - 3 * C48 + 7</f>
        <v>10.7525</v>
      </c>
      <c r="F48" s="1">
        <f>(D48^2) - 3 * D48 + 7</f>
        <v>11.252500000000001</v>
      </c>
      <c r="G48" s="1">
        <f>IF(E48 &lt;= F48,G47,C48)</f>
        <v>0</v>
      </c>
      <c r="H48" s="1">
        <f>IF(E48 &lt;= F48,D48,H47)</f>
        <v>4.05</v>
      </c>
      <c r="I48" s="3"/>
      <c r="J48" s="3"/>
    </row>
    <row r="49" spans="1:10" x14ac:dyDescent="0.25">
      <c r="B49" s="1">
        <v>2</v>
      </c>
      <c r="C49" s="1">
        <f xml:space="preserve"> 0.5*(G48 + H48) - $C$44/2</f>
        <v>1.9749999999999999</v>
      </c>
      <c r="D49" s="1">
        <f xml:space="preserve"> 0.5*(G48 + H48) + $C$44/2</f>
        <v>2.0749999999999997</v>
      </c>
      <c r="E49" s="1">
        <f t="shared" ref="E49:E54" si="5">(C49^2) - 3 * C49 + 7</f>
        <v>4.9756249999999991</v>
      </c>
      <c r="F49" s="1">
        <f t="shared" ref="F49:F54" si="6">(D49^2) - 3 * D49 + 7</f>
        <v>5.0806249999999995</v>
      </c>
      <c r="G49" s="1">
        <f>IF(E49 &lt;= F49,G48,C49)</f>
        <v>0</v>
      </c>
      <c r="H49" s="1">
        <f>IF(E49 &lt;= F49,D49,H48)</f>
        <v>2.0749999999999997</v>
      </c>
      <c r="I49" s="3"/>
      <c r="J49" s="3"/>
    </row>
    <row r="50" spans="1:10" x14ac:dyDescent="0.25">
      <c r="B50" s="1">
        <v>3</v>
      </c>
      <c r="C50" s="1">
        <f t="shared" ref="C50:C54" si="7" xml:space="preserve"> 0.5*(G49 + H49) - $C$44/2</f>
        <v>0.98749999999999982</v>
      </c>
      <c r="D50" s="1">
        <f t="shared" ref="D50:D54" si="8" xml:space="preserve"> 0.5*(G49 + H49) + $C$44/2</f>
        <v>1.0874999999999999</v>
      </c>
      <c r="E50" s="1">
        <f t="shared" si="5"/>
        <v>5.01265625</v>
      </c>
      <c r="F50" s="1">
        <f t="shared" si="6"/>
        <v>4.9201562499999998</v>
      </c>
      <c r="G50" s="1">
        <f t="shared" ref="G50:G54" si="9">IF(E50 &lt;= F50,G49,C50)</f>
        <v>0.98749999999999982</v>
      </c>
      <c r="H50" s="1">
        <f t="shared" ref="H50:H54" si="10">IF(E50 &lt;= F50,D50,H49)</f>
        <v>2.0749999999999997</v>
      </c>
      <c r="I50" s="3"/>
      <c r="J50" s="3"/>
    </row>
    <row r="51" spans="1:10" x14ac:dyDescent="0.25">
      <c r="B51" s="1">
        <v>4</v>
      </c>
      <c r="C51" s="5">
        <f t="shared" si="7"/>
        <v>1.4812499999999997</v>
      </c>
      <c r="D51" s="1">
        <f t="shared" si="8"/>
        <v>1.5812499999999998</v>
      </c>
      <c r="E51" s="5">
        <f t="shared" si="5"/>
        <v>4.7503515624999997</v>
      </c>
      <c r="F51" s="1">
        <f t="shared" si="6"/>
        <v>4.7566015625000002</v>
      </c>
      <c r="G51" s="1">
        <f t="shared" si="9"/>
        <v>0.98749999999999982</v>
      </c>
      <c r="H51" s="1">
        <f t="shared" si="10"/>
        <v>1.5812499999999998</v>
      </c>
      <c r="I51" s="3"/>
      <c r="J51" s="3"/>
    </row>
    <row r="52" spans="1:10" x14ac:dyDescent="0.25">
      <c r="B52" s="1">
        <v>5</v>
      </c>
      <c r="C52" s="1">
        <f t="shared" si="7"/>
        <v>1.2343749999999998</v>
      </c>
      <c r="D52" s="1">
        <f t="shared" si="8"/>
        <v>1.3343749999999999</v>
      </c>
      <c r="E52" s="1">
        <f t="shared" si="5"/>
        <v>4.820556640625</v>
      </c>
      <c r="F52" s="1">
        <f t="shared" si="6"/>
        <v>4.7774316406250001</v>
      </c>
      <c r="G52" s="1">
        <f t="shared" si="9"/>
        <v>1.2343749999999998</v>
      </c>
      <c r="H52" s="1">
        <f t="shared" si="10"/>
        <v>1.5812499999999998</v>
      </c>
      <c r="I52" s="3"/>
      <c r="J52" s="3"/>
    </row>
    <row r="53" spans="1:10" x14ac:dyDescent="0.25">
      <c r="B53" s="1">
        <v>6</v>
      </c>
      <c r="C53" s="1">
        <f t="shared" si="7"/>
        <v>1.3578124999999999</v>
      </c>
      <c r="D53" s="1">
        <f t="shared" si="8"/>
        <v>1.4578125</v>
      </c>
      <c r="E53" s="1">
        <f t="shared" si="5"/>
        <v>4.7702172851562494</v>
      </c>
      <c r="F53" s="1">
        <f t="shared" si="6"/>
        <v>4.7517797851562502</v>
      </c>
      <c r="G53" s="1">
        <f t="shared" si="9"/>
        <v>1.3578124999999999</v>
      </c>
      <c r="H53" s="1">
        <f t="shared" si="10"/>
        <v>1.5812499999999998</v>
      </c>
      <c r="I53" s="3"/>
      <c r="J53" s="3"/>
    </row>
    <row r="54" spans="1:10" x14ac:dyDescent="0.25">
      <c r="B54" s="1">
        <v>7</v>
      </c>
      <c r="C54" s="1">
        <f t="shared" si="7"/>
        <v>1.4195312499999997</v>
      </c>
      <c r="D54" s="1">
        <f t="shared" si="8"/>
        <v>1.5195312499999998</v>
      </c>
      <c r="E54" s="1">
        <f t="shared" si="5"/>
        <v>4.7564752197265623</v>
      </c>
      <c r="F54" s="1">
        <f t="shared" si="6"/>
        <v>4.7503814697265625</v>
      </c>
      <c r="G54" s="1">
        <f t="shared" si="9"/>
        <v>1.4195312499999997</v>
      </c>
      <c r="H54" s="1">
        <f t="shared" si="10"/>
        <v>1.5812499999999998</v>
      </c>
      <c r="I54" s="3"/>
      <c r="J54" s="3"/>
    </row>
    <row r="55" spans="1:10" x14ac:dyDescent="0.25">
      <c r="B55" s="1">
        <v>8</v>
      </c>
      <c r="C55" s="1">
        <f t="shared" ref="C55" si="11" xml:space="preserve"> 0.5*(G54 + H54) - $C$44/2</f>
        <v>1.4503906249999996</v>
      </c>
      <c r="D55" s="1">
        <f t="shared" ref="D55" si="12" xml:space="preserve"> 0.5*(G54 + H54) + $C$44/2</f>
        <v>1.5503906249999997</v>
      </c>
      <c r="E55" s="1">
        <f t="shared" ref="E55" si="13">(C55^2) - 3 * C55 + 7</f>
        <v>4.7524610900878912</v>
      </c>
      <c r="F55" s="1">
        <f t="shared" ref="F55" si="14">(D55^2) - 3 * D55 + 7</f>
        <v>4.7525392150878902</v>
      </c>
      <c r="G55" s="5">
        <f t="shared" ref="G55" si="15">IF(E55 &lt;= F55,G54,C55)</f>
        <v>1.4195312499999997</v>
      </c>
      <c r="H55" s="5">
        <f t="shared" ref="H55" si="16">IF(E55 &lt;= F55,D55,H54)</f>
        <v>1.5503906249999997</v>
      </c>
      <c r="I55" s="3"/>
      <c r="J55" s="3"/>
    </row>
    <row r="56" spans="1:10" x14ac:dyDescent="0.25">
      <c r="B56" s="1"/>
      <c r="C56" s="1" t="s">
        <v>21</v>
      </c>
      <c r="D56" s="1" t="s">
        <v>22</v>
      </c>
      <c r="E56" s="1" t="s">
        <v>42</v>
      </c>
      <c r="F56" s="1" t="s">
        <v>41</v>
      </c>
      <c r="G56" s="3"/>
      <c r="H56" s="3"/>
      <c r="I56" s="3"/>
      <c r="J56" s="3"/>
    </row>
    <row r="57" spans="1:10" x14ac:dyDescent="0.25">
      <c r="B57" s="1"/>
      <c r="C57" s="1">
        <f>G54</f>
        <v>1.4195312499999997</v>
      </c>
      <c r="D57" s="1">
        <f>H54</f>
        <v>1.5812499999999998</v>
      </c>
      <c r="E57" s="1">
        <f>C51</f>
        <v>1.4812499999999997</v>
      </c>
      <c r="F57" s="1">
        <f>D53</f>
        <v>1.4578125</v>
      </c>
      <c r="G57" s="3"/>
      <c r="H57" s="3"/>
      <c r="I57" s="3"/>
      <c r="J57" s="3"/>
    </row>
    <row r="58" spans="1:10" x14ac:dyDescent="0.25">
      <c r="B58" s="1" t="s">
        <v>23</v>
      </c>
      <c r="C58" s="6">
        <f>(C57^2) - 3 * C57 + 7</f>
        <v>4.7564752197265623</v>
      </c>
      <c r="D58" s="1">
        <f>(D57^2) - 3 * D57 + 7</f>
        <v>4.7566015625000002</v>
      </c>
      <c r="E58" s="5">
        <f>(E57^2) - 3 * E57 + 7</f>
        <v>4.7503515624999997</v>
      </c>
      <c r="F58" s="6">
        <f>(F57^2) - 3 * F57 + 7</f>
        <v>4.7517797851562502</v>
      </c>
      <c r="G58" s="3"/>
      <c r="H58" s="3"/>
      <c r="I58" s="3"/>
      <c r="J58" s="3"/>
    </row>
    <row r="59" spans="1:10" x14ac:dyDescent="0.25">
      <c r="B59" s="3"/>
      <c r="C59" s="3"/>
      <c r="D59" s="3"/>
      <c r="E59" s="3"/>
      <c r="F59" s="3"/>
      <c r="G59" s="3"/>
      <c r="H59" s="3"/>
      <c r="I59" s="3"/>
      <c r="J59" s="3"/>
    </row>
    <row r="60" spans="1:10" x14ac:dyDescent="0.25">
      <c r="B60" s="3">
        <f>MIN(C58:F58)</f>
        <v>4.7503515624999997</v>
      </c>
      <c r="C60" s="3"/>
      <c r="D60" s="3" t="s">
        <v>43</v>
      </c>
      <c r="E60" s="3"/>
      <c r="F60" s="3"/>
      <c r="G60" s="3"/>
      <c r="H60" s="3"/>
      <c r="I60" s="3"/>
      <c r="J60" s="3"/>
    </row>
    <row r="61" spans="1:10" x14ac:dyDescent="0.25">
      <c r="B61" s="3"/>
      <c r="C61" s="3"/>
      <c r="D61" s="3"/>
      <c r="E61" s="3"/>
      <c r="F61" s="3"/>
      <c r="G61" s="3"/>
      <c r="H61" s="3"/>
      <c r="I61" s="3"/>
      <c r="J61" s="3"/>
    </row>
    <row r="62" spans="1:10" x14ac:dyDescent="0.25">
      <c r="A62" t="s">
        <v>24</v>
      </c>
      <c r="B62" s="1" t="s">
        <v>1</v>
      </c>
      <c r="C62" s="1" t="s">
        <v>2</v>
      </c>
      <c r="D62" s="1" t="s">
        <v>14</v>
      </c>
      <c r="E62" s="1" t="s">
        <v>5</v>
      </c>
      <c r="F62" s="3">
        <f>8/C67</f>
        <v>3.0959752321981426E-3</v>
      </c>
      <c r="G62" s="3"/>
      <c r="H62" s="3"/>
      <c r="I62" s="3"/>
      <c r="J62" s="3"/>
    </row>
    <row r="63" spans="1:10" x14ac:dyDescent="0.25">
      <c r="B63" s="1">
        <v>16</v>
      </c>
      <c r="C63" s="1">
        <v>3.0000000000000001E-3</v>
      </c>
      <c r="D63" s="1">
        <v>0</v>
      </c>
      <c r="E63" s="1">
        <v>8</v>
      </c>
      <c r="F63" s="3"/>
      <c r="G63" s="3"/>
      <c r="H63" s="3"/>
      <c r="I63" s="3"/>
      <c r="J63" s="3"/>
    </row>
    <row r="64" spans="1:10" x14ac:dyDescent="0.25">
      <c r="B64" s="3"/>
      <c r="C64" s="3"/>
      <c r="D64" s="3"/>
      <c r="E64" s="3"/>
      <c r="F64" s="3"/>
      <c r="G64" s="3"/>
      <c r="H64" s="3"/>
      <c r="I64" s="3"/>
      <c r="J64" s="3"/>
    </row>
    <row r="65" spans="1:10" x14ac:dyDescent="0.25">
      <c r="B65" s="3"/>
      <c r="C65" s="3"/>
      <c r="D65" s="3"/>
      <c r="E65" s="3"/>
      <c r="F65" s="3"/>
      <c r="G65" s="3"/>
      <c r="H65" s="3"/>
      <c r="I65" s="3"/>
      <c r="J65" s="3"/>
    </row>
    <row r="66" spans="1:10" x14ac:dyDescent="0.25">
      <c r="A66" s="1" t="s">
        <v>25</v>
      </c>
      <c r="B66" s="1" t="s">
        <v>26</v>
      </c>
      <c r="C66" s="1"/>
      <c r="D66" s="1" t="s">
        <v>8</v>
      </c>
      <c r="E66" s="1" t="s">
        <v>15</v>
      </c>
      <c r="F66" s="1" t="s">
        <v>7</v>
      </c>
      <c r="G66" s="1" t="s">
        <v>16</v>
      </c>
      <c r="H66" s="1" t="s">
        <v>17</v>
      </c>
      <c r="I66" s="1" t="s">
        <v>18</v>
      </c>
      <c r="J66" s="1" t="s">
        <v>19</v>
      </c>
    </row>
    <row r="67" spans="1:10" x14ac:dyDescent="0.25">
      <c r="A67" s="1">
        <v>0</v>
      </c>
      <c r="B67" s="1">
        <v>1</v>
      </c>
      <c r="C67" s="1">
        <f t="shared" ref="C67:C81" si="17">C69+C68</f>
        <v>2584</v>
      </c>
      <c r="D67" s="1">
        <v>0</v>
      </c>
      <c r="E67" s="1" t="s">
        <v>20</v>
      </c>
      <c r="F67" s="1" t="s">
        <v>20</v>
      </c>
      <c r="G67" s="1">
        <v>0</v>
      </c>
      <c r="H67" s="1">
        <v>0</v>
      </c>
      <c r="I67" s="1">
        <v>0</v>
      </c>
      <c r="J67" s="1">
        <v>8</v>
      </c>
    </row>
    <row r="68" spans="1:10" x14ac:dyDescent="0.25">
      <c r="A68" s="1">
        <v>1</v>
      </c>
      <c r="B68" s="1">
        <v>1</v>
      </c>
      <c r="C68" s="1">
        <f t="shared" si="17"/>
        <v>1597</v>
      </c>
      <c r="D68" s="1">
        <v>1</v>
      </c>
      <c r="E68" s="1">
        <f>I67+(C70/C68)*(J67-I67) - (((-1)^($B$63-D68 + 1))*$C$63)/C68</f>
        <v>3.0557276142767686</v>
      </c>
      <c r="F68" s="1">
        <f>I67+(C69/C68)*(J67-I67) + (((-1)^($B$63-D68 + 1))*$C$63)/C68</f>
        <v>4.9442723857232309</v>
      </c>
      <c r="G68" s="1">
        <f>(E68^2) - 3 * E68 + 7</f>
        <v>7.1702884098232875</v>
      </c>
      <c r="H68" s="1">
        <f>(F68^2) - 3 * F68 + 7</f>
        <v>16.613012267055598</v>
      </c>
      <c r="I68" s="1">
        <f t="shared" ref="I68:I79" si="18">IF(G68 &lt;= H68,I67,E68)</f>
        <v>0</v>
      </c>
      <c r="J68" s="1">
        <f t="shared" ref="J68:J79" si="19">IF(G68 &lt;= H68,F68,J67)</f>
        <v>4.9442723857232309</v>
      </c>
    </row>
    <row r="69" spans="1:10" x14ac:dyDescent="0.25">
      <c r="A69" s="1">
        <v>2</v>
      </c>
      <c r="B69" s="1">
        <f>B67+B68</f>
        <v>2</v>
      </c>
      <c r="C69" s="1">
        <f t="shared" si="17"/>
        <v>987</v>
      </c>
      <c r="D69" s="1">
        <v>2</v>
      </c>
      <c r="E69" s="1">
        <f t="shared" ref="E69:E79" si="20">IF(G68 &gt; H68,F68,( I68+(C71/C69)*(J68-I68) - (((-1)^($B$63-D69 + 1))*$C$63)/C69))</f>
        <v>1.888544771446462</v>
      </c>
      <c r="F69" s="1">
        <f t="shared" ref="F69:F79" si="21">IF(G68 &lt;=H68,E68,( I68+(C70/C69)*(J68-I68) + (((-1)^($B$63-D69 + 1))*$C$63)/C69))</f>
        <v>3.0557276142767686</v>
      </c>
      <c r="G69" s="1">
        <f t="shared" ref="G69:G82" si="22">(E69^2) - 3 * E69 + 7</f>
        <v>4.9009670394183829</v>
      </c>
      <c r="H69" s="1">
        <f t="shared" ref="H69:H82" si="23">(F69^2) - 3 * F69 + 7</f>
        <v>7.1702884098232875</v>
      </c>
      <c r="I69" s="1">
        <f t="shared" si="18"/>
        <v>0</v>
      </c>
      <c r="J69" s="1">
        <f t="shared" si="19"/>
        <v>3.0557276142767686</v>
      </c>
    </row>
    <row r="70" spans="1:10" x14ac:dyDescent="0.25">
      <c r="A70" s="1">
        <v>3</v>
      </c>
      <c r="B70" s="1">
        <f t="shared" ref="B70:B84" si="24">B68+B69</f>
        <v>3</v>
      </c>
      <c r="C70" s="1">
        <f t="shared" si="17"/>
        <v>610</v>
      </c>
      <c r="D70" s="1">
        <v>3</v>
      </c>
      <c r="E70" s="1">
        <f t="shared" si="20"/>
        <v>1.1671828428303068</v>
      </c>
      <c r="F70" s="1">
        <f t="shared" si="21"/>
        <v>1.888544771446462</v>
      </c>
      <c r="G70" s="1">
        <f t="shared" si="22"/>
        <v>4.8607672601065159</v>
      </c>
      <c r="H70" s="1">
        <f t="shared" si="23"/>
        <v>4.9009670394183829</v>
      </c>
      <c r="I70" s="1">
        <f t="shared" si="18"/>
        <v>0</v>
      </c>
      <c r="J70" s="1">
        <f t="shared" si="19"/>
        <v>1.888544771446462</v>
      </c>
    </row>
    <row r="71" spans="1:10" x14ac:dyDescent="0.25">
      <c r="A71" s="1">
        <v>4</v>
      </c>
      <c r="B71" s="1">
        <f t="shared" si="24"/>
        <v>5</v>
      </c>
      <c r="C71" s="1">
        <f t="shared" si="17"/>
        <v>377</v>
      </c>
      <c r="D71" s="1">
        <v>4</v>
      </c>
      <c r="E71" s="1">
        <f t="shared" si="20"/>
        <v>0.72136192861615522</v>
      </c>
      <c r="F71" s="1">
        <f t="shared" si="21"/>
        <v>1.1671828428303068</v>
      </c>
      <c r="G71" s="1">
        <f t="shared" si="22"/>
        <v>5.3562772462083537</v>
      </c>
      <c r="H71" s="1">
        <f t="shared" si="23"/>
        <v>4.8607672601065159</v>
      </c>
      <c r="I71" s="1">
        <f t="shared" si="18"/>
        <v>0.72136192861615522</v>
      </c>
      <c r="J71" s="1">
        <f t="shared" si="19"/>
        <v>1.888544771446462</v>
      </c>
    </row>
    <row r="72" spans="1:10" x14ac:dyDescent="0.25">
      <c r="A72" s="1">
        <v>5</v>
      </c>
      <c r="B72" s="1">
        <f t="shared" si="24"/>
        <v>8</v>
      </c>
      <c r="C72" s="1">
        <f t="shared" si="17"/>
        <v>233</v>
      </c>
      <c r="D72" s="1">
        <v>5</v>
      </c>
      <c r="E72" s="1">
        <f t="shared" si="20"/>
        <v>1.1671828428303068</v>
      </c>
      <c r="F72" s="1">
        <f t="shared" si="21"/>
        <v>1.4427238572323107</v>
      </c>
      <c r="G72" s="1">
        <f t="shared" si="22"/>
        <v>4.8607672601065159</v>
      </c>
      <c r="H72" s="1">
        <f t="shared" si="23"/>
        <v>4.7532805565303455</v>
      </c>
      <c r="I72" s="1">
        <f t="shared" si="18"/>
        <v>1.1671828428303068</v>
      </c>
      <c r="J72" s="1">
        <f t="shared" si="19"/>
        <v>1.888544771446462</v>
      </c>
    </row>
    <row r="73" spans="1:10" x14ac:dyDescent="0.25">
      <c r="A73" s="1">
        <v>6</v>
      </c>
      <c r="B73" s="1">
        <f t="shared" si="24"/>
        <v>13</v>
      </c>
      <c r="C73" s="1">
        <f t="shared" si="17"/>
        <v>144</v>
      </c>
      <c r="D73" s="1">
        <v>6</v>
      </c>
      <c r="E73" s="1">
        <f t="shared" si="20"/>
        <v>1.4427238572323107</v>
      </c>
      <c r="F73" s="1">
        <f t="shared" si="21"/>
        <v>1.6130037570444584</v>
      </c>
      <c r="G73" s="1">
        <f t="shared" si="22"/>
        <v>4.7532805565303455</v>
      </c>
      <c r="H73" s="1">
        <f t="shared" si="23"/>
        <v>4.7627698491061627</v>
      </c>
      <c r="I73" s="1">
        <f t="shared" si="18"/>
        <v>1.1671828428303068</v>
      </c>
      <c r="J73" s="1">
        <f t="shared" si="19"/>
        <v>1.6130037570444584</v>
      </c>
    </row>
    <row r="74" spans="1:10" x14ac:dyDescent="0.25">
      <c r="A74" s="1">
        <v>7</v>
      </c>
      <c r="B74" s="1">
        <f t="shared" si="24"/>
        <v>21</v>
      </c>
      <c r="C74" s="1">
        <f t="shared" si="17"/>
        <v>89</v>
      </c>
      <c r="D74" s="1">
        <v>7</v>
      </c>
      <c r="E74" s="1">
        <f t="shared" si="20"/>
        <v>1.3374627426424548</v>
      </c>
      <c r="F74" s="1">
        <f t="shared" si="21"/>
        <v>1.4427238572323107</v>
      </c>
      <c r="G74" s="1">
        <f t="shared" si="22"/>
        <v>4.7764183600293126</v>
      </c>
      <c r="H74" s="1">
        <f t="shared" si="23"/>
        <v>4.7532805565303455</v>
      </c>
      <c r="I74" s="1">
        <f t="shared" si="18"/>
        <v>1.3374627426424548</v>
      </c>
      <c r="J74" s="1">
        <f t="shared" si="19"/>
        <v>1.6130037570444584</v>
      </c>
    </row>
    <row r="75" spans="1:10" x14ac:dyDescent="0.25">
      <c r="A75" s="1">
        <v>8</v>
      </c>
      <c r="B75" s="1">
        <f t="shared" si="24"/>
        <v>34</v>
      </c>
      <c r="C75" s="1">
        <f t="shared" si="17"/>
        <v>55</v>
      </c>
      <c r="D75" s="1">
        <v>8</v>
      </c>
      <c r="E75" s="1">
        <f t="shared" si="20"/>
        <v>1.4427238572323107</v>
      </c>
      <c r="F75" s="1">
        <f t="shared" si="21"/>
        <v>1.5077426424546023</v>
      </c>
      <c r="G75" s="1">
        <f t="shared" si="22"/>
        <v>4.7532805565303455</v>
      </c>
      <c r="H75" s="1">
        <f t="shared" si="23"/>
        <v>4.7500599485121793</v>
      </c>
      <c r="I75" s="1">
        <f t="shared" si="18"/>
        <v>1.4427238572323107</v>
      </c>
      <c r="J75" s="1">
        <f t="shared" si="19"/>
        <v>1.6130037570444584</v>
      </c>
    </row>
    <row r="76" spans="1:10" x14ac:dyDescent="0.25">
      <c r="A76" s="1">
        <v>9</v>
      </c>
      <c r="B76" s="1">
        <f t="shared" si="24"/>
        <v>55</v>
      </c>
      <c r="C76" s="1">
        <f t="shared" si="17"/>
        <v>34</v>
      </c>
      <c r="D76" s="1">
        <v>9</v>
      </c>
      <c r="E76" s="1">
        <f t="shared" si="20"/>
        <v>1.5077426424546023</v>
      </c>
      <c r="F76" s="1">
        <f t="shared" si="21"/>
        <v>1.5479849718221665</v>
      </c>
      <c r="G76" s="1">
        <f t="shared" si="22"/>
        <v>4.7500599485121793</v>
      </c>
      <c r="H76" s="1">
        <f t="shared" si="23"/>
        <v>4.7523025575207738</v>
      </c>
      <c r="I76" s="1">
        <f t="shared" si="18"/>
        <v>1.4427238572323107</v>
      </c>
      <c r="J76" s="1">
        <f t="shared" si="19"/>
        <v>1.5479849718221665</v>
      </c>
    </row>
    <row r="77" spans="1:10" x14ac:dyDescent="0.25">
      <c r="A77" s="1">
        <v>10</v>
      </c>
      <c r="B77" s="1">
        <f t="shared" si="24"/>
        <v>89</v>
      </c>
      <c r="C77" s="1">
        <f t="shared" si="17"/>
        <v>21</v>
      </c>
      <c r="D77" s="1">
        <v>10</v>
      </c>
      <c r="E77" s="1">
        <f t="shared" si="20"/>
        <v>1.4829661865998749</v>
      </c>
      <c r="F77" s="1">
        <f t="shared" si="21"/>
        <v>1.5077426424546023</v>
      </c>
      <c r="G77" s="1">
        <f t="shared" si="22"/>
        <v>4.7502901507989499</v>
      </c>
      <c r="H77" s="1">
        <f t="shared" si="23"/>
        <v>4.7500599485121793</v>
      </c>
      <c r="I77" s="1">
        <f t="shared" si="18"/>
        <v>1.4829661865998749</v>
      </c>
      <c r="J77" s="1">
        <f t="shared" si="19"/>
        <v>1.5479849718221665</v>
      </c>
    </row>
    <row r="78" spans="1:10" x14ac:dyDescent="0.25">
      <c r="A78" s="1">
        <v>11</v>
      </c>
      <c r="B78" s="1">
        <f t="shared" si="24"/>
        <v>144</v>
      </c>
      <c r="C78" s="1">
        <f t="shared" si="17"/>
        <v>13</v>
      </c>
      <c r="D78" s="1">
        <v>11</v>
      </c>
      <c r="E78" s="1">
        <f t="shared" si="20"/>
        <v>1.5077426424546023</v>
      </c>
      <c r="F78" s="1">
        <f t="shared" si="21"/>
        <v>1.5232085159674391</v>
      </c>
      <c r="G78" s="1">
        <f t="shared" si="22"/>
        <v>4.7500599485121793</v>
      </c>
      <c r="H78" s="1">
        <f t="shared" si="23"/>
        <v>4.7505386352134105</v>
      </c>
      <c r="I78" s="1">
        <f t="shared" si="18"/>
        <v>1.4829661865998749</v>
      </c>
      <c r="J78" s="1">
        <f t="shared" si="19"/>
        <v>1.5232085159674391</v>
      </c>
    </row>
    <row r="79" spans="1:10" x14ac:dyDescent="0.25">
      <c r="A79" s="1">
        <v>12</v>
      </c>
      <c r="B79" s="1">
        <f t="shared" si="24"/>
        <v>233</v>
      </c>
      <c r="C79" s="1">
        <f t="shared" si="17"/>
        <v>8</v>
      </c>
      <c r="D79" s="1">
        <v>12</v>
      </c>
      <c r="E79" s="5">
        <f t="shared" si="20"/>
        <v>1.4984320601127115</v>
      </c>
      <c r="F79" s="1">
        <f t="shared" si="21"/>
        <v>1.5077426424546023</v>
      </c>
      <c r="G79" s="5">
        <f t="shared" si="22"/>
        <v>4.7500024584354907</v>
      </c>
      <c r="H79" s="1">
        <f t="shared" si="23"/>
        <v>4.7500599485121793</v>
      </c>
      <c r="I79" s="1">
        <f t="shared" si="18"/>
        <v>1.4829661865998749</v>
      </c>
      <c r="J79" s="1">
        <f t="shared" si="19"/>
        <v>1.5077426424546023</v>
      </c>
    </row>
    <row r="80" spans="1:10" x14ac:dyDescent="0.25">
      <c r="A80" s="1">
        <v>13</v>
      </c>
      <c r="B80" s="1">
        <f t="shared" si="24"/>
        <v>377</v>
      </c>
      <c r="C80" s="1">
        <f t="shared" si="17"/>
        <v>5</v>
      </c>
      <c r="D80" s="1">
        <v>13</v>
      </c>
      <c r="E80" s="1">
        <f t="shared" ref="E80:E82" si="25">IF(G79 &gt; H79,F79,( I79+(C82/C80)*(J79-I79) - (((-1)^($B$63-D80 + 1))*$C$63)/C80))</f>
        <v>1.492276768941766</v>
      </c>
      <c r="F80" s="1">
        <f t="shared" ref="F80:F82" si="26">IF(G79 &lt;=H79,E79,( I79+(C81/C80)*(J79-I79) + (((-1)^($B$63-D80 + 1))*$C$63)/C80))</f>
        <v>1.4984320601127115</v>
      </c>
      <c r="G80" s="1">
        <f t="shared" si="22"/>
        <v>4.7500596482979791</v>
      </c>
      <c r="H80" s="1">
        <f t="shared" si="23"/>
        <v>4.7500024584354907</v>
      </c>
      <c r="I80" s="1">
        <f t="shared" ref="I80:I82" si="27">IF(G80 &lt;= H80,I79,E80)</f>
        <v>1.492276768941766</v>
      </c>
      <c r="J80" s="1">
        <f t="shared" ref="J80:J82" si="28">IF(G80 &lt;= H80,F80,J79)</f>
        <v>1.5077426424546023</v>
      </c>
    </row>
    <row r="81" spans="1:10" x14ac:dyDescent="0.25">
      <c r="A81" s="1">
        <v>14</v>
      </c>
      <c r="B81" s="1">
        <f t="shared" si="24"/>
        <v>610</v>
      </c>
      <c r="C81" s="1">
        <f t="shared" si="17"/>
        <v>3</v>
      </c>
      <c r="D81" s="1">
        <v>14</v>
      </c>
      <c r="E81" s="1">
        <f t="shared" si="25"/>
        <v>1.4984320601127115</v>
      </c>
      <c r="F81" s="1">
        <f t="shared" si="26"/>
        <v>1.5015873512836571</v>
      </c>
      <c r="G81" s="1">
        <f t="shared" si="22"/>
        <v>4.7500024584354907</v>
      </c>
      <c r="H81" s="1">
        <f t="shared" si="23"/>
        <v>4.7500025196840978</v>
      </c>
      <c r="I81" s="1">
        <f t="shared" si="27"/>
        <v>1.492276768941766</v>
      </c>
      <c r="J81" s="1">
        <f t="shared" si="28"/>
        <v>1.5015873512836571</v>
      </c>
    </row>
    <row r="82" spans="1:10" x14ac:dyDescent="0.25">
      <c r="A82" s="1">
        <v>15</v>
      </c>
      <c r="B82" s="1">
        <f t="shared" si="24"/>
        <v>987</v>
      </c>
      <c r="C82" s="1">
        <f>C84+C83</f>
        <v>2</v>
      </c>
      <c r="D82" s="1">
        <v>15</v>
      </c>
      <c r="E82" s="6">
        <f t="shared" si="25"/>
        <v>1.4954320601127113</v>
      </c>
      <c r="F82" s="5">
        <f t="shared" si="26"/>
        <v>1.4984320601127115</v>
      </c>
      <c r="G82" s="1">
        <f t="shared" si="22"/>
        <v>4.7500208660748138</v>
      </c>
      <c r="H82" s="5">
        <f t="shared" si="23"/>
        <v>4.7500024584354907</v>
      </c>
      <c r="I82" s="1">
        <f t="shared" si="27"/>
        <v>1.4954320601127113</v>
      </c>
      <c r="J82" s="1">
        <f t="shared" si="28"/>
        <v>1.5015873512836571</v>
      </c>
    </row>
    <row r="83" spans="1:10" x14ac:dyDescent="0.25">
      <c r="A83" s="1">
        <v>16</v>
      </c>
      <c r="B83" s="1">
        <f t="shared" si="24"/>
        <v>1597</v>
      </c>
      <c r="C83" s="1">
        <v>1</v>
      </c>
      <c r="D83" s="1"/>
      <c r="E83" s="1"/>
      <c r="F83" s="1"/>
      <c r="G83" s="1"/>
      <c r="H83" s="1"/>
      <c r="I83" s="1"/>
      <c r="J83" s="1"/>
    </row>
    <row r="84" spans="1:10" x14ac:dyDescent="0.25">
      <c r="A84" s="1">
        <v>17</v>
      </c>
      <c r="B84" s="1">
        <f t="shared" si="24"/>
        <v>2584</v>
      </c>
      <c r="C84" s="1">
        <v>1</v>
      </c>
      <c r="D84" s="1"/>
      <c r="E84" s="1"/>
      <c r="F84" s="1"/>
      <c r="G84" s="1"/>
      <c r="H84" s="1"/>
      <c r="I84" s="1"/>
      <c r="J84" s="1"/>
    </row>
    <row r="89" spans="1:10" x14ac:dyDescent="0.25">
      <c r="A89" t="s">
        <v>27</v>
      </c>
      <c r="B89" s="1" t="s">
        <v>1</v>
      </c>
      <c r="C89" s="1" t="s">
        <v>29</v>
      </c>
      <c r="D89" s="1" t="s">
        <v>28</v>
      </c>
      <c r="E89" s="1" t="s">
        <v>14</v>
      </c>
      <c r="F89" s="1" t="s">
        <v>5</v>
      </c>
    </row>
    <row r="90" spans="1:10" x14ac:dyDescent="0.25">
      <c r="B90" s="1">
        <v>16</v>
      </c>
      <c r="C90" s="1">
        <f>(SQRT(5) - 1)/2</f>
        <v>0.6180339887498949</v>
      </c>
      <c r="D90" s="1">
        <f>(3 - SQRT(5))/2</f>
        <v>0.3819660112501051</v>
      </c>
      <c r="E90" s="1">
        <v>0</v>
      </c>
      <c r="F90" s="1">
        <v>8</v>
      </c>
    </row>
    <row r="93" spans="1:10" x14ac:dyDescent="0.25">
      <c r="B93" s="1" t="s">
        <v>8</v>
      </c>
      <c r="C93" s="1" t="s">
        <v>15</v>
      </c>
      <c r="D93" s="1" t="s">
        <v>7</v>
      </c>
      <c r="E93" s="1" t="s">
        <v>16</v>
      </c>
      <c r="F93" s="1" t="s">
        <v>17</v>
      </c>
      <c r="G93" s="1" t="s">
        <v>18</v>
      </c>
      <c r="H93" s="1" t="s">
        <v>19</v>
      </c>
    </row>
    <row r="94" spans="1:10" x14ac:dyDescent="0.25">
      <c r="B94" s="1">
        <v>0</v>
      </c>
      <c r="C94" s="1" t="s">
        <v>20</v>
      </c>
      <c r="D94" s="1" t="s">
        <v>20</v>
      </c>
      <c r="E94" s="1" t="s">
        <v>20</v>
      </c>
      <c r="F94" s="1" t="s">
        <v>20</v>
      </c>
      <c r="G94" s="1">
        <v>0</v>
      </c>
      <c r="H94" s="1">
        <v>8</v>
      </c>
    </row>
    <row r="95" spans="1:10" x14ac:dyDescent="0.25">
      <c r="B95" s="1">
        <v>1</v>
      </c>
      <c r="C95" s="1">
        <f>G94 + $D$90*(H94-G94)</f>
        <v>3.0557280900008408</v>
      </c>
      <c r="D95" s="1">
        <f>G94 + $C$90*(H94-G94)</f>
        <v>4.9442719099991592</v>
      </c>
      <c r="E95" s="1">
        <f>(C95^2) - 3 * C95 + 7</f>
        <v>7.1702898900176635</v>
      </c>
      <c r="F95" s="1">
        <f>(D95^2) - 3 * D95 + 7</f>
        <v>16.613008990009256</v>
      </c>
      <c r="G95" s="1">
        <f>IF(E95 &lt;= F95,G94,C95)</f>
        <v>0</v>
      </c>
      <c r="H95" s="1">
        <f>IF(E95 &lt;= F95,D95,H94)</f>
        <v>4.9442719099991592</v>
      </c>
    </row>
    <row r="96" spans="1:10" x14ac:dyDescent="0.25">
      <c r="B96" s="1">
        <v>2</v>
      </c>
      <c r="C96" s="1">
        <f>IF(E95  &gt; F95,D95,(G95 + $D$90*(H95-G95)))</f>
        <v>1.8885438199983176</v>
      </c>
      <c r="D96" s="1">
        <f>IF(E95 &lt;=F95,C95,(G95 + $C$90*(H95-G95)))</f>
        <v>3.0557280900008408</v>
      </c>
      <c r="E96" s="1">
        <f t="shared" ref="E96:E109" si="29">(C96^2) - 3 * C96 + 7</f>
        <v>4.9009663000588848</v>
      </c>
      <c r="F96" s="1">
        <f t="shared" ref="F96:F109" si="30">(D96^2) - 3 * D96 + 7</f>
        <v>7.1702898900176635</v>
      </c>
      <c r="G96" s="1">
        <f>IF(E96 &lt;= F96,G95,C96)</f>
        <v>0</v>
      </c>
      <c r="H96" s="1">
        <f>IF(E96 &lt;= F96,D96,H95)</f>
        <v>3.0557280900008408</v>
      </c>
    </row>
    <row r="97" spans="2:8" x14ac:dyDescent="0.25">
      <c r="B97" s="1">
        <v>3</v>
      </c>
      <c r="C97" s="1">
        <f t="shared" ref="C97:C109" si="31">IF(E96  &gt; F96,D96,(G96 + $D$90*(H96-G96)))</f>
        <v>1.1671842700025232</v>
      </c>
      <c r="D97" s="1">
        <f t="shared" ref="D97:D109" si="32">IF(E96 &lt;=F96,C96,(G96 + $C$90*(H96-G96)))</f>
        <v>1.8885438199983176</v>
      </c>
      <c r="E97" s="1">
        <f t="shared" si="29"/>
        <v>4.8607663101337533</v>
      </c>
      <c r="F97" s="1">
        <f t="shared" si="30"/>
        <v>4.9009663000588848</v>
      </c>
      <c r="G97" s="1">
        <f t="shared" ref="G97:G109" si="33">IF(E97 &lt;= F97,G96,C97)</f>
        <v>0</v>
      </c>
      <c r="H97" s="1">
        <f t="shared" ref="H97:H109" si="34">IF(E97 &lt;= F97,D97,H96)</f>
        <v>1.8885438199983176</v>
      </c>
    </row>
    <row r="98" spans="2:8" x14ac:dyDescent="0.25">
      <c r="B98" s="1">
        <v>4</v>
      </c>
      <c r="C98" s="1">
        <f t="shared" si="31"/>
        <v>0.72135954999579377</v>
      </c>
      <c r="D98" s="1">
        <f t="shared" si="32"/>
        <v>1.1671842700025232</v>
      </c>
      <c r="E98" s="1">
        <f t="shared" si="29"/>
        <v>5.3562809503827529</v>
      </c>
      <c r="F98" s="1">
        <f t="shared" si="30"/>
        <v>4.8607663101337533</v>
      </c>
      <c r="G98" s="1">
        <f t="shared" si="33"/>
        <v>0.72135954999579377</v>
      </c>
      <c r="H98" s="1">
        <f t="shared" si="34"/>
        <v>1.8885438199983176</v>
      </c>
    </row>
    <row r="99" spans="2:8" x14ac:dyDescent="0.25">
      <c r="B99" s="1">
        <v>5</v>
      </c>
      <c r="C99" s="1">
        <f t="shared" si="31"/>
        <v>1.1671842700025232</v>
      </c>
      <c r="D99" s="1">
        <f t="shared" si="32"/>
        <v>1.4427190999915878</v>
      </c>
      <c r="E99" s="1">
        <f t="shared" si="29"/>
        <v>4.8607663101337533</v>
      </c>
      <c r="F99" s="1">
        <f t="shared" si="30"/>
        <v>4.7532811015057739</v>
      </c>
      <c r="G99" s="1">
        <f t="shared" si="33"/>
        <v>1.1671842700025232</v>
      </c>
      <c r="H99" s="1">
        <f t="shared" si="34"/>
        <v>1.8885438199983176</v>
      </c>
    </row>
    <row r="100" spans="2:8" x14ac:dyDescent="0.25">
      <c r="B100" s="1">
        <v>6</v>
      </c>
      <c r="C100" s="1">
        <f t="shared" si="31"/>
        <v>1.4427190999915878</v>
      </c>
      <c r="D100" s="1">
        <f t="shared" si="32"/>
        <v>1.6130089900092532</v>
      </c>
      <c r="E100" s="1">
        <f t="shared" si="29"/>
        <v>4.7532811015057739</v>
      </c>
      <c r="F100" s="1">
        <f t="shared" si="30"/>
        <v>4.7627710318229113</v>
      </c>
      <c r="G100" s="1">
        <f t="shared" si="33"/>
        <v>1.1671842700025232</v>
      </c>
      <c r="H100" s="1">
        <f t="shared" si="34"/>
        <v>1.6130089900092532</v>
      </c>
    </row>
    <row r="101" spans="2:8" x14ac:dyDescent="0.25">
      <c r="B101" s="1">
        <v>7</v>
      </c>
      <c r="C101" s="1">
        <f t="shared" si="31"/>
        <v>1.3374741600201889</v>
      </c>
      <c r="D101" s="1">
        <f t="shared" si="32"/>
        <v>1.4427190999915878</v>
      </c>
      <c r="E101" s="1">
        <f t="shared" si="29"/>
        <v>4.7764146486611434</v>
      </c>
      <c r="F101" s="1">
        <f t="shared" si="30"/>
        <v>4.7532811015057739</v>
      </c>
      <c r="G101" s="1">
        <f t="shared" si="33"/>
        <v>1.3374741600201889</v>
      </c>
      <c r="H101" s="1">
        <f t="shared" si="34"/>
        <v>1.6130089900092532</v>
      </c>
    </row>
    <row r="102" spans="2:8" x14ac:dyDescent="0.25">
      <c r="B102" s="1">
        <v>8</v>
      </c>
      <c r="C102" s="1">
        <f t="shared" si="31"/>
        <v>1.4427190999915878</v>
      </c>
      <c r="D102" s="1">
        <f t="shared" si="32"/>
        <v>1.5077640500378546</v>
      </c>
      <c r="E102" s="1">
        <f t="shared" si="29"/>
        <v>4.7532811015057739</v>
      </c>
      <c r="F102" s="1">
        <f t="shared" si="30"/>
        <v>4.7500602804729901</v>
      </c>
      <c r="G102" s="1">
        <f t="shared" si="33"/>
        <v>1.4427190999915878</v>
      </c>
      <c r="H102" s="1">
        <f t="shared" si="34"/>
        <v>1.6130089900092532</v>
      </c>
    </row>
    <row r="103" spans="2:8" x14ac:dyDescent="0.25">
      <c r="B103" s="1">
        <v>9</v>
      </c>
      <c r="C103" s="1">
        <f t="shared" si="31"/>
        <v>1.5077640500378546</v>
      </c>
      <c r="D103" s="1">
        <f t="shared" si="32"/>
        <v>1.5479640399629864</v>
      </c>
      <c r="E103" s="1">
        <f t="shared" si="29"/>
        <v>4.7500602804729901</v>
      </c>
      <c r="F103" s="1">
        <f t="shared" si="30"/>
        <v>4.7523005491295702</v>
      </c>
      <c r="G103" s="1">
        <f t="shared" si="33"/>
        <v>1.4427190999915878</v>
      </c>
      <c r="H103" s="1">
        <f t="shared" si="34"/>
        <v>1.5479640399629864</v>
      </c>
    </row>
    <row r="104" spans="2:8" x14ac:dyDescent="0.25">
      <c r="B104" s="1">
        <v>10</v>
      </c>
      <c r="C104" s="1">
        <f t="shared" si="31"/>
        <v>1.4829190899167197</v>
      </c>
      <c r="D104" s="1">
        <f t="shared" si="32"/>
        <v>1.5077640500378546</v>
      </c>
      <c r="E104" s="1">
        <f t="shared" si="29"/>
        <v>4.7502917574892738</v>
      </c>
      <c r="F104" s="1">
        <f t="shared" si="30"/>
        <v>4.7500602804729901</v>
      </c>
      <c r="G104" s="1">
        <f t="shared" si="33"/>
        <v>1.4829190899167197</v>
      </c>
      <c r="H104" s="1">
        <f t="shared" si="34"/>
        <v>1.5479640399629864</v>
      </c>
    </row>
    <row r="105" spans="2:8" x14ac:dyDescent="0.25">
      <c r="B105" s="1">
        <v>11</v>
      </c>
      <c r="C105" s="1">
        <f t="shared" si="31"/>
        <v>1.5077640500378546</v>
      </c>
      <c r="D105" s="1">
        <f t="shared" si="32"/>
        <v>1.5231190798418515</v>
      </c>
      <c r="E105" s="1">
        <f t="shared" si="29"/>
        <v>4.7500602804729901</v>
      </c>
      <c r="F105" s="1">
        <f t="shared" si="30"/>
        <v>4.7505344918527346</v>
      </c>
      <c r="G105" s="1">
        <f t="shared" si="33"/>
        <v>1.4829190899167197</v>
      </c>
      <c r="H105" s="1">
        <f t="shared" si="34"/>
        <v>1.5231190798418515</v>
      </c>
    </row>
    <row r="106" spans="2:8" x14ac:dyDescent="0.25">
      <c r="B106" s="1">
        <v>12</v>
      </c>
      <c r="C106" s="5">
        <f t="shared" si="31"/>
        <v>1.4982741197207168</v>
      </c>
      <c r="D106" s="1">
        <f t="shared" si="32"/>
        <v>1.5077640500378546</v>
      </c>
      <c r="E106" s="5">
        <f t="shared" si="29"/>
        <v>4.7500029786627387</v>
      </c>
      <c r="F106" s="1">
        <f t="shared" si="30"/>
        <v>4.7500602804729901</v>
      </c>
      <c r="G106" s="1">
        <f t="shared" si="33"/>
        <v>1.4829190899167197</v>
      </c>
      <c r="H106" s="1">
        <f t="shared" si="34"/>
        <v>1.5077640500378546</v>
      </c>
    </row>
    <row r="107" spans="2:8" x14ac:dyDescent="0.25">
      <c r="B107" s="1">
        <v>13</v>
      </c>
      <c r="C107" s="1">
        <f t="shared" si="31"/>
        <v>1.4924090202338576</v>
      </c>
      <c r="D107" s="1">
        <f t="shared" si="32"/>
        <v>1.4982741197207168</v>
      </c>
      <c r="E107" s="1">
        <f t="shared" si="29"/>
        <v>4.7500576229738094</v>
      </c>
      <c r="F107" s="1">
        <f t="shared" si="30"/>
        <v>4.7500029786627387</v>
      </c>
      <c r="G107" s="1">
        <f t="shared" si="33"/>
        <v>1.4924090202338576</v>
      </c>
      <c r="H107" s="1">
        <f t="shared" si="34"/>
        <v>1.5077640500378546</v>
      </c>
    </row>
    <row r="108" spans="2:8" x14ac:dyDescent="0.25">
      <c r="B108" s="1">
        <v>14</v>
      </c>
      <c r="C108" s="1">
        <f t="shared" si="31"/>
        <v>1.4982741197207168</v>
      </c>
      <c r="D108" s="1">
        <f t="shared" si="32"/>
        <v>1.5018989505509954</v>
      </c>
      <c r="E108" s="1">
        <f t="shared" si="29"/>
        <v>4.7500029786627387</v>
      </c>
      <c r="F108" s="1">
        <f t="shared" si="30"/>
        <v>4.7500036060131947</v>
      </c>
      <c r="G108" s="1">
        <f t="shared" si="33"/>
        <v>1.4924090202338576</v>
      </c>
      <c r="H108" s="1">
        <f t="shared" si="34"/>
        <v>1.5018989505509954</v>
      </c>
    </row>
    <row r="109" spans="2:8" x14ac:dyDescent="0.25">
      <c r="B109" s="1">
        <v>15</v>
      </c>
      <c r="C109" s="6">
        <f t="shared" si="31"/>
        <v>1.4960338510641362</v>
      </c>
      <c r="D109" s="5">
        <f t="shared" si="32"/>
        <v>1.4982741197207168</v>
      </c>
      <c r="E109" s="1">
        <f t="shared" si="29"/>
        <v>4.7500157303373811</v>
      </c>
      <c r="F109" s="5">
        <f t="shared" si="30"/>
        <v>4.7500029786627387</v>
      </c>
      <c r="G109" s="1">
        <f t="shared" si="33"/>
        <v>1.4960338510641362</v>
      </c>
      <c r="H109" s="1">
        <f t="shared" si="34"/>
        <v>1.5018989505509954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BC75A-BDEE-4A8A-9B78-23671920E1B1}">
  <dimension ref="B24:T54"/>
  <sheetViews>
    <sheetView tabSelected="1" topLeftCell="A29" workbookViewId="0">
      <selection activeCell="H51" sqref="H51"/>
    </sheetView>
  </sheetViews>
  <sheetFormatPr defaultRowHeight="15" x14ac:dyDescent="0.25"/>
  <cols>
    <col min="9" max="9" width="8.42578125" customWidth="1"/>
    <col min="10" max="10" width="8.28515625" customWidth="1"/>
  </cols>
  <sheetData>
    <row r="24" spans="10:14" x14ac:dyDescent="0.25">
      <c r="J24">
        <v>3.5</v>
      </c>
      <c r="K24">
        <v>-0.5</v>
      </c>
    </row>
    <row r="25" spans="10:14" x14ac:dyDescent="0.25">
      <c r="J25">
        <f xml:space="preserve"> -3*J24 + (J24 - 2)^2 + (2*K24 + 1)^2</f>
        <v>-8.25</v>
      </c>
      <c r="M25">
        <f>2*J24 - 7</f>
        <v>0</v>
      </c>
      <c r="N25">
        <f>8*K24 + 4</f>
        <v>0</v>
      </c>
    </row>
    <row r="33" spans="2:20" x14ac:dyDescent="0.25">
      <c r="B33" s="1" t="s">
        <v>30</v>
      </c>
      <c r="C33" s="1" t="s">
        <v>31</v>
      </c>
      <c r="D33" s="1" t="s">
        <v>32</v>
      </c>
      <c r="E33" s="1" t="s">
        <v>33</v>
      </c>
      <c r="F33" s="11" t="s">
        <v>35</v>
      </c>
      <c r="G33" s="6" t="s">
        <v>34</v>
      </c>
      <c r="H33" s="6" t="s">
        <v>44</v>
      </c>
      <c r="I33" s="6" t="s">
        <v>45</v>
      </c>
      <c r="L33" s="7"/>
      <c r="M33" s="7"/>
      <c r="N33" s="7"/>
      <c r="O33" s="7"/>
      <c r="P33" s="7"/>
      <c r="Q33" s="8"/>
      <c r="R33" s="8"/>
      <c r="S33" s="8"/>
      <c r="T33" s="8"/>
    </row>
    <row r="34" spans="2:20" x14ac:dyDescent="0.25">
      <c r="B34" s="1">
        <v>1</v>
      </c>
      <c r="C34" s="1">
        <v>3200</v>
      </c>
      <c r="D34" s="1">
        <v>110</v>
      </c>
      <c r="E34" s="1">
        <v>150</v>
      </c>
      <c r="F34" s="11">
        <v>14</v>
      </c>
      <c r="G34" s="2">
        <f>SQRT(2*D34*C34/E34)</f>
        <v>68.507907086214018</v>
      </c>
      <c r="H34" s="1">
        <f>D34*C34/G34 + E34*G34/2</f>
        <v>10276.186062932104</v>
      </c>
      <c r="I34" s="1">
        <f>F34*G34</f>
        <v>959.11069920699629</v>
      </c>
      <c r="L34" s="7"/>
      <c r="M34" s="7"/>
      <c r="N34" s="7"/>
      <c r="O34" s="7"/>
      <c r="P34" s="7"/>
      <c r="Q34" s="9"/>
      <c r="R34" s="7"/>
      <c r="S34" s="7"/>
      <c r="T34" s="7"/>
    </row>
    <row r="35" spans="2:20" x14ac:dyDescent="0.25">
      <c r="B35" s="1">
        <v>2</v>
      </c>
      <c r="C35" s="1">
        <v>2100</v>
      </c>
      <c r="D35" s="1">
        <v>150</v>
      </c>
      <c r="E35" s="1">
        <v>260</v>
      </c>
      <c r="F35" s="11">
        <v>5</v>
      </c>
      <c r="G35" s="2">
        <f t="shared" ref="G35:G38" si="0">SQRT(2*D35*C35/E35)</f>
        <v>49.224759248542014</v>
      </c>
      <c r="H35" s="1">
        <f t="shared" ref="H35:H38" si="1">D35*C35/G35 + E35*G35/2</f>
        <v>12798.437404620925</v>
      </c>
      <c r="I35" s="1">
        <f>F35*G35</f>
        <v>246.12379624271006</v>
      </c>
      <c r="L35" s="7"/>
      <c r="M35" s="7"/>
      <c r="N35" s="7"/>
      <c r="O35" s="7"/>
      <c r="P35" s="7"/>
      <c r="Q35" s="9"/>
      <c r="R35" s="7"/>
      <c r="S35" s="7"/>
      <c r="T35" s="7"/>
    </row>
    <row r="36" spans="2:20" x14ac:dyDescent="0.25">
      <c r="B36" s="1">
        <v>3</v>
      </c>
      <c r="C36" s="1">
        <v>5400</v>
      </c>
      <c r="D36" s="1">
        <v>120</v>
      </c>
      <c r="E36" s="1">
        <v>240</v>
      </c>
      <c r="F36" s="11">
        <v>3</v>
      </c>
      <c r="G36" s="2">
        <f t="shared" si="0"/>
        <v>73.484692283495349</v>
      </c>
      <c r="H36" s="1">
        <f t="shared" si="1"/>
        <v>17636.326148038883</v>
      </c>
      <c r="I36" s="1">
        <f>F36*G36</f>
        <v>220.45407685048605</v>
      </c>
      <c r="L36" s="7"/>
      <c r="M36" s="7"/>
      <c r="N36" s="7"/>
      <c r="O36" s="7"/>
      <c r="P36" s="7"/>
      <c r="Q36" s="9"/>
      <c r="R36" s="7"/>
      <c r="S36" s="7"/>
      <c r="T36" s="7"/>
    </row>
    <row r="37" spans="2:20" x14ac:dyDescent="0.25">
      <c r="B37" s="1">
        <v>4</v>
      </c>
      <c r="C37" s="1">
        <v>7900</v>
      </c>
      <c r="D37" s="1">
        <v>130</v>
      </c>
      <c r="E37" s="1">
        <v>200</v>
      </c>
      <c r="F37" s="11">
        <v>4</v>
      </c>
      <c r="G37" s="2">
        <f t="shared" si="0"/>
        <v>101.34100848126586</v>
      </c>
      <c r="H37" s="1">
        <f t="shared" si="1"/>
        <v>20268.201696253171</v>
      </c>
      <c r="I37" s="1">
        <f>F37*G37</f>
        <v>405.36403392506344</v>
      </c>
      <c r="L37" s="7"/>
      <c r="M37" s="7"/>
      <c r="N37" s="7"/>
      <c r="O37" s="7"/>
      <c r="P37" s="7"/>
      <c r="Q37" s="9"/>
      <c r="R37" s="7"/>
      <c r="S37" s="7"/>
      <c r="T37" s="7"/>
    </row>
    <row r="38" spans="2:20" x14ac:dyDescent="0.25">
      <c r="B38" s="1">
        <v>5</v>
      </c>
      <c r="C38" s="1">
        <v>2420</v>
      </c>
      <c r="D38" s="1">
        <v>100</v>
      </c>
      <c r="E38" s="1">
        <v>230</v>
      </c>
      <c r="F38" s="11">
        <v>6</v>
      </c>
      <c r="G38" s="2">
        <f t="shared" si="0"/>
        <v>45.873171092556447</v>
      </c>
      <c r="H38" s="1">
        <f t="shared" si="1"/>
        <v>10550.829351287983</v>
      </c>
      <c r="I38" s="1">
        <f>F38*G38</f>
        <v>275.23902655533868</v>
      </c>
      <c r="L38" s="7"/>
      <c r="M38" s="7"/>
      <c r="N38" s="7"/>
      <c r="O38" s="7"/>
      <c r="P38" s="7"/>
      <c r="Q38" s="9"/>
      <c r="R38" s="7"/>
      <c r="S38" s="7"/>
      <c r="T38" s="7"/>
    </row>
    <row r="39" spans="2:20" x14ac:dyDescent="0.25">
      <c r="G39" s="14"/>
      <c r="H39" s="12">
        <f>SUM(H34:H38)</f>
        <v>71529.980663133058</v>
      </c>
      <c r="I39" s="13">
        <f>SUM(I34:I38)</f>
        <v>2106.2916327805947</v>
      </c>
      <c r="L39" s="7"/>
      <c r="M39" s="7"/>
      <c r="N39" s="7"/>
      <c r="O39" s="7"/>
      <c r="P39" s="7"/>
      <c r="Q39" s="7"/>
      <c r="R39" s="10"/>
      <c r="S39" s="10"/>
      <c r="T39" s="10"/>
    </row>
    <row r="40" spans="2:20" x14ac:dyDescent="0.25">
      <c r="L40" s="7"/>
      <c r="M40" s="7"/>
      <c r="N40" s="7"/>
      <c r="O40" s="7"/>
      <c r="P40" s="7"/>
      <c r="Q40" s="7"/>
      <c r="R40" s="7"/>
      <c r="S40" s="7"/>
      <c r="T40" s="7"/>
    </row>
    <row r="41" spans="2:20" x14ac:dyDescent="0.25">
      <c r="L41" s="7"/>
      <c r="M41" s="7"/>
      <c r="N41" s="7"/>
      <c r="O41" s="7"/>
      <c r="P41" s="7"/>
      <c r="Q41" s="7"/>
      <c r="R41" s="7"/>
      <c r="S41" s="7"/>
      <c r="T41" s="7"/>
    </row>
    <row r="42" spans="2:20" x14ac:dyDescent="0.25">
      <c r="L42" s="7"/>
      <c r="M42" s="7"/>
      <c r="N42" s="7"/>
      <c r="O42" s="7"/>
      <c r="P42" s="7"/>
      <c r="Q42" s="7"/>
      <c r="R42" s="7"/>
      <c r="S42" s="7"/>
      <c r="T42" s="7"/>
    </row>
    <row r="43" spans="2:20" x14ac:dyDescent="0.25">
      <c r="L43" s="7"/>
      <c r="M43" s="7"/>
      <c r="N43" s="7"/>
      <c r="O43" s="7"/>
      <c r="P43" s="7"/>
      <c r="Q43" s="7"/>
      <c r="R43" s="7"/>
      <c r="S43" s="7"/>
      <c r="T43" s="7"/>
    </row>
    <row r="44" spans="2:20" x14ac:dyDescent="0.25">
      <c r="L44" s="7"/>
      <c r="M44" s="7"/>
      <c r="N44" s="7"/>
      <c r="O44" s="7"/>
      <c r="P44" s="7"/>
      <c r="Q44" s="7"/>
      <c r="R44" s="7"/>
      <c r="S44" s="7"/>
      <c r="T44" s="7"/>
    </row>
    <row r="45" spans="2:20" x14ac:dyDescent="0.25">
      <c r="B45" s="1" t="s">
        <v>30</v>
      </c>
      <c r="C45" s="1" t="s">
        <v>31</v>
      </c>
      <c r="D45" s="1" t="s">
        <v>32</v>
      </c>
      <c r="E45" s="1" t="s">
        <v>33</v>
      </c>
      <c r="F45" s="1" t="s">
        <v>35</v>
      </c>
      <c r="G45" s="6" t="s">
        <v>37</v>
      </c>
      <c r="H45" s="6" t="s">
        <v>44</v>
      </c>
      <c r="I45" s="6" t="s">
        <v>45</v>
      </c>
      <c r="L45" s="7"/>
      <c r="M45" s="7"/>
      <c r="N45" s="7"/>
      <c r="O45" s="7"/>
      <c r="P45" s="7"/>
      <c r="Q45" s="8"/>
      <c r="R45" s="8"/>
      <c r="S45" s="8"/>
      <c r="T45" s="8"/>
    </row>
    <row r="46" spans="2:20" x14ac:dyDescent="0.25">
      <c r="B46" s="1">
        <v>1</v>
      </c>
      <c r="C46" s="1">
        <v>3200</v>
      </c>
      <c r="D46" s="1">
        <v>110</v>
      </c>
      <c r="E46" s="1">
        <v>150</v>
      </c>
      <c r="F46" s="1">
        <v>14</v>
      </c>
      <c r="G46" s="2">
        <v>29.778391977293836</v>
      </c>
      <c r="H46" s="1">
        <f>D46*C46/G46 + E46*G46/2</f>
        <v>14054.031106703645</v>
      </c>
      <c r="I46" s="1">
        <f>F46*G46</f>
        <v>416.89748768211371</v>
      </c>
      <c r="L46" s="7"/>
      <c r="M46" s="7"/>
      <c r="N46" s="7"/>
      <c r="O46" s="7"/>
      <c r="P46" s="7"/>
      <c r="Q46" s="9"/>
      <c r="R46" s="7"/>
      <c r="S46" s="7"/>
      <c r="T46" s="7"/>
    </row>
    <row r="47" spans="2:20" x14ac:dyDescent="0.25">
      <c r="B47" s="1">
        <v>2</v>
      </c>
      <c r="C47" s="1">
        <v>2100</v>
      </c>
      <c r="D47" s="1">
        <v>150</v>
      </c>
      <c r="E47" s="1">
        <v>260</v>
      </c>
      <c r="F47" s="1">
        <v>5</v>
      </c>
      <c r="G47" s="2">
        <v>35.858850466566338</v>
      </c>
      <c r="H47" s="1">
        <f t="shared" ref="H47:H50" si="2">D47*C47/G47 + E47*G47/2</f>
        <v>13446.092780676714</v>
      </c>
      <c r="I47" s="1">
        <f>F47*G47</f>
        <v>179.29425233283169</v>
      </c>
      <c r="L47" s="7"/>
      <c r="M47" s="7"/>
      <c r="N47" s="7"/>
      <c r="O47" s="7"/>
      <c r="P47" s="7"/>
      <c r="Q47" s="9"/>
      <c r="R47" s="7"/>
      <c r="S47" s="7"/>
      <c r="T47" s="7"/>
    </row>
    <row r="48" spans="2:20" x14ac:dyDescent="0.25">
      <c r="B48" s="1">
        <v>3</v>
      </c>
      <c r="C48" s="1">
        <v>5400</v>
      </c>
      <c r="D48" s="1">
        <v>120</v>
      </c>
      <c r="E48" s="1">
        <v>240</v>
      </c>
      <c r="F48" s="1">
        <v>3</v>
      </c>
      <c r="G48" s="2">
        <v>58.556069300371455</v>
      </c>
      <c r="H48" s="1">
        <f t="shared" si="2"/>
        <v>18093.044886509619</v>
      </c>
      <c r="I48" s="1">
        <f>F48*G48</f>
        <v>175.66820790111436</v>
      </c>
      <c r="L48" s="7"/>
      <c r="M48" s="7"/>
      <c r="N48" s="7"/>
      <c r="O48" s="7"/>
      <c r="P48" s="7"/>
      <c r="Q48" s="9"/>
      <c r="R48" s="7"/>
      <c r="S48" s="7"/>
      <c r="T48" s="7"/>
    </row>
    <row r="49" spans="2:20" x14ac:dyDescent="0.25">
      <c r="B49" s="1">
        <v>4</v>
      </c>
      <c r="C49" s="1">
        <v>7900</v>
      </c>
      <c r="D49" s="1">
        <v>130</v>
      </c>
      <c r="E49" s="1">
        <v>200</v>
      </c>
      <c r="F49" s="1">
        <v>4</v>
      </c>
      <c r="G49" s="2">
        <v>73.139874270467544</v>
      </c>
      <c r="H49" s="1">
        <f t="shared" si="2"/>
        <v>21355.575688495031</v>
      </c>
      <c r="I49" s="1">
        <f>F49*G49</f>
        <v>292.55949708187018</v>
      </c>
      <c r="L49" s="7"/>
      <c r="M49" s="7"/>
      <c r="N49" s="7"/>
      <c r="O49" s="7"/>
      <c r="P49" s="7"/>
      <c r="Q49" s="9"/>
      <c r="R49" s="7"/>
      <c r="S49" s="7"/>
      <c r="T49" s="7"/>
    </row>
    <row r="50" spans="2:20" x14ac:dyDescent="0.25">
      <c r="B50" s="1">
        <v>5</v>
      </c>
      <c r="C50" s="1">
        <v>2420</v>
      </c>
      <c r="D50" s="1">
        <v>100</v>
      </c>
      <c r="E50" s="1">
        <v>230</v>
      </c>
      <c r="F50" s="1">
        <v>6</v>
      </c>
      <c r="G50" s="2">
        <v>30.930293938994044</v>
      </c>
      <c r="H50" s="1">
        <f t="shared" si="2"/>
        <v>11381.028426592267</v>
      </c>
      <c r="I50" s="1">
        <f>F50*G50</f>
        <v>185.58176363396427</v>
      </c>
      <c r="L50" s="7"/>
      <c r="M50" s="7"/>
      <c r="N50" s="7"/>
      <c r="O50" s="7"/>
      <c r="P50" s="7"/>
      <c r="Q50" s="9"/>
      <c r="R50" s="7"/>
      <c r="S50" s="7"/>
      <c r="T50" s="7"/>
    </row>
    <row r="51" spans="2:20" x14ac:dyDescent="0.25">
      <c r="H51" s="16">
        <f>SUM(H46:H50)</f>
        <v>78329.772888977284</v>
      </c>
      <c r="I51" s="15">
        <f>SUM(I46:I50)</f>
        <v>1250.0012086318943</v>
      </c>
      <c r="L51" s="7"/>
      <c r="M51" s="7"/>
      <c r="N51" s="7"/>
      <c r="O51" s="7"/>
      <c r="P51" s="7"/>
      <c r="Q51" s="7"/>
      <c r="R51" s="10"/>
      <c r="S51" s="10"/>
      <c r="T51" s="10"/>
    </row>
    <row r="52" spans="2:20" x14ac:dyDescent="0.25">
      <c r="B52" t="s">
        <v>36</v>
      </c>
      <c r="C52">
        <v>1250</v>
      </c>
    </row>
    <row r="54" spans="2:20" x14ac:dyDescent="0.25">
      <c r="B54" t="s">
        <v>38</v>
      </c>
      <c r="C5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Максим Гладкий</cp:lastModifiedBy>
  <dcterms:created xsi:type="dcterms:W3CDTF">2020-11-23T13:17:56Z</dcterms:created>
  <dcterms:modified xsi:type="dcterms:W3CDTF">2020-11-27T15:01:43Z</dcterms:modified>
</cp:coreProperties>
</file>