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versity\8_term\OBiPvIT\Задание 1\"/>
    </mc:Choice>
  </mc:AlternateContent>
  <xr:revisionPtr revIDLastSave="0" documentId="13_ncr:1_{AA0BCB0D-7194-4406-81EB-067805E5F5BA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" l="1"/>
  <c r="B23" i="1"/>
  <c r="C12" i="1"/>
  <c r="B12" i="1"/>
  <c r="C14" i="1"/>
  <c r="B13" i="1"/>
  <c r="B28" i="1"/>
  <c r="B47" i="1"/>
  <c r="B50" i="1" s="1"/>
  <c r="B52" i="1"/>
  <c r="C13" i="1" s="1"/>
  <c r="E13" i="1" s="1"/>
  <c r="B51" i="1"/>
  <c r="B48" i="1"/>
  <c r="B44" i="1"/>
  <c r="B43" i="1"/>
  <c r="B46" i="1" s="1"/>
  <c r="B19" i="1"/>
  <c r="B63" i="1" s="1"/>
  <c r="B20" i="1"/>
  <c r="B24" i="1" s="1"/>
  <c r="B27" i="1"/>
  <c r="E2" i="1"/>
  <c r="E3" i="1"/>
  <c r="E4" i="1"/>
  <c r="E5" i="1"/>
  <c r="E6" i="1"/>
  <c r="E7" i="1"/>
  <c r="E8" i="1"/>
  <c r="E9" i="1"/>
  <c r="E10" i="1"/>
  <c r="E11" i="1"/>
  <c r="E12" i="1"/>
  <c r="D6" i="1"/>
  <c r="D7" i="1"/>
  <c r="D8" i="1"/>
  <c r="D9" i="1"/>
  <c r="D10" i="1"/>
  <c r="D11" i="1"/>
  <c r="D12" i="1"/>
  <c r="D5" i="1"/>
  <c r="D4" i="1"/>
  <c r="D3" i="1"/>
  <c r="D2" i="1"/>
  <c r="B54" i="1" l="1"/>
  <c r="B53" i="1"/>
  <c r="D13" i="1"/>
  <c r="B68" i="1"/>
  <c r="B29" i="1"/>
  <c r="B30" i="1"/>
  <c r="B66" i="1"/>
  <c r="B65" i="1"/>
  <c r="B15" i="1"/>
  <c r="B14" i="1"/>
  <c r="B49" i="1"/>
  <c r="B67" i="1"/>
  <c r="B69" i="1" s="1"/>
  <c r="B45" i="1"/>
  <c r="B21" i="1"/>
  <c r="B70" i="1"/>
  <c r="B64" i="1"/>
  <c r="C15" i="1" s="1"/>
  <c r="B22" i="1"/>
  <c r="B32" i="1"/>
  <c r="B56" i="1"/>
  <c r="C16" i="1" s="1"/>
  <c r="B36" i="1"/>
  <c r="D14" i="1" l="1"/>
  <c r="E14" i="1"/>
  <c r="E15" i="1"/>
  <c r="D15" i="1"/>
  <c r="B25" i="1"/>
  <c r="B26" i="1"/>
  <c r="B40" i="1"/>
  <c r="B60" i="1" s="1"/>
  <c r="B31" i="1"/>
  <c r="B35" i="1" l="1"/>
  <c r="B33" i="1"/>
  <c r="B34" i="1"/>
  <c r="B58" i="1"/>
  <c r="B16" i="1"/>
  <c r="B57" i="1"/>
  <c r="E16" i="1" l="1"/>
  <c r="D16" i="1"/>
  <c r="B39" i="1"/>
  <c r="B37" i="1"/>
  <c r="B38" i="1"/>
  <c r="B59" i="1" l="1"/>
  <c r="B42" i="1"/>
  <c r="B41" i="1"/>
  <c r="B61" i="1" l="1"/>
  <c r="B62" i="1"/>
</calcChain>
</file>

<file path=xl/sharedStrings.xml><?xml version="1.0" encoding="utf-8"?>
<sst xmlns="http://schemas.openxmlformats.org/spreadsheetml/2006/main" count="74" uniqueCount="51">
  <si>
    <t>Базисный год</t>
  </si>
  <si>
    <t>Отчётный год</t>
  </si>
  <si>
    <t>Изменение</t>
  </si>
  <si>
    <t>Темп роста</t>
  </si>
  <si>
    <t>Выручка от реализации</t>
  </si>
  <si>
    <t>Прибыль от финансовой деятельности</t>
  </si>
  <si>
    <t>Стоимость основных средств</t>
  </si>
  <si>
    <t>Стоимость оборотных средств</t>
  </si>
  <si>
    <t>Издержки производства</t>
  </si>
  <si>
    <t>НДС</t>
  </si>
  <si>
    <t>Ставка налога на недвижимость, %</t>
  </si>
  <si>
    <t>Численность работающих</t>
  </si>
  <si>
    <t>Фонд оплаты труда</t>
  </si>
  <si>
    <t>Сраднемесячная з\п</t>
  </si>
  <si>
    <t>Фондоотдача</t>
  </si>
  <si>
    <t>Колонка</t>
  </si>
  <si>
    <t>Прб</t>
  </si>
  <si>
    <t>Про</t>
  </si>
  <si>
    <t>Разница</t>
  </si>
  <si>
    <t>По</t>
  </si>
  <si>
    <t>Пб</t>
  </si>
  <si>
    <t>Нб</t>
  </si>
  <si>
    <t>Но</t>
  </si>
  <si>
    <t>НПб</t>
  </si>
  <si>
    <t>Нпо</t>
  </si>
  <si>
    <t>НПо</t>
  </si>
  <si>
    <t>Нпб</t>
  </si>
  <si>
    <t>Чпб</t>
  </si>
  <si>
    <t>Чпо</t>
  </si>
  <si>
    <t>Фб</t>
  </si>
  <si>
    <t>Фо</t>
  </si>
  <si>
    <t>Феб</t>
  </si>
  <si>
    <t>Фео</t>
  </si>
  <si>
    <t>ПТб</t>
  </si>
  <si>
    <t>Пто</t>
  </si>
  <si>
    <t>Роб</t>
  </si>
  <si>
    <t>Роо</t>
  </si>
  <si>
    <t>Ррб</t>
  </si>
  <si>
    <t>Рро</t>
  </si>
  <si>
    <t>Рпрб</t>
  </si>
  <si>
    <t>Рпро</t>
  </si>
  <si>
    <t>Рпродб</t>
  </si>
  <si>
    <t>Рпродо</t>
  </si>
  <si>
    <t>Показатель</t>
  </si>
  <si>
    <t>Значение</t>
  </si>
  <si>
    <t>Производительность труда</t>
  </si>
  <si>
    <t>Ставка налога на прибыль, %</t>
  </si>
  <si>
    <t>Рентабельность продукции, %</t>
  </si>
  <si>
    <t>Рентабельность предприятия, %</t>
  </si>
  <si>
    <t>Разница, абс.</t>
  </si>
  <si>
    <t>Разница,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</si>
</sst>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2" fontId="0" fillId="2" borderId="0" xfId="0" applyNumberFormat="1" applyFill="1"/>
    <xf numFmtId="10" fontId="0" fillId="2" borderId="0" xfId="1" applyNumberFormat="1" applyFont="1" applyFill="1"/>
    <xf numFmtId="164" fontId="0" fillId="2" borderId="0" xfId="0" applyNumberFormat="1" applyFill="1"/>
    <xf numFmtId="0" fontId="0" fillId="0" borderId="0" xfId="0" applyFill="1"/>
    <xf numFmtId="165" fontId="0" fillId="2" borderId="0" xfId="0" applyNumberFormat="1" applyFill="1"/>
    <xf numFmtId="164" fontId="0" fillId="0" borderId="0" xfId="0" applyNumberFormat="1"/>
    <xf numFmtId="9" fontId="0" fillId="2" borderId="0" xfId="1" applyFont="1" applyFill="1"/>
    <xf numFmtId="166" fontId="0" fillId="0" borderId="0" xfId="0" applyNumberFormat="1"/>
  </cellXfs>
  <cellStyles count="2">
    <cellStyle name="Обычный" xfId="0" builtinId="0"/>
    <cellStyle name="Процентный" xfId="1" builtinId="5"/>
  </cellStyles>
  <dxfs count="3">
    <dxf>
      <numFmt numFmtId="164" formatCode="0.0%"/>
    </dxf>
    <dxf>
      <alignment horizontal="left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174E5-4C31-4E95-992C-4817308B55FF}" name="Table1" displayName="Table1" ref="A1:E16" totalsRowShown="0" headerRowDxfId="2">
  <autoFilter ref="A1:E16" xr:uid="{40D174E5-4C31-4E95-992C-4817308B55FF}"/>
  <tableColumns count="5">
    <tableColumn id="1" xr3:uid="{A9CCD33F-0651-4274-9D6A-747DF81B84EA}" name="Колонка" dataDxfId="1"/>
    <tableColumn id="2" xr3:uid="{35642201-F1C5-4BD4-B169-1E09B2734C9A}" name="Базисный год"/>
    <tableColumn id="3" xr3:uid="{27597A97-5767-445D-8F65-58E86B08BAAD}" name="Отчётный год"/>
    <tableColumn id="4" xr3:uid="{1FAB9FCE-DAE0-49E4-8383-8EDE5C0FA33E}" name="Изменение">
      <calculatedColumnFormula>Table1[[#This Row],[Отчётный год]]-Table1[[#This Row],[Базисный год]]</calculatedColumnFormula>
    </tableColumn>
    <tableColumn id="5" xr3:uid="{02D9865C-C4E7-4B15-89AA-E79E793E45A4}" name="Темп роста" dataDxfId="0">
      <calculatedColumnFormula>Table1[[#This Row],[Отчётный год]]/Table1[[#This Row],[Базисный год]]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109FD2-14E2-42E9-BD48-571621E7D68A}" name="Table2" displayName="Table2" ref="A18:B70">
  <autoFilter ref="A18:B70" xr:uid="{A1109FD2-14E2-42E9-BD48-571621E7D68A}"/>
  <tableColumns count="2">
    <tableColumn id="1" xr3:uid="{DA039782-615D-442C-9891-71D56B03C955}" name="Показатель"/>
    <tableColumn id="2" xr3:uid="{28D56448-69E9-46A9-8C83-88BFF0E932B6}" name="Значе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Normal="100" workbookViewId="0">
      <selection activeCell="B39" sqref="B39"/>
    </sheetView>
  </sheetViews>
  <sheetFormatPr defaultRowHeight="15" x14ac:dyDescent="0.25"/>
  <cols>
    <col min="1" max="1" width="36.28515625" customWidth="1"/>
    <col min="2" max="2" width="22.42578125" customWidth="1"/>
    <col min="3" max="3" width="22.140625" customWidth="1"/>
    <col min="4" max="4" width="17.28515625" customWidth="1"/>
    <col min="5" max="5" width="19.85546875" customWidth="1"/>
    <col min="6" max="6" width="12.28515625" customWidth="1"/>
    <col min="7" max="7" width="11.42578125" customWidth="1"/>
  </cols>
  <sheetData>
    <row r="1" spans="1:5" ht="27.6" customHeight="1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.45" customHeight="1" x14ac:dyDescent="0.25">
      <c r="A2" s="2" t="s">
        <v>4</v>
      </c>
      <c r="B2">
        <v>1505</v>
      </c>
      <c r="C2">
        <v>1540</v>
      </c>
      <c r="D2">
        <f>Table1[[#This Row],[Отчётный год]]-Table1[[#This Row],[Базисный год]]</f>
        <v>35</v>
      </c>
      <c r="E2" s="4">
        <f>Table1[[#This Row],[Отчётный год]]/Table1[[#This Row],[Базисный год]]</f>
        <v>1.0232558139534884</v>
      </c>
    </row>
    <row r="3" spans="1:5" ht="19.149999999999999" customHeight="1" x14ac:dyDescent="0.25">
      <c r="A3" s="2" t="s">
        <v>5</v>
      </c>
      <c r="B3">
        <v>270</v>
      </c>
      <c r="C3">
        <v>240</v>
      </c>
      <c r="D3">
        <f>Table1[[#This Row],[Отчётный год]]-Table1[[#This Row],[Базисный год]]</f>
        <v>-30</v>
      </c>
      <c r="E3" s="4">
        <f>Table1[[#This Row],[Отчётный год]]/Table1[[#This Row],[Базисный год]]</f>
        <v>0.88888888888888884</v>
      </c>
    </row>
    <row r="4" spans="1:5" ht="18" customHeight="1" x14ac:dyDescent="0.25">
      <c r="A4" s="2" t="s">
        <v>6</v>
      </c>
      <c r="B4">
        <v>4170</v>
      </c>
      <c r="C4">
        <v>4890</v>
      </c>
      <c r="D4">
        <f>Table1[[#This Row],[Отчётный год]]-Table1[[#This Row],[Базисный год]]</f>
        <v>720</v>
      </c>
      <c r="E4" s="4">
        <f>Table1[[#This Row],[Отчётный год]]/Table1[[#This Row],[Базисный год]]</f>
        <v>1.1726618705035972</v>
      </c>
    </row>
    <row r="5" spans="1:5" ht="13.9" customHeight="1" x14ac:dyDescent="0.25">
      <c r="A5" s="2" t="s">
        <v>7</v>
      </c>
      <c r="B5">
        <v>422</v>
      </c>
      <c r="C5">
        <v>572</v>
      </c>
      <c r="D5">
        <f>Table1[[#This Row],[Отчётный год]]-Table1[[#This Row],[Базисный год]]</f>
        <v>150</v>
      </c>
      <c r="E5" s="4">
        <f>Table1[[#This Row],[Отчётный год]]/Table1[[#This Row],[Базисный год]]</f>
        <v>1.3554502369668247</v>
      </c>
    </row>
    <row r="6" spans="1:5" ht="15" customHeight="1" x14ac:dyDescent="0.25">
      <c r="A6" s="2" t="s">
        <v>8</v>
      </c>
      <c r="B6">
        <v>926</v>
      </c>
      <c r="C6">
        <v>1145</v>
      </c>
      <c r="D6">
        <f>Table1[[#This Row],[Отчётный год]]-Table1[[#This Row],[Базисный год]]</f>
        <v>219</v>
      </c>
      <c r="E6" s="4">
        <f>Table1[[#This Row],[Отчётный год]]/Table1[[#This Row],[Базисный год]]</f>
        <v>1.2365010799136069</v>
      </c>
    </row>
    <row r="7" spans="1:5" x14ac:dyDescent="0.25">
      <c r="A7" s="2" t="s">
        <v>9</v>
      </c>
      <c r="B7">
        <v>158</v>
      </c>
      <c r="C7">
        <v>168</v>
      </c>
      <c r="D7">
        <f>Table1[[#This Row],[Отчётный год]]-Table1[[#This Row],[Базисный год]]</f>
        <v>10</v>
      </c>
      <c r="E7" s="4">
        <f>Table1[[#This Row],[Отчётный год]]/Table1[[#This Row],[Базисный год]]</f>
        <v>1.0632911392405062</v>
      </c>
    </row>
    <row r="8" spans="1:5" ht="16.899999999999999" customHeight="1" x14ac:dyDescent="0.25">
      <c r="A8" s="2" t="s">
        <v>10</v>
      </c>
      <c r="B8">
        <v>1</v>
      </c>
      <c r="C8">
        <v>1</v>
      </c>
      <c r="D8">
        <f>Table1[[#This Row],[Отчётный год]]-Table1[[#This Row],[Базисный год]]</f>
        <v>0</v>
      </c>
      <c r="E8" s="4">
        <f>Table1[[#This Row],[Отчётный год]]/Table1[[#This Row],[Базисный год]]</f>
        <v>1</v>
      </c>
    </row>
    <row r="9" spans="1:5" ht="18.600000000000001" customHeight="1" x14ac:dyDescent="0.25">
      <c r="A9" s="2" t="s">
        <v>46</v>
      </c>
      <c r="B9">
        <v>18</v>
      </c>
      <c r="C9">
        <v>18</v>
      </c>
      <c r="D9">
        <f>Table1[[#This Row],[Отчётный год]]-Table1[[#This Row],[Базисный год]]</f>
        <v>0</v>
      </c>
      <c r="E9" s="4">
        <f>Table1[[#This Row],[Отчётный год]]/Table1[[#This Row],[Базисный год]]</f>
        <v>1</v>
      </c>
    </row>
    <row r="10" spans="1:5" ht="18" customHeight="1" x14ac:dyDescent="0.25">
      <c r="A10" s="2" t="s">
        <v>11</v>
      </c>
      <c r="B10">
        <v>12</v>
      </c>
      <c r="C10">
        <v>11</v>
      </c>
      <c r="D10">
        <f>Table1[[#This Row],[Отчётный год]]-Table1[[#This Row],[Базисный год]]</f>
        <v>-1</v>
      </c>
      <c r="E10" s="4">
        <f>Table1[[#This Row],[Отчётный год]]/Table1[[#This Row],[Базисный год]]</f>
        <v>0.91666666666666663</v>
      </c>
    </row>
    <row r="11" spans="1:5" ht="17.45" customHeight="1" x14ac:dyDescent="0.25">
      <c r="A11" s="2" t="s">
        <v>12</v>
      </c>
      <c r="B11">
        <v>124429</v>
      </c>
      <c r="C11">
        <v>126549</v>
      </c>
      <c r="D11">
        <f>Table1[[#This Row],[Отчётный год]]-Table1[[#This Row],[Базисный год]]</f>
        <v>2120</v>
      </c>
      <c r="E11" s="4">
        <f>Table1[[#This Row],[Отчётный год]]/Table1[[#This Row],[Базисный год]]</f>
        <v>1.0170378288019675</v>
      </c>
    </row>
    <row r="12" spans="1:5" ht="18.600000000000001" customHeight="1" x14ac:dyDescent="0.25">
      <c r="A12" s="2" t="s">
        <v>13</v>
      </c>
      <c r="B12" s="15">
        <f>B11/B10/12</f>
        <v>864.09027777777783</v>
      </c>
      <c r="C12" s="15">
        <f>C11/C10/12</f>
        <v>958.7045454545455</v>
      </c>
      <c r="D12" s="3">
        <f>Table1[[#This Row],[Отчётный год]]-Table1[[#This Row],[Базисный год]]</f>
        <v>94.614267676767668</v>
      </c>
      <c r="E12" s="4">
        <f>Table1[[#This Row],[Отчётный год]]/Table1[[#This Row],[Базисный год]]</f>
        <v>1.1094958132385098</v>
      </c>
    </row>
    <row r="13" spans="1:5" ht="17.45" customHeight="1" x14ac:dyDescent="0.25">
      <c r="A13" s="2" t="s">
        <v>45</v>
      </c>
      <c r="B13" s="3">
        <f>B51</f>
        <v>125.41666666666667</v>
      </c>
      <c r="C13" s="3">
        <f>B52</f>
        <v>140</v>
      </c>
      <c r="D13" s="3">
        <f>Table1[[#This Row],[Отчётный год]]-Table1[[#This Row],[Базисный год]]</f>
        <v>14.583333333333329</v>
      </c>
      <c r="E13" s="4">
        <f>Table1[[#This Row],[Отчётный год]]/Table1[[#This Row],[Базисный год]]</f>
        <v>1.1162790697674418</v>
      </c>
    </row>
    <row r="14" spans="1:5" ht="19.149999999999999" customHeight="1" x14ac:dyDescent="0.25">
      <c r="A14" s="2" t="s">
        <v>14</v>
      </c>
      <c r="B14" s="3">
        <f>B43</f>
        <v>0.36091127098321341</v>
      </c>
      <c r="C14" s="3">
        <f>B44</f>
        <v>0.31492842535787319</v>
      </c>
      <c r="D14" s="3">
        <f>Table1[[#This Row],[Отчётный год]]-Table1[[#This Row],[Базисный год]]</f>
        <v>-4.5982845625340218E-2</v>
      </c>
      <c r="E14" s="4">
        <f>Table1[[#This Row],[Отчётный год]]/Table1[[#This Row],[Базисный год]]</f>
        <v>0.8725923812241404</v>
      </c>
    </row>
    <row r="15" spans="1:5" ht="18" customHeight="1" x14ac:dyDescent="0.25">
      <c r="A15" s="2" t="s">
        <v>47</v>
      </c>
      <c r="B15" s="13">
        <f>B63</f>
        <v>0.45464362850971923</v>
      </c>
      <c r="C15" s="13">
        <f>B64</f>
        <v>0.19825327510917032</v>
      </c>
      <c r="D15" s="4">
        <f>Table1[[#This Row],[Отчётный год]]-Table1[[#This Row],[Базисный год]]</f>
        <v>-0.25639035340054894</v>
      </c>
      <c r="E15" s="4">
        <f>Table1[[#This Row],[Отчётный год]]/Table1[[#This Row],[Базисный год]]</f>
        <v>0.43606302316173801</v>
      </c>
    </row>
    <row r="16" spans="1:5" ht="19.899999999999999" customHeight="1" x14ac:dyDescent="0.25">
      <c r="A16" s="2" t="s">
        <v>48</v>
      </c>
      <c r="B16" s="13">
        <f>B55</f>
        <v>0.15047909407665505</v>
      </c>
      <c r="C16" s="13">
        <f>B56</f>
        <v>8.5499816916880259E-2</v>
      </c>
      <c r="D16" s="4">
        <f>Table1[[#This Row],[Отчётный год]]-Table1[[#This Row],[Базисный год]]</f>
        <v>-6.4979277159774793E-2</v>
      </c>
      <c r="E16" s="4">
        <f>Table1[[#This Row],[Отчётный год]]/Table1[[#This Row],[Базисный год]]</f>
        <v>0.56818402211622887</v>
      </c>
    </row>
    <row r="17" spans="1:2" x14ac:dyDescent="0.25">
      <c r="B17" s="2"/>
    </row>
    <row r="18" spans="1:2" x14ac:dyDescent="0.25">
      <c r="A18" t="s">
        <v>43</v>
      </c>
      <c r="B18" t="s">
        <v>44</v>
      </c>
    </row>
    <row r="19" spans="1:2" x14ac:dyDescent="0.25">
      <c r="A19" t="s">
        <v>16</v>
      </c>
      <c r="B19">
        <f>B2-B6-B7</f>
        <v>421</v>
      </c>
    </row>
    <row r="20" spans="1:2" x14ac:dyDescent="0.25">
      <c r="A20" t="s">
        <v>17</v>
      </c>
      <c r="B20">
        <f>C2-C6-C7</f>
        <v>227</v>
      </c>
    </row>
    <row r="21" spans="1:2" x14ac:dyDescent="0.25">
      <c r="A21" s="6" t="s">
        <v>49</v>
      </c>
      <c r="B21" s="6">
        <f>B20-B19</f>
        <v>-194</v>
      </c>
    </row>
    <row r="22" spans="1:2" x14ac:dyDescent="0.25">
      <c r="A22" s="6" t="s">
        <v>50</v>
      </c>
      <c r="B22" s="9">
        <f>1-B20/B19</f>
        <v>0.46080760095011875</v>
      </c>
    </row>
    <row r="23" spans="1:2" x14ac:dyDescent="0.25">
      <c r="A23" t="s">
        <v>20</v>
      </c>
      <c r="B23">
        <f>B19+B3</f>
        <v>691</v>
      </c>
    </row>
    <row r="24" spans="1:2" x14ac:dyDescent="0.25">
      <c r="A24" s="11" t="s">
        <v>19</v>
      </c>
      <c r="B24" s="11">
        <f>B20+C3</f>
        <v>467</v>
      </c>
    </row>
    <row r="25" spans="1:2" x14ac:dyDescent="0.25">
      <c r="A25" s="6" t="s">
        <v>49</v>
      </c>
      <c r="B25" s="6">
        <f>B24-B23</f>
        <v>-224</v>
      </c>
    </row>
    <row r="26" spans="1:2" x14ac:dyDescent="0.25">
      <c r="A26" s="6" t="s">
        <v>50</v>
      </c>
      <c r="B26" s="7">
        <f>1-B24/B23</f>
        <v>0.3241678726483358</v>
      </c>
    </row>
    <row r="27" spans="1:2" x14ac:dyDescent="0.25">
      <c r="A27" t="s">
        <v>21</v>
      </c>
      <c r="B27">
        <f>B4*B8/100</f>
        <v>41.7</v>
      </c>
    </row>
    <row r="28" spans="1:2" x14ac:dyDescent="0.25">
      <c r="A28" t="s">
        <v>22</v>
      </c>
      <c r="B28">
        <f>C4*C8/100</f>
        <v>48.9</v>
      </c>
    </row>
    <row r="29" spans="1:2" x14ac:dyDescent="0.25">
      <c r="A29" s="6" t="s">
        <v>49</v>
      </c>
      <c r="B29" s="6">
        <f>B28-B27</f>
        <v>7.1999999999999957</v>
      </c>
    </row>
    <row r="30" spans="1:2" x14ac:dyDescent="0.25">
      <c r="A30" s="6" t="s">
        <v>50</v>
      </c>
      <c r="B30" s="7">
        <f>1-B28/B27</f>
        <v>-0.17266187050359694</v>
      </c>
    </row>
    <row r="31" spans="1:2" x14ac:dyDescent="0.25">
      <c r="A31" t="s">
        <v>23</v>
      </c>
      <c r="B31">
        <f>B23-B27</f>
        <v>649.29999999999995</v>
      </c>
    </row>
    <row r="32" spans="1:2" x14ac:dyDescent="0.25">
      <c r="A32" t="s">
        <v>25</v>
      </c>
      <c r="B32">
        <f>B24-B28</f>
        <v>418.1</v>
      </c>
    </row>
    <row r="33" spans="1:2" x14ac:dyDescent="0.25">
      <c r="A33" s="6" t="s">
        <v>49</v>
      </c>
      <c r="B33" s="6">
        <f>B32-B31</f>
        <v>-231.19999999999993</v>
      </c>
    </row>
    <row r="34" spans="1:2" x14ac:dyDescent="0.25">
      <c r="A34" s="6" t="s">
        <v>18</v>
      </c>
      <c r="B34" s="7">
        <f>1-B32/B31</f>
        <v>0.35607577391036493</v>
      </c>
    </row>
    <row r="35" spans="1:2" x14ac:dyDescent="0.25">
      <c r="A35" t="s">
        <v>26</v>
      </c>
      <c r="B35">
        <f>B31*B9/100</f>
        <v>116.874</v>
      </c>
    </row>
    <row r="36" spans="1:2" x14ac:dyDescent="0.25">
      <c r="A36" t="s">
        <v>24</v>
      </c>
      <c r="B36">
        <f>B32*C9/100</f>
        <v>75.257999999999996</v>
      </c>
    </row>
    <row r="37" spans="1:2" x14ac:dyDescent="0.25">
      <c r="A37" s="6" t="s">
        <v>49</v>
      </c>
      <c r="B37" s="6">
        <f>B36-B35</f>
        <v>-41.616</v>
      </c>
    </row>
    <row r="38" spans="1:2" x14ac:dyDescent="0.25">
      <c r="A38" s="6" t="s">
        <v>50</v>
      </c>
      <c r="B38" s="7">
        <f>1-B36/B35</f>
        <v>0.35607577391036505</v>
      </c>
    </row>
    <row r="39" spans="1:2" x14ac:dyDescent="0.25">
      <c r="A39" t="s">
        <v>27</v>
      </c>
      <c r="B39">
        <f>B31-B35</f>
        <v>532.42599999999993</v>
      </c>
    </row>
    <row r="40" spans="1:2" x14ac:dyDescent="0.25">
      <c r="A40" t="s">
        <v>28</v>
      </c>
      <c r="B40">
        <f>B32-B36</f>
        <v>342.84200000000004</v>
      </c>
    </row>
    <row r="41" spans="1:2" x14ac:dyDescent="0.25">
      <c r="A41" s="6" t="s">
        <v>49</v>
      </c>
      <c r="B41" s="6">
        <f>B40-B39</f>
        <v>-189.58399999999989</v>
      </c>
    </row>
    <row r="42" spans="1:2" x14ac:dyDescent="0.25">
      <c r="A42" s="6" t="s">
        <v>50</v>
      </c>
      <c r="B42" s="7">
        <f>1-B40/B39</f>
        <v>0.35607577391036482</v>
      </c>
    </row>
    <row r="43" spans="1:2" x14ac:dyDescent="0.25">
      <c r="A43" t="s">
        <v>29</v>
      </c>
      <c r="B43" s="3">
        <f>B2/B4</f>
        <v>0.36091127098321341</v>
      </c>
    </row>
    <row r="44" spans="1:2" x14ac:dyDescent="0.25">
      <c r="A44" t="s">
        <v>30</v>
      </c>
      <c r="B44" s="3">
        <f>C2/C4</f>
        <v>0.31492842535787319</v>
      </c>
    </row>
    <row r="45" spans="1:2" x14ac:dyDescent="0.25">
      <c r="A45" s="6" t="s">
        <v>49</v>
      </c>
      <c r="B45" s="12">
        <f>B44-B43</f>
        <v>-4.5982845625340218E-2</v>
      </c>
    </row>
    <row r="46" spans="1:2" x14ac:dyDescent="0.25">
      <c r="A46" s="6" t="s">
        <v>50</v>
      </c>
      <c r="B46" s="7">
        <f>1-B44/B43</f>
        <v>0.1274076187758596</v>
      </c>
    </row>
    <row r="47" spans="1:2" x14ac:dyDescent="0.25">
      <c r="A47" t="s">
        <v>31</v>
      </c>
      <c r="B47" s="3">
        <f>B4/B2</f>
        <v>2.7707641196013291</v>
      </c>
    </row>
    <row r="48" spans="1:2" x14ac:dyDescent="0.25">
      <c r="A48" t="s">
        <v>32</v>
      </c>
      <c r="B48" s="3">
        <f>C4/C2</f>
        <v>3.1753246753246751</v>
      </c>
    </row>
    <row r="49" spans="1:2" x14ac:dyDescent="0.25">
      <c r="A49" s="6" t="s">
        <v>49</v>
      </c>
      <c r="B49" s="8">
        <f>B48-B47</f>
        <v>0.40456055572334604</v>
      </c>
    </row>
    <row r="50" spans="1:2" x14ac:dyDescent="0.25">
      <c r="A50" s="6" t="s">
        <v>50</v>
      </c>
      <c r="B50" s="8">
        <f>B48-B47</f>
        <v>0.40456055572334604</v>
      </c>
    </row>
    <row r="51" spans="1:2" x14ac:dyDescent="0.25">
      <c r="A51" t="s">
        <v>33</v>
      </c>
      <c r="B51" s="5">
        <f>B2/B10</f>
        <v>125.41666666666667</v>
      </c>
    </row>
    <row r="52" spans="1:2" x14ac:dyDescent="0.25">
      <c r="A52" t="s">
        <v>34</v>
      </c>
      <c r="B52" s="5">
        <f>C2/C10</f>
        <v>140</v>
      </c>
    </row>
    <row r="53" spans="1:2" x14ac:dyDescent="0.25">
      <c r="A53" s="6" t="s">
        <v>49</v>
      </c>
      <c r="B53" s="8">
        <f>B52-B51</f>
        <v>14.583333333333329</v>
      </c>
    </row>
    <row r="54" spans="1:2" x14ac:dyDescent="0.25">
      <c r="A54" s="6" t="s">
        <v>50</v>
      </c>
      <c r="B54" s="9">
        <f>B52/B51-1</f>
        <v>0.11627906976744184</v>
      </c>
    </row>
    <row r="55" spans="1:2" x14ac:dyDescent="0.25">
      <c r="A55" t="s">
        <v>35</v>
      </c>
      <c r="B55" s="4">
        <f>B23/(B4+B5)</f>
        <v>0.15047909407665505</v>
      </c>
    </row>
    <row r="56" spans="1:2" x14ac:dyDescent="0.25">
      <c r="A56" t="s">
        <v>36</v>
      </c>
      <c r="B56" s="4">
        <f>B24/(C4+C5)</f>
        <v>8.5499816916880259E-2</v>
      </c>
    </row>
    <row r="57" spans="1:2" x14ac:dyDescent="0.25">
      <c r="A57" s="6" t="s">
        <v>49</v>
      </c>
      <c r="B57" s="12">
        <f>B56-B55</f>
        <v>-6.4979277159774793E-2</v>
      </c>
    </row>
    <row r="58" spans="1:2" x14ac:dyDescent="0.25">
      <c r="A58" s="6" t="s">
        <v>50</v>
      </c>
      <c r="B58" s="10">
        <f>B56-B55</f>
        <v>-6.4979277159774793E-2</v>
      </c>
    </row>
    <row r="59" spans="1:2" x14ac:dyDescent="0.25">
      <c r="A59" t="s">
        <v>37</v>
      </c>
      <c r="B59" s="4">
        <f>B39/(B4+B5)</f>
        <v>0.11594642857142856</v>
      </c>
    </row>
    <row r="60" spans="1:2" x14ac:dyDescent="0.25">
      <c r="A60" t="s">
        <v>38</v>
      </c>
      <c r="B60" s="4">
        <f>B40/(C4+C5)</f>
        <v>6.2768582936653244E-2</v>
      </c>
    </row>
    <row r="61" spans="1:2" x14ac:dyDescent="0.25">
      <c r="A61" s="6" t="s">
        <v>49</v>
      </c>
      <c r="B61" s="7">
        <f>B60-B59</f>
        <v>-5.3177845634775317E-2</v>
      </c>
    </row>
    <row r="62" spans="1:2" x14ac:dyDescent="0.25">
      <c r="A62" s="6" t="s">
        <v>50</v>
      </c>
      <c r="B62" s="10">
        <f>B60-B59</f>
        <v>-5.3177845634775317E-2</v>
      </c>
    </row>
    <row r="63" spans="1:2" x14ac:dyDescent="0.25">
      <c r="A63" t="s">
        <v>39</v>
      </c>
      <c r="B63" s="4">
        <f>B19/B6</f>
        <v>0.45464362850971923</v>
      </c>
    </row>
    <row r="64" spans="1:2" x14ac:dyDescent="0.25">
      <c r="A64" t="s">
        <v>40</v>
      </c>
      <c r="B64" s="4">
        <f>B20/C6</f>
        <v>0.19825327510917032</v>
      </c>
    </row>
    <row r="65" spans="1:2" x14ac:dyDescent="0.25">
      <c r="A65" s="6" t="s">
        <v>49</v>
      </c>
      <c r="B65" s="14">
        <f>B64-B63</f>
        <v>-0.25639035340054894</v>
      </c>
    </row>
    <row r="66" spans="1:2" x14ac:dyDescent="0.25">
      <c r="A66" s="6" t="s">
        <v>50</v>
      </c>
      <c r="B66" s="10">
        <f>B64-B63</f>
        <v>-0.25639035340054894</v>
      </c>
    </row>
    <row r="67" spans="1:2" x14ac:dyDescent="0.25">
      <c r="A67" t="s">
        <v>41</v>
      </c>
      <c r="B67" s="4">
        <f>B19/B2</f>
        <v>0.27973421926910297</v>
      </c>
    </row>
    <row r="68" spans="1:2" x14ac:dyDescent="0.25">
      <c r="A68" t="s">
        <v>42</v>
      </c>
      <c r="B68" s="4">
        <f>B20/C2</f>
        <v>0.1474025974025974</v>
      </c>
    </row>
    <row r="69" spans="1:2" x14ac:dyDescent="0.25">
      <c r="A69" s="6" t="s">
        <v>49</v>
      </c>
      <c r="B69" s="7">
        <f>B68-B67</f>
        <v>-0.13233162186650557</v>
      </c>
    </row>
    <row r="70" spans="1:2" x14ac:dyDescent="0.25">
      <c r="A70" s="6" t="s">
        <v>50</v>
      </c>
      <c r="B70" s="10">
        <f>B68-B67</f>
        <v>-0.13233162186650557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Popko</dc:creator>
  <cp:lastModifiedBy>Илья Трапашко _Ilyat_</cp:lastModifiedBy>
  <dcterms:created xsi:type="dcterms:W3CDTF">2022-01-28T10:24:00Z</dcterms:created>
  <dcterms:modified xsi:type="dcterms:W3CDTF">2022-02-02T17:59:05Z</dcterms:modified>
</cp:coreProperties>
</file>