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EC13272E-42AE-4F7E-8199-A7AF7AE13A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I16" i="1"/>
  <c r="C17" i="1"/>
  <c r="I36" i="1" l="1"/>
  <c r="K42" i="1"/>
  <c r="I42" i="1"/>
  <c r="C18" i="1"/>
  <c r="K21" i="1"/>
  <c r="I21" i="1"/>
  <c r="I15" i="1"/>
  <c r="C9" i="1"/>
  <c r="C8" i="1"/>
  <c r="C13" i="1" s="1"/>
  <c r="G8" i="1" l="1"/>
  <c r="I19" i="1"/>
  <c r="C37" i="1"/>
  <c r="C38" i="1" s="1"/>
  <c r="K16" i="1"/>
  <c r="I39" i="1"/>
  <c r="C41" i="1"/>
  <c r="J42" i="1" s="1"/>
  <c r="C20" i="1"/>
  <c r="C23" i="1" s="1"/>
  <c r="C22" i="1"/>
  <c r="C19" i="1"/>
  <c r="C10" i="1"/>
  <c r="C11" i="1"/>
  <c r="C14" i="1" l="1"/>
  <c r="G9" i="1" s="1"/>
  <c r="I40" i="1"/>
  <c r="J40" i="1"/>
  <c r="C39" i="1"/>
  <c r="C42" i="1" s="1"/>
  <c r="J21" i="1"/>
  <c r="I18" i="1"/>
  <c r="C12" i="1"/>
  <c r="J19" i="1"/>
  <c r="E38" i="1" l="1"/>
  <c r="C43" i="1"/>
  <c r="J43" i="1" s="1"/>
  <c r="I43" i="1"/>
  <c r="I41" i="1"/>
  <c r="C40" i="1"/>
  <c r="C44" i="1" s="1"/>
  <c r="C54" i="1" s="1"/>
  <c r="C21" i="1"/>
  <c r="I20" i="1"/>
  <c r="J41" i="1" l="1"/>
  <c r="C25" i="1"/>
  <c r="I22" i="1"/>
  <c r="C24" i="1"/>
  <c r="J22" i="1" s="1"/>
  <c r="J20" i="1"/>
  <c r="K15" i="1" l="1"/>
  <c r="C26" i="1"/>
  <c r="C45" i="1"/>
  <c r="C55" i="1"/>
  <c r="K36" i="1"/>
  <c r="K18" i="1"/>
  <c r="C50" i="1" l="1"/>
  <c r="L42" i="1" s="1"/>
  <c r="C46" i="1"/>
  <c r="C48" i="1" s="1"/>
  <c r="K39" i="1"/>
  <c r="C31" i="1"/>
  <c r="L21" i="1" s="1"/>
  <c r="C28" i="1"/>
  <c r="C27" i="1" s="1"/>
  <c r="C29" i="1" l="1"/>
  <c r="C51" i="1"/>
  <c r="K41" i="1"/>
  <c r="C49" i="1"/>
  <c r="L41" i="1" s="1"/>
  <c r="K40" i="1"/>
  <c r="C47" i="1"/>
  <c r="L40" i="1" s="1"/>
  <c r="L19" i="1"/>
  <c r="K19" i="1"/>
  <c r="C32" i="1" l="1"/>
  <c r="C33" i="1" s="1"/>
  <c r="L22" i="1" s="1"/>
  <c r="C30" i="1"/>
  <c r="L20" i="1" s="1"/>
  <c r="K43" i="1"/>
  <c r="C52" i="1"/>
  <c r="L43" i="1" s="1"/>
  <c r="K20" i="1"/>
  <c r="K22" i="1" l="1"/>
</calcChain>
</file>

<file path=xl/sharedStrings.xml><?xml version="1.0" encoding="utf-8"?>
<sst xmlns="http://schemas.openxmlformats.org/spreadsheetml/2006/main" count="69" uniqueCount="36">
  <si>
    <t>Объём производства изделий, тыщ. Шт.</t>
  </si>
  <si>
    <t>Постоянные издержки</t>
  </si>
  <si>
    <t>Цена реализации, тыс. руб.</t>
  </si>
  <si>
    <t>Средние переменные издержки, тыс. руб.</t>
  </si>
  <si>
    <t>Постоянные издержки, млн. руб.</t>
  </si>
  <si>
    <t>В, млн. руб.</t>
  </si>
  <si>
    <t>П, млн. руб.</t>
  </si>
  <si>
    <t>Процент перемен. издерж.</t>
  </si>
  <si>
    <t>М, млн. руб.</t>
  </si>
  <si>
    <t>Процент валовой моржи</t>
  </si>
  <si>
    <t>Процент постоянных. изд.</t>
  </si>
  <si>
    <t>Пр (прибыль)</t>
  </si>
  <si>
    <t>Цена выросла на 10%</t>
  </si>
  <si>
    <t>Р1</t>
  </si>
  <si>
    <t>В1</t>
  </si>
  <si>
    <t>М1</t>
  </si>
  <si>
    <t>Пр1 (прибыль)</t>
  </si>
  <si>
    <t>Q1 (объём реализации)</t>
  </si>
  <si>
    <t>Сокращение объёма реализ.</t>
  </si>
  <si>
    <t>Показатели</t>
  </si>
  <si>
    <t>Выручка от реализации</t>
  </si>
  <si>
    <t>Переменные издержки</t>
  </si>
  <si>
    <t>Валовая маржа</t>
  </si>
  <si>
    <t>Прибыль</t>
  </si>
  <si>
    <t>млн. руб.</t>
  </si>
  <si>
    <t>%</t>
  </si>
  <si>
    <t>Процент прибыли</t>
  </si>
  <si>
    <t>Переменные издержки сниз. на 10%</t>
  </si>
  <si>
    <t>П2</t>
  </si>
  <si>
    <t>М2</t>
  </si>
  <si>
    <t>Пр</t>
  </si>
  <si>
    <t>Q2</t>
  </si>
  <si>
    <t>В2</t>
  </si>
  <si>
    <t>Пер (переменные издержки)</t>
  </si>
  <si>
    <t>Удельный вес производства в исходном объёме производства</t>
  </si>
  <si>
    <t>Сокращение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</si>
</sst>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9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0" xfId="0" applyNumberFormat="1"/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5"/>
  <sheetViews>
    <sheetView tabSelected="1" topLeftCell="A17" zoomScale="85" zoomScaleNormal="85" workbookViewId="0">
      <selection activeCell="C37" sqref="C37"/>
    </sheetView>
  </sheetViews>
  <sheetFormatPr defaultRowHeight="15" x14ac:dyDescent="0.25"/>
  <cols>
    <col min="2" max="2" width="27" customWidth="1"/>
    <col min="3" max="3" width="9.7109375" customWidth="1"/>
    <col min="8" max="8" width="22.28515625" customWidth="1"/>
    <col min="9" max="9" width="15.7109375" customWidth="1"/>
    <col min="10" max="10" width="14.7109375" customWidth="1"/>
    <col min="11" max="11" width="16.85546875" customWidth="1"/>
    <col min="12" max="12" width="18.28515625" customWidth="1"/>
  </cols>
  <sheetData>
    <row r="2" spans="2:12" ht="28.9" customHeight="1" x14ac:dyDescent="0.25">
      <c r="B2" s="1" t="s">
        <v>0</v>
      </c>
      <c r="C2">
        <v>104</v>
      </c>
    </row>
    <row r="3" spans="2:12" x14ac:dyDescent="0.25">
      <c r="B3" s="1" t="s">
        <v>2</v>
      </c>
      <c r="C3">
        <v>2.63</v>
      </c>
    </row>
    <row r="4" spans="2:12" ht="30" x14ac:dyDescent="0.25">
      <c r="B4" s="1" t="s">
        <v>3</v>
      </c>
      <c r="C4">
        <v>1.84</v>
      </c>
    </row>
    <row r="5" spans="2:12" ht="30" x14ac:dyDescent="0.25">
      <c r="B5" s="2" t="s">
        <v>4</v>
      </c>
      <c r="C5">
        <v>41</v>
      </c>
    </row>
    <row r="8" spans="2:12" x14ac:dyDescent="0.25">
      <c r="B8" t="s">
        <v>5</v>
      </c>
      <c r="C8">
        <f>C2*C3</f>
        <v>273.52</v>
      </c>
      <c r="G8" s="3">
        <f>C18/C8</f>
        <v>1.0988593155893538</v>
      </c>
    </row>
    <row r="9" spans="2:12" x14ac:dyDescent="0.25">
      <c r="B9" t="s">
        <v>6</v>
      </c>
      <c r="C9">
        <f>C4*C2</f>
        <v>191.36</v>
      </c>
      <c r="G9" s="3">
        <f>C14/C23</f>
        <v>0.60351906158357738</v>
      </c>
    </row>
    <row r="10" spans="2:12" x14ac:dyDescent="0.25">
      <c r="B10" t="s">
        <v>7</v>
      </c>
      <c r="C10" s="3">
        <f>C9/C8</f>
        <v>0.69961977186311797</v>
      </c>
    </row>
    <row r="11" spans="2:12" x14ac:dyDescent="0.25">
      <c r="B11" t="s">
        <v>8</v>
      </c>
      <c r="C11">
        <f>C8-C9</f>
        <v>82.159999999999968</v>
      </c>
    </row>
    <row r="12" spans="2:12" x14ac:dyDescent="0.25">
      <c r="B12" t="s">
        <v>9</v>
      </c>
      <c r="C12" s="3">
        <f>C11/C8</f>
        <v>0.30038022813688203</v>
      </c>
    </row>
    <row r="13" spans="2:12" x14ac:dyDescent="0.25">
      <c r="B13" t="s">
        <v>10</v>
      </c>
      <c r="C13" s="3">
        <f>C5/C8</f>
        <v>0.14989763088622404</v>
      </c>
    </row>
    <row r="14" spans="2:12" x14ac:dyDescent="0.25">
      <c r="B14" t="s">
        <v>11</v>
      </c>
      <c r="C14">
        <f>C11-C5</f>
        <v>41.159999999999968</v>
      </c>
    </row>
    <row r="15" spans="2:12" ht="29.45" customHeight="1" x14ac:dyDescent="0.25">
      <c r="H15" s="17" t="s">
        <v>19</v>
      </c>
      <c r="I15" s="26" t="str">
        <f>"Объём - " &amp; C2 * 1000 &amp; " шт.,"</f>
        <v>Объём - 104000 шт.,</v>
      </c>
      <c r="J15" s="26"/>
      <c r="K15" s="27" t="str">
        <f>"Объём, обеспечивающий неизменный результат - " &amp; C25 &amp; " шт.,"</f>
        <v>Объём, обеспечивающий неизменный результат - 78000 шт.,</v>
      </c>
      <c r="L15" s="27"/>
    </row>
    <row r="16" spans="2:12" x14ac:dyDescent="0.25">
      <c r="B16" t="s">
        <v>12</v>
      </c>
      <c r="H16" s="17"/>
      <c r="I16" s="26" t="str">
        <f>"Цена - " &amp; C3 * 1000 &amp; " руб./шт.,"</f>
        <v>Цена - 2630 руб./шт.,</v>
      </c>
      <c r="J16" s="26"/>
      <c r="K16" s="26" t="str">
        <f>"Цена - " &amp; C17 * 1000 &amp; " руб./шт.,"</f>
        <v>Цена - 2890 руб./шт.,</v>
      </c>
      <c r="L16" s="26"/>
    </row>
    <row r="17" spans="2:12" x14ac:dyDescent="0.25">
      <c r="B17" t="s">
        <v>13</v>
      </c>
      <c r="C17" s="15">
        <f>ROUND($C$3*1.1,2)</f>
        <v>2.89</v>
      </c>
      <c r="H17" s="17"/>
      <c r="I17" s="8" t="s">
        <v>24</v>
      </c>
      <c r="J17" s="8" t="s">
        <v>25</v>
      </c>
      <c r="K17" s="8" t="s">
        <v>24</v>
      </c>
      <c r="L17" s="8" t="s">
        <v>25</v>
      </c>
    </row>
    <row r="18" spans="2:12" x14ac:dyDescent="0.25">
      <c r="B18" t="s">
        <v>14</v>
      </c>
      <c r="C18">
        <f>C17*$C$2</f>
        <v>300.56</v>
      </c>
      <c r="H18" s="7" t="s">
        <v>20</v>
      </c>
      <c r="I18" s="11">
        <f>C18</f>
        <v>300.56</v>
      </c>
      <c r="J18" s="16">
        <v>1</v>
      </c>
      <c r="K18" s="12">
        <f>C26</f>
        <v>225.42</v>
      </c>
      <c r="L18" s="16">
        <v>1</v>
      </c>
    </row>
    <row r="19" spans="2:12" x14ac:dyDescent="0.25">
      <c r="B19" t="s">
        <v>7</v>
      </c>
      <c r="C19" s="4">
        <f>$C$9/C18</f>
        <v>0.63667820069204162</v>
      </c>
      <c r="H19" s="7" t="s">
        <v>21</v>
      </c>
      <c r="I19" s="11">
        <f>C9</f>
        <v>191.36</v>
      </c>
      <c r="J19" s="13">
        <f>C19</f>
        <v>0.63667820069204162</v>
      </c>
      <c r="K19" s="12">
        <f>C28</f>
        <v>143.52000000000001</v>
      </c>
      <c r="L19" s="13">
        <f>C27</f>
        <v>0.63667820069204162</v>
      </c>
    </row>
    <row r="20" spans="2:12" x14ac:dyDescent="0.25">
      <c r="B20" t="s">
        <v>15</v>
      </c>
      <c r="C20">
        <f>C18-$C$9</f>
        <v>109.19999999999999</v>
      </c>
      <c r="H20" s="7" t="s">
        <v>22</v>
      </c>
      <c r="I20" s="11">
        <f>C20</f>
        <v>109.19999999999999</v>
      </c>
      <c r="J20" s="13">
        <f>C21</f>
        <v>0.36332179930795844</v>
      </c>
      <c r="K20" s="12">
        <f>C29</f>
        <v>81.899999999999977</v>
      </c>
      <c r="L20" s="13">
        <f>C30</f>
        <v>0.36332179930795838</v>
      </c>
    </row>
    <row r="21" spans="2:12" x14ac:dyDescent="0.25">
      <c r="B21" t="s">
        <v>9</v>
      </c>
      <c r="C21" s="4">
        <f>C20/C18</f>
        <v>0.36332179930795844</v>
      </c>
      <c r="H21" s="7" t="s">
        <v>1</v>
      </c>
      <c r="I21" s="11">
        <f>C5</f>
        <v>41</v>
      </c>
      <c r="J21" s="13">
        <f>C22</f>
        <v>0.1364120308756987</v>
      </c>
      <c r="K21" s="11">
        <f>C5</f>
        <v>41</v>
      </c>
      <c r="L21" s="13">
        <f>C31</f>
        <v>0.18188270783426494</v>
      </c>
    </row>
    <row r="22" spans="2:12" x14ac:dyDescent="0.25">
      <c r="B22" t="s">
        <v>10</v>
      </c>
      <c r="C22" s="4">
        <f>$C$5/C18</f>
        <v>0.1364120308756987</v>
      </c>
      <c r="H22" s="7" t="s">
        <v>23</v>
      </c>
      <c r="I22" s="11">
        <f>C23</f>
        <v>68.199999999999989</v>
      </c>
      <c r="J22" s="13">
        <f>C24</f>
        <v>0.22690976843225974</v>
      </c>
      <c r="K22" s="14">
        <f>C32</f>
        <v>40.899999999999977</v>
      </c>
      <c r="L22" s="13">
        <f>C33</f>
        <v>0.18143909147369347</v>
      </c>
    </row>
    <row r="23" spans="2:12" x14ac:dyDescent="0.25">
      <c r="B23" t="s">
        <v>16</v>
      </c>
      <c r="C23">
        <f>C20-$C$5</f>
        <v>68.199999999999989</v>
      </c>
    </row>
    <row r="24" spans="2:12" x14ac:dyDescent="0.25">
      <c r="B24" t="s">
        <v>26</v>
      </c>
      <c r="C24" s="4">
        <f>C23/C18</f>
        <v>0.22690976843225974</v>
      </c>
    </row>
    <row r="25" spans="2:12" x14ac:dyDescent="0.25">
      <c r="B25" t="s">
        <v>17</v>
      </c>
      <c r="C25" s="6">
        <f>ROUND($C$11*1000000/C21/(C17*1000),-3)</f>
        <v>78000</v>
      </c>
    </row>
    <row r="26" spans="2:12" x14ac:dyDescent="0.25">
      <c r="B26" t="s">
        <v>14</v>
      </c>
      <c r="C26" s="6">
        <f>C17*C25/1000</f>
        <v>225.42</v>
      </c>
    </row>
    <row r="27" spans="2:12" x14ac:dyDescent="0.25">
      <c r="B27" t="s">
        <v>7</v>
      </c>
      <c r="C27" s="4">
        <f>C28/C26</f>
        <v>0.63667820069204162</v>
      </c>
    </row>
    <row r="28" spans="2:12" x14ac:dyDescent="0.25">
      <c r="B28" t="s">
        <v>33</v>
      </c>
      <c r="C28" s="6">
        <f>C26*C19</f>
        <v>143.52000000000001</v>
      </c>
    </row>
    <row r="29" spans="2:12" x14ac:dyDescent="0.25">
      <c r="B29" t="s">
        <v>15</v>
      </c>
      <c r="C29" s="5">
        <f>C26-C28</f>
        <v>81.899999999999977</v>
      </c>
    </row>
    <row r="30" spans="2:12" x14ac:dyDescent="0.25">
      <c r="B30" t="s">
        <v>9</v>
      </c>
      <c r="C30" s="4">
        <f>C29/C26</f>
        <v>0.36332179930795838</v>
      </c>
    </row>
    <row r="31" spans="2:12" x14ac:dyDescent="0.25">
      <c r="B31" t="s">
        <v>10</v>
      </c>
      <c r="C31" s="4">
        <f>$C$5/C26</f>
        <v>0.18188270783426494</v>
      </c>
    </row>
    <row r="32" spans="2:12" x14ac:dyDescent="0.25">
      <c r="B32" t="s">
        <v>16</v>
      </c>
      <c r="C32" s="5">
        <f>C29-$C$5</f>
        <v>40.899999999999977</v>
      </c>
    </row>
    <row r="33" spans="2:12" x14ac:dyDescent="0.25">
      <c r="B33" t="s">
        <v>26</v>
      </c>
      <c r="C33" s="4">
        <f>C32/C26</f>
        <v>0.18143909147369347</v>
      </c>
    </row>
    <row r="34" spans="2:12" x14ac:dyDescent="0.25">
      <c r="B34" t="s">
        <v>18</v>
      </c>
      <c r="C34" s="3">
        <f>1-C25/($C$2*1000)</f>
        <v>0.25</v>
      </c>
    </row>
    <row r="36" spans="2:12" ht="30" customHeight="1" x14ac:dyDescent="0.25">
      <c r="B36" s="9" t="s">
        <v>27</v>
      </c>
      <c r="H36" s="17" t="s">
        <v>19</v>
      </c>
      <c r="I36" s="18" t="str">
        <f>"Объём - " &amp; C2 * 1000 &amp; " шт.,"</f>
        <v>Объём - 104000 шт.,</v>
      </c>
      <c r="J36" s="19"/>
      <c r="K36" s="22" t="str">
        <f>"Объём, обеспечивающий неизменный результат - " &amp; C44 &amp; " шт.,"</f>
        <v>Объём, обеспечивающий неизменный результат - 84000 шт.,</v>
      </c>
      <c r="L36" s="23"/>
    </row>
    <row r="37" spans="2:12" x14ac:dyDescent="0.25">
      <c r="B37" t="s">
        <v>28</v>
      </c>
      <c r="C37">
        <f>ROUND(C9*0.9,2)</f>
        <v>172.22</v>
      </c>
      <c r="H37" s="17"/>
      <c r="I37" s="20"/>
      <c r="J37" s="21"/>
      <c r="K37" s="24"/>
      <c r="L37" s="25"/>
    </row>
    <row r="38" spans="2:12" x14ac:dyDescent="0.25">
      <c r="B38" t="s">
        <v>7</v>
      </c>
      <c r="C38" s="4">
        <f>C37/C8</f>
        <v>0.62964317051769525</v>
      </c>
      <c r="E38" s="3">
        <f>C42/C14</f>
        <v>1.465014577259476</v>
      </c>
      <c r="H38" s="17"/>
      <c r="I38" s="8" t="s">
        <v>24</v>
      </c>
      <c r="J38" s="8" t="s">
        <v>25</v>
      </c>
      <c r="K38" s="8" t="s">
        <v>24</v>
      </c>
      <c r="L38" s="8" t="s">
        <v>25</v>
      </c>
    </row>
    <row r="39" spans="2:12" x14ac:dyDescent="0.25">
      <c r="B39" t="s">
        <v>29</v>
      </c>
      <c r="C39" s="15">
        <f>C8-C37</f>
        <v>101.29999999999998</v>
      </c>
      <c r="H39" s="7" t="s">
        <v>20</v>
      </c>
      <c r="I39" s="11">
        <f>C8</f>
        <v>273.52</v>
      </c>
      <c r="J39" s="16">
        <v>1</v>
      </c>
      <c r="K39" s="12">
        <f>C45</f>
        <v>220.92</v>
      </c>
      <c r="L39" s="16">
        <v>1</v>
      </c>
    </row>
    <row r="40" spans="2:12" x14ac:dyDescent="0.25">
      <c r="B40" t="s">
        <v>9</v>
      </c>
      <c r="C40" s="4">
        <f>C39/C8</f>
        <v>0.37035682948230475</v>
      </c>
      <c r="H40" s="7" t="s">
        <v>21</v>
      </c>
      <c r="I40" s="11">
        <f>C37</f>
        <v>172.22</v>
      </c>
      <c r="J40" s="13">
        <f>C38</f>
        <v>0.62964317051769525</v>
      </c>
      <c r="K40" s="14">
        <f>C46</f>
        <v>139.10076923076923</v>
      </c>
      <c r="L40" s="13">
        <f>C47</f>
        <v>0.62964317051769525</v>
      </c>
    </row>
    <row r="41" spans="2:12" x14ac:dyDescent="0.25">
      <c r="B41" t="s">
        <v>10</v>
      </c>
      <c r="C41" s="4">
        <f>$C$5/C8</f>
        <v>0.14989763088622404</v>
      </c>
      <c r="H41" s="7" t="s">
        <v>22</v>
      </c>
      <c r="I41" s="11">
        <f>C39</f>
        <v>101.29999999999998</v>
      </c>
      <c r="J41" s="13">
        <f>C40</f>
        <v>0.37035682948230475</v>
      </c>
      <c r="K41" s="12">
        <f>C48</f>
        <v>81.819230769230757</v>
      </c>
      <c r="L41" s="13">
        <f>C49</f>
        <v>0.37035682948230475</v>
      </c>
    </row>
    <row r="42" spans="2:12" x14ac:dyDescent="0.25">
      <c r="B42" t="s">
        <v>30</v>
      </c>
      <c r="C42">
        <f>C39-C5</f>
        <v>60.299999999999983</v>
      </c>
      <c r="H42" s="7" t="s">
        <v>1</v>
      </c>
      <c r="I42" s="11">
        <f>C5</f>
        <v>41</v>
      </c>
      <c r="J42" s="13">
        <f>C41</f>
        <v>0.14989763088622404</v>
      </c>
      <c r="K42" s="11">
        <f>C5</f>
        <v>41</v>
      </c>
      <c r="L42" s="13">
        <f>C50</f>
        <v>0.18558754300199168</v>
      </c>
    </row>
    <row r="43" spans="2:12" x14ac:dyDescent="0.25">
      <c r="B43" t="s">
        <v>26</v>
      </c>
      <c r="C43" s="3">
        <f>C42/C8</f>
        <v>0.22045919859608068</v>
      </c>
      <c r="H43" s="7" t="s">
        <v>23</v>
      </c>
      <c r="I43" s="11">
        <f>C42</f>
        <v>60.299999999999983</v>
      </c>
      <c r="J43" s="13">
        <f>C43</f>
        <v>0.22045919859608068</v>
      </c>
      <c r="K43" s="14">
        <f>C51</f>
        <v>40.819230769230757</v>
      </c>
      <c r="L43" s="13">
        <f>C52</f>
        <v>0.18476928648031304</v>
      </c>
    </row>
    <row r="44" spans="2:12" x14ac:dyDescent="0.25">
      <c r="B44" t="s">
        <v>31</v>
      </c>
      <c r="C44">
        <f>ROUND(C11*1000000/C40/(C3*1000),-3)</f>
        <v>84000</v>
      </c>
    </row>
    <row r="45" spans="2:12" x14ac:dyDescent="0.25">
      <c r="B45" t="s">
        <v>32</v>
      </c>
      <c r="C45" s="5">
        <f>C44*C3/1000</f>
        <v>220.92</v>
      </c>
    </row>
    <row r="46" spans="2:12" x14ac:dyDescent="0.25">
      <c r="B46" t="s">
        <v>33</v>
      </c>
      <c r="C46">
        <f>C45*C38</f>
        <v>139.10076923076923</v>
      </c>
    </row>
    <row r="47" spans="2:12" x14ac:dyDescent="0.25">
      <c r="B47" t="s">
        <v>7</v>
      </c>
      <c r="C47" s="3">
        <f>C46/C45</f>
        <v>0.62964317051769525</v>
      </c>
    </row>
    <row r="48" spans="2:12" x14ac:dyDescent="0.25">
      <c r="B48" t="s">
        <v>29</v>
      </c>
      <c r="C48" s="5">
        <f>C45-C46</f>
        <v>81.819230769230757</v>
      </c>
    </row>
    <row r="49" spans="2:3" x14ac:dyDescent="0.25">
      <c r="B49" t="s">
        <v>9</v>
      </c>
      <c r="C49" s="3">
        <f>C48/C45</f>
        <v>0.37035682948230475</v>
      </c>
    </row>
    <row r="50" spans="2:3" x14ac:dyDescent="0.25">
      <c r="B50" t="s">
        <v>10</v>
      </c>
      <c r="C50" s="4">
        <f>C5/C45</f>
        <v>0.18558754300199168</v>
      </c>
    </row>
    <row r="51" spans="2:3" x14ac:dyDescent="0.25">
      <c r="B51" t="s">
        <v>28</v>
      </c>
      <c r="C51" s="5">
        <f>C48-C5</f>
        <v>40.819230769230757</v>
      </c>
    </row>
    <row r="52" spans="2:3" x14ac:dyDescent="0.25">
      <c r="B52" t="s">
        <v>26</v>
      </c>
      <c r="C52" s="4">
        <f>C51/C45</f>
        <v>0.18476928648031304</v>
      </c>
    </row>
    <row r="54" spans="2:3" ht="45" customHeight="1" x14ac:dyDescent="0.25">
      <c r="B54" s="1" t="s">
        <v>34</v>
      </c>
      <c r="C54" s="3">
        <f>C44/(C2*1000)</f>
        <v>0.80769230769230771</v>
      </c>
    </row>
    <row r="55" spans="2:3" x14ac:dyDescent="0.25">
      <c r="B55" t="s">
        <v>35</v>
      </c>
      <c r="C55" s="10">
        <f>1-C54</f>
        <v>0.19230769230769229</v>
      </c>
    </row>
  </sheetData>
  <mergeCells count="8">
    <mergeCell ref="H36:H38"/>
    <mergeCell ref="I36:J37"/>
    <mergeCell ref="K36:L37"/>
    <mergeCell ref="I16:J16"/>
    <mergeCell ref="H15:H17"/>
    <mergeCell ref="I15:J15"/>
    <mergeCell ref="K15:L15"/>
    <mergeCell ref="K16:L1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2022-03-03T21:47:40Z</dcterms:modified>
</cp:coreProperties>
</file>