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f\Desktop\"/>
    </mc:Choice>
  </mc:AlternateContent>
  <xr:revisionPtr revIDLastSave="0" documentId="13_ncr:1_{8B33F767-771C-45B0-81B3-678D4EE234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7" i="1"/>
  <c r="F7" i="1" s="1"/>
  <c r="E14" i="1"/>
  <c r="G14" i="1" s="1"/>
  <c r="G15" i="1" l="1"/>
  <c r="G17" i="1" s="1"/>
  <c r="G18" i="1" s="1"/>
  <c r="D6" i="1"/>
  <c r="E2" i="1"/>
  <c r="E22" i="1" l="1"/>
  <c r="B48" i="1" s="1"/>
  <c r="B25" i="1"/>
  <c r="B47" i="1" s="1"/>
  <c r="E25" i="1"/>
  <c r="B49" i="1" s="1"/>
  <c r="E3" i="1"/>
  <c r="B43" i="1" s="1"/>
  <c r="B22" i="1"/>
  <c r="B46" i="1" s="1"/>
  <c r="B45" i="1"/>
  <c r="F9" i="1"/>
  <c r="F6" i="1"/>
  <c r="F10" i="1" s="1"/>
  <c r="B44" i="1" s="1"/>
  <c r="B27" i="1" l="1"/>
  <c r="B50" i="1" l="1"/>
  <c r="B30" i="1"/>
  <c r="B51" i="1" l="1"/>
  <c r="B32" i="1"/>
  <c r="B63" i="1" l="1"/>
  <c r="B52" i="1"/>
  <c r="B35" i="1"/>
  <c r="B53" i="1" s="1"/>
  <c r="B37" i="1" l="1"/>
  <c r="B54" i="1" s="1"/>
  <c r="B38" i="1" l="1"/>
  <c r="B55" i="1" s="1"/>
  <c r="B62" i="1" s="1"/>
  <c r="B39" i="1" l="1"/>
  <c r="B64" i="1" s="1"/>
  <c r="B56" i="1" l="1"/>
  <c r="B61" i="1" s="1"/>
  <c r="B65" i="1"/>
  <c r="B66" i="1" s="1"/>
</calcChain>
</file>

<file path=xl/sharedStrings.xml><?xml version="1.0" encoding="utf-8"?>
<sst xmlns="http://schemas.openxmlformats.org/spreadsheetml/2006/main" count="75" uniqueCount="72">
  <si>
    <t xml:space="preserve"> Наименование оборудования</t>
  </si>
  <si>
    <t>Установочная мощность, кВт</t>
  </si>
  <si>
    <t>Тариф за КВт-ч, р</t>
  </si>
  <si>
    <t>Затраты, р</t>
  </si>
  <si>
    <t>Всего затрат на ТЭР за период разработки и производства программного продукта</t>
  </si>
  <si>
    <t>Наименование актива</t>
  </si>
  <si>
    <t>Амортизируемая стоймость, р</t>
  </si>
  <si>
    <t>Нормативный срок службы, лет</t>
  </si>
  <si>
    <t>Годовая амортизация, р</t>
  </si>
  <si>
    <t>Срок использования в процессе разработки, мес</t>
  </si>
  <si>
    <t>Амортизационные отчисления</t>
  </si>
  <si>
    <t>Всего амортизируемая стоимость имеющихся (новых) долгосрочных активов</t>
  </si>
  <si>
    <t>Должность</t>
  </si>
  <si>
    <t>Содержание работы</t>
  </si>
  <si>
    <t>Тарифный разряд</t>
  </si>
  <si>
    <t>Тарифный коэфицент</t>
  </si>
  <si>
    <t>Тарифная ставка, р</t>
  </si>
  <si>
    <t>Затраты времени на выполнение работы, ч</t>
  </si>
  <si>
    <t>Основная зарплата (тарифная часть), р</t>
  </si>
  <si>
    <t>Всего затрат на основную заработную плату (тарифную часть)</t>
  </si>
  <si>
    <t xml:space="preserve">Коэффициент для начисления дополнительной заработной платы
(надтарифной части)
</t>
  </si>
  <si>
    <t>Всего затрат на дополнительную заработную плату (надтарифная часть)</t>
  </si>
  <si>
    <t>Итого затрат на заработную плату (тарифная и надтарифная части) в период разработки и производства программного продукта</t>
  </si>
  <si>
    <t>Разработка программного продукта</t>
  </si>
  <si>
    <t>Инженер-программист(специалист)</t>
  </si>
  <si>
    <t>Базовая ставка</t>
  </si>
  <si>
    <t>Всего величина амортизационных отчислений имеющихся (новых) долгосрочных активов за период разработки и производства программного продукта</t>
  </si>
  <si>
    <t>Среднее количество дней в месяце</t>
  </si>
  <si>
    <t>ФСЗН и БГС</t>
  </si>
  <si>
    <t>Коэфицент ФСЗН и БГС</t>
  </si>
  <si>
    <t xml:space="preserve">Крмо </t>
  </si>
  <si>
    <t xml:space="preserve">Копр </t>
  </si>
  <si>
    <t>Ропр</t>
  </si>
  <si>
    <t>Кохр</t>
  </si>
  <si>
    <t xml:space="preserve">Рохр </t>
  </si>
  <si>
    <t xml:space="preserve">ССпроизв </t>
  </si>
  <si>
    <t xml:space="preserve">РСЭмо </t>
  </si>
  <si>
    <t>Кком</t>
  </si>
  <si>
    <t xml:space="preserve">Рком </t>
  </si>
  <si>
    <t>ССполн</t>
  </si>
  <si>
    <t xml:space="preserve">Нр </t>
  </si>
  <si>
    <t xml:space="preserve">Пплан </t>
  </si>
  <si>
    <t>Ц</t>
  </si>
  <si>
    <t>НДС</t>
  </si>
  <si>
    <t xml:space="preserve">Цотп </t>
  </si>
  <si>
    <t>Наименование статьи</t>
  </si>
  <si>
    <t>Значение, р.</t>
  </si>
  <si>
    <t>1. Сырье и материалы</t>
  </si>
  <si>
    <t>2. Топливо и энергия</t>
  </si>
  <si>
    <t>3. Амортизация долгосрочных активов</t>
  </si>
  <si>
    <t>4. Заработная плата</t>
  </si>
  <si>
    <t>5. Страховые взносы в ФСЗН и БГС</t>
  </si>
  <si>
    <t>6. Содержание и эксплуатация машин и оборудования</t>
  </si>
  <si>
    <t>7. Общепроизводственные расходы</t>
  </si>
  <si>
    <t>8. Общехозяйственные расходы</t>
  </si>
  <si>
    <t>9. Производственная себестоимость</t>
  </si>
  <si>
    <t>10. Коммерческие расходы</t>
  </si>
  <si>
    <t>11. Полная себестоимость</t>
  </si>
  <si>
    <t>12. Плановая прибыль</t>
  </si>
  <si>
    <t>13. Цена без НДС</t>
  </si>
  <si>
    <t>14. Налог на добавленную стоимость</t>
  </si>
  <si>
    <t>15. Отпускная цена</t>
  </si>
  <si>
    <t>1 Отпускная цена</t>
  </si>
  <si>
    <t>2. Налог на добавленную стоимость</t>
  </si>
  <si>
    <t>3. Полная себестоимость продукции</t>
  </si>
  <si>
    <t>4. Налогооблагаемая прибыль</t>
  </si>
  <si>
    <t>5. Налог на прибыль</t>
  </si>
  <si>
    <t>6. Чистая прибыль</t>
  </si>
  <si>
    <t>Плановое время использования, ч</t>
  </si>
  <si>
    <t>Macbook Air 2019</t>
  </si>
  <si>
    <t>Регистрация доменного имени</t>
  </si>
  <si>
    <t>Облачный хостинг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</si>
</sst>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0" fillId="0" borderId="1" xfId="0" applyFont="1" applyFill="1" applyBorder="1"/>
    <xf numFmtId="164" fontId="0" fillId="0" borderId="1" xfId="0" applyNumberFormat="1" applyBorder="1"/>
    <xf numFmtId="0" fontId="3" fillId="0" borderId="1" xfId="0" applyFont="1" applyBorder="1"/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7" zoomScaleNormal="100" workbookViewId="0">
      <selection activeCell="A21" sqref="A21:E39"/>
    </sheetView>
  </sheetViews>
  <sheetFormatPr defaultColWidth="11.25" defaultRowHeight="15.75" x14ac:dyDescent="0.25"/>
  <cols>
    <col min="1" max="1" width="53.375" customWidth="1"/>
    <col min="2" max="2" width="37" customWidth="1"/>
    <col min="3" max="3" width="21" customWidth="1"/>
    <col min="4" max="4" width="35" customWidth="1"/>
    <col min="5" max="5" width="32.625" customWidth="1"/>
    <col min="6" max="6" width="13.25" customWidth="1"/>
  </cols>
  <sheetData>
    <row r="1" spans="1:7" x14ac:dyDescent="0.25">
      <c r="A1" s="1" t="s">
        <v>0</v>
      </c>
      <c r="B1" s="1" t="s">
        <v>1</v>
      </c>
      <c r="C1" s="1" t="s">
        <v>68</v>
      </c>
      <c r="D1" s="1" t="s">
        <v>2</v>
      </c>
      <c r="E1" s="1" t="s">
        <v>3</v>
      </c>
    </row>
    <row r="2" spans="1:7" x14ac:dyDescent="0.25">
      <c r="A2" s="1" t="s">
        <v>69</v>
      </c>
      <c r="B2" s="1">
        <v>3.5000000000000003E-2</v>
      </c>
      <c r="C2" s="1">
        <v>480</v>
      </c>
      <c r="D2" s="2">
        <v>0.25519999999999998</v>
      </c>
      <c r="E2" s="1">
        <f>B2*C2*D2</f>
        <v>4.2873599999999996</v>
      </c>
    </row>
    <row r="3" spans="1:7" x14ac:dyDescent="0.25">
      <c r="A3" s="17" t="s">
        <v>4</v>
      </c>
      <c r="B3" s="17"/>
      <c r="C3" s="17"/>
      <c r="D3" s="17"/>
      <c r="E3" s="1">
        <f>SUM(E2:E2)</f>
        <v>4.2873599999999996</v>
      </c>
    </row>
    <row r="5" spans="1:7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</row>
    <row r="6" spans="1:7" x14ac:dyDescent="0.25">
      <c r="A6" s="1" t="s">
        <v>69</v>
      </c>
      <c r="B6" s="1">
        <v>2699</v>
      </c>
      <c r="C6" s="1">
        <v>5</v>
      </c>
      <c r="D6" s="1">
        <f>B6 / C6</f>
        <v>539.79999999999995</v>
      </c>
      <c r="E6" s="1">
        <v>3</v>
      </c>
      <c r="F6" s="1">
        <f>D6/12*E6</f>
        <v>134.94999999999999</v>
      </c>
    </row>
    <row r="7" spans="1:7" x14ac:dyDescent="0.25">
      <c r="A7" s="1" t="s">
        <v>70</v>
      </c>
      <c r="B7" s="1">
        <v>66</v>
      </c>
      <c r="C7" s="1">
        <v>2</v>
      </c>
      <c r="D7" s="1">
        <f>B7 / C7</f>
        <v>33</v>
      </c>
      <c r="E7" s="1">
        <v>3</v>
      </c>
      <c r="F7" s="1">
        <f>D7/12*E7</f>
        <v>8.25</v>
      </c>
    </row>
    <row r="8" spans="1:7" x14ac:dyDescent="0.25">
      <c r="A8" s="1" t="s">
        <v>71</v>
      </c>
      <c r="B8" s="1">
        <v>1000</v>
      </c>
      <c r="C8" s="1">
        <v>1</v>
      </c>
      <c r="D8" s="1">
        <f>B8 / C8</f>
        <v>1000</v>
      </c>
      <c r="E8" s="1">
        <v>3</v>
      </c>
      <c r="F8" s="1">
        <f>D8/12*E8</f>
        <v>250</v>
      </c>
    </row>
    <row r="9" spans="1:7" x14ac:dyDescent="0.25">
      <c r="A9" s="17" t="s">
        <v>11</v>
      </c>
      <c r="B9" s="17"/>
      <c r="C9" s="17"/>
      <c r="D9" s="17"/>
      <c r="E9" s="17"/>
      <c r="F9" s="1">
        <f>SUM(D6:D8)</f>
        <v>1572.8</v>
      </c>
    </row>
    <row r="10" spans="1:7" x14ac:dyDescent="0.25">
      <c r="A10" s="18" t="s">
        <v>26</v>
      </c>
      <c r="B10" s="18"/>
      <c r="C10" s="18"/>
      <c r="D10" s="18"/>
      <c r="E10" s="18"/>
      <c r="F10" s="1">
        <f>SUM(F6:F8)</f>
        <v>393.2</v>
      </c>
    </row>
    <row r="12" spans="1:7" x14ac:dyDescent="0.25">
      <c r="A12" s="1" t="s">
        <v>25</v>
      </c>
      <c r="B12" s="10">
        <v>207</v>
      </c>
      <c r="C12" s="1" t="s">
        <v>27</v>
      </c>
      <c r="D12" s="1">
        <v>20</v>
      </c>
      <c r="E12" s="1"/>
      <c r="F12" s="1"/>
      <c r="G12" s="1"/>
    </row>
    <row r="13" spans="1:7" ht="63" x14ac:dyDescent="0.25">
      <c r="A13" s="1" t="s">
        <v>12</v>
      </c>
      <c r="B13" s="6" t="s">
        <v>13</v>
      </c>
      <c r="C13" s="6" t="s">
        <v>14</v>
      </c>
      <c r="D13" s="1" t="s">
        <v>15</v>
      </c>
      <c r="E13" s="1" t="s">
        <v>16</v>
      </c>
      <c r="F13" s="7" t="s">
        <v>17</v>
      </c>
      <c r="G13" s="7" t="s">
        <v>18</v>
      </c>
    </row>
    <row r="14" spans="1:7" ht="15.6" customHeight="1" x14ac:dyDescent="0.25">
      <c r="A14" s="1" t="s">
        <v>24</v>
      </c>
      <c r="B14" s="1" t="s">
        <v>23</v>
      </c>
      <c r="C14" s="1">
        <v>13</v>
      </c>
      <c r="D14" s="8">
        <v>2.8</v>
      </c>
      <c r="E14" s="1">
        <f>$B$12 * D14</f>
        <v>579.59999999999991</v>
      </c>
      <c r="F14" s="6">
        <v>480</v>
      </c>
      <c r="G14" s="6">
        <f xml:space="preserve"> E14 * F14 / (8 * $D$12)</f>
        <v>1738.7999999999997</v>
      </c>
    </row>
    <row r="15" spans="1:7" x14ac:dyDescent="0.25">
      <c r="A15" s="17" t="s">
        <v>19</v>
      </c>
      <c r="B15" s="17"/>
      <c r="C15" s="17"/>
      <c r="D15" s="17"/>
      <c r="E15" s="17"/>
      <c r="F15" s="17"/>
      <c r="G15" s="1">
        <f>SUM(G14:G14)</f>
        <v>1738.7999999999997</v>
      </c>
    </row>
    <row r="16" spans="1:7" x14ac:dyDescent="0.25">
      <c r="A16" s="19" t="s">
        <v>20</v>
      </c>
      <c r="B16" s="19"/>
      <c r="C16" s="19"/>
      <c r="D16" s="19"/>
      <c r="E16" s="19"/>
      <c r="F16" s="19"/>
      <c r="G16" s="9">
        <v>2.4</v>
      </c>
    </row>
    <row r="17" spans="1:7" x14ac:dyDescent="0.25">
      <c r="A17" s="17" t="s">
        <v>21</v>
      </c>
      <c r="B17" s="17"/>
      <c r="C17" s="17"/>
      <c r="D17" s="17"/>
      <c r="E17" s="17"/>
      <c r="F17" s="17"/>
      <c r="G17" s="1">
        <f>G15*G16</f>
        <v>4173.119999999999</v>
      </c>
    </row>
    <row r="18" spans="1:7" x14ac:dyDescent="0.25">
      <c r="A18" s="17" t="s">
        <v>22</v>
      </c>
      <c r="B18" s="17"/>
      <c r="C18" s="17"/>
      <c r="D18" s="17"/>
      <c r="E18" s="17"/>
      <c r="F18" s="17"/>
      <c r="G18" s="1">
        <f>G17+G15</f>
        <v>5911.9199999999983</v>
      </c>
    </row>
    <row r="21" spans="1:7" x14ac:dyDescent="0.25">
      <c r="A21" s="1" t="s">
        <v>29</v>
      </c>
      <c r="B21" s="6">
        <v>0.34599999999999997</v>
      </c>
      <c r="D21" s="6" t="s">
        <v>31</v>
      </c>
      <c r="E21" s="1">
        <v>2.5</v>
      </c>
    </row>
    <row r="22" spans="1:7" x14ac:dyDescent="0.25">
      <c r="A22" s="1" t="s">
        <v>28</v>
      </c>
      <c r="B22" s="1">
        <f>G18 * B21</f>
        <v>2045.5243199999993</v>
      </c>
      <c r="D22" s="6" t="s">
        <v>32</v>
      </c>
      <c r="E22" s="1">
        <f>G15 * E21</f>
        <v>4346.9999999999991</v>
      </c>
    </row>
    <row r="23" spans="1:7" x14ac:dyDescent="0.25">
      <c r="D23" s="3"/>
    </row>
    <row r="24" spans="1:7" x14ac:dyDescent="0.25">
      <c r="A24" s="6" t="s">
        <v>30</v>
      </c>
      <c r="B24" s="1">
        <v>1</v>
      </c>
      <c r="D24" s="6" t="s">
        <v>33</v>
      </c>
      <c r="E24" s="1">
        <v>1.5</v>
      </c>
    </row>
    <row r="25" spans="1:7" x14ac:dyDescent="0.25">
      <c r="A25" s="6" t="s">
        <v>36</v>
      </c>
      <c r="B25" s="1">
        <f>G15 * B24</f>
        <v>1738.7999999999997</v>
      </c>
      <c r="D25" s="6" t="s">
        <v>34</v>
      </c>
      <c r="E25" s="1">
        <f>G15 * E24</f>
        <v>2608.1999999999998</v>
      </c>
    </row>
    <row r="27" spans="1:7" x14ac:dyDescent="0.25">
      <c r="A27" s="6" t="s">
        <v>35</v>
      </c>
      <c r="B27" s="1">
        <f>E3 + F10 + G18 + B22 + B25 + E22 +E25</f>
        <v>17048.931679999998</v>
      </c>
    </row>
    <row r="29" spans="1:7" x14ac:dyDescent="0.25">
      <c r="A29" s="15" t="s">
        <v>37</v>
      </c>
      <c r="B29" s="1">
        <v>0.15</v>
      </c>
      <c r="D29" s="4"/>
    </row>
    <row r="30" spans="1:7" x14ac:dyDescent="0.25">
      <c r="A30" s="6" t="s">
        <v>38</v>
      </c>
      <c r="B30" s="1">
        <f>B27 * B29</f>
        <v>2557.3397519999994</v>
      </c>
    </row>
    <row r="32" spans="1:7" x14ac:dyDescent="0.25">
      <c r="A32" s="6" t="s">
        <v>39</v>
      </c>
      <c r="B32" s="1">
        <f>B30+B27</f>
        <v>19606.271431999998</v>
      </c>
    </row>
    <row r="34" spans="1:6" x14ac:dyDescent="0.25">
      <c r="A34" s="6" t="s">
        <v>40</v>
      </c>
      <c r="B34" s="1">
        <v>0.4</v>
      </c>
    </row>
    <row r="35" spans="1:6" x14ac:dyDescent="0.25">
      <c r="A35" s="6" t="s">
        <v>41</v>
      </c>
      <c r="B35" s="1">
        <f>B32 * B34</f>
        <v>7842.5085727999995</v>
      </c>
    </row>
    <row r="37" spans="1:6" x14ac:dyDescent="0.25">
      <c r="A37" s="6" t="s">
        <v>42</v>
      </c>
      <c r="B37" s="1">
        <f>B32+B35</f>
        <v>27448.780004799999</v>
      </c>
    </row>
    <row r="38" spans="1:6" x14ac:dyDescent="0.25">
      <c r="A38" s="6" t="s">
        <v>43</v>
      </c>
      <c r="B38" s="1">
        <f>B37 * 0.2</f>
        <v>5489.7560009600002</v>
      </c>
    </row>
    <row r="39" spans="1:6" x14ac:dyDescent="0.25">
      <c r="A39" s="6" t="s">
        <v>44</v>
      </c>
      <c r="B39" s="1">
        <f>B37+B38</f>
        <v>32938.536005759997</v>
      </c>
      <c r="C39" s="5"/>
      <c r="D39" s="5"/>
      <c r="E39" s="5"/>
      <c r="F39" s="5"/>
    </row>
    <row r="40" spans="1:6" ht="16.5" thickBot="1" x14ac:dyDescent="0.3">
      <c r="C40" s="5"/>
      <c r="D40" s="5"/>
      <c r="E40" s="5"/>
      <c r="F40" s="5"/>
    </row>
    <row r="41" spans="1:6" ht="16.5" thickBot="1" x14ac:dyDescent="0.3">
      <c r="A41" s="11" t="s">
        <v>45</v>
      </c>
      <c r="B41" s="20" t="s">
        <v>46</v>
      </c>
      <c r="C41" s="5"/>
      <c r="D41" s="16"/>
      <c r="E41" s="5"/>
      <c r="F41" s="5"/>
    </row>
    <row r="42" spans="1:6" ht="16.5" thickBot="1" x14ac:dyDescent="0.3">
      <c r="A42" s="13" t="s">
        <v>47</v>
      </c>
      <c r="B42" s="21">
        <v>0</v>
      </c>
      <c r="C42" s="5"/>
      <c r="D42" s="16"/>
      <c r="E42" s="5"/>
      <c r="F42" s="5"/>
    </row>
    <row r="43" spans="1:6" ht="16.5" thickBot="1" x14ac:dyDescent="0.3">
      <c r="A43" s="13" t="s">
        <v>48</v>
      </c>
      <c r="B43" s="21">
        <f>E3</f>
        <v>4.2873599999999996</v>
      </c>
      <c r="C43" s="5"/>
      <c r="D43" s="16"/>
      <c r="E43" s="5"/>
      <c r="F43" s="5"/>
    </row>
    <row r="44" spans="1:6" ht="16.5" thickBot="1" x14ac:dyDescent="0.3">
      <c r="A44" s="13" t="s">
        <v>49</v>
      </c>
      <c r="B44" s="21">
        <f>F10</f>
        <v>393.2</v>
      </c>
      <c r="C44" s="5"/>
      <c r="D44" s="16"/>
      <c r="E44" s="5"/>
      <c r="F44" s="5"/>
    </row>
    <row r="45" spans="1:6" ht="16.5" thickBot="1" x14ac:dyDescent="0.3">
      <c r="A45" s="13" t="s">
        <v>50</v>
      </c>
      <c r="B45" s="21">
        <f>G18</f>
        <v>5911.9199999999983</v>
      </c>
      <c r="C45" s="5"/>
      <c r="D45" s="5"/>
      <c r="E45" s="5"/>
      <c r="F45" s="5"/>
    </row>
    <row r="46" spans="1:6" ht="16.5" thickBot="1" x14ac:dyDescent="0.3">
      <c r="A46" s="13" t="s">
        <v>51</v>
      </c>
      <c r="B46" s="21">
        <f>B22</f>
        <v>2045.5243199999993</v>
      </c>
      <c r="C46" s="5"/>
      <c r="D46" s="5"/>
      <c r="E46" s="5"/>
      <c r="F46" s="5"/>
    </row>
    <row r="47" spans="1:6" ht="16.5" thickBot="1" x14ac:dyDescent="0.3">
      <c r="A47" s="13" t="s">
        <v>52</v>
      </c>
      <c r="B47" s="21">
        <f>B25</f>
        <v>1738.7999999999997</v>
      </c>
      <c r="C47" s="5"/>
      <c r="D47" s="5"/>
      <c r="E47" s="5"/>
      <c r="F47" s="5"/>
    </row>
    <row r="48" spans="1:6" ht="16.5" thickBot="1" x14ac:dyDescent="0.3">
      <c r="A48" s="13" t="s">
        <v>53</v>
      </c>
      <c r="B48" s="14">
        <f>E22</f>
        <v>4346.9999999999991</v>
      </c>
    </row>
    <row r="49" spans="1:2" ht="16.5" thickBot="1" x14ac:dyDescent="0.3">
      <c r="A49" s="13" t="s">
        <v>54</v>
      </c>
      <c r="B49" s="14">
        <f>E25</f>
        <v>2608.1999999999998</v>
      </c>
    </row>
    <row r="50" spans="1:2" ht="16.5" thickBot="1" x14ac:dyDescent="0.3">
      <c r="A50" s="13" t="s">
        <v>55</v>
      </c>
      <c r="B50" s="14">
        <f>B27</f>
        <v>17048.931679999998</v>
      </c>
    </row>
    <row r="51" spans="1:2" ht="16.5" thickBot="1" x14ac:dyDescent="0.3">
      <c r="A51" s="13" t="s">
        <v>56</v>
      </c>
      <c r="B51" s="14">
        <f>B30</f>
        <v>2557.3397519999994</v>
      </c>
    </row>
    <row r="52" spans="1:2" ht="16.5" thickBot="1" x14ac:dyDescent="0.3">
      <c r="A52" s="13" t="s">
        <v>57</v>
      </c>
      <c r="B52" s="14">
        <f>B32</f>
        <v>19606.271431999998</v>
      </c>
    </row>
    <row r="53" spans="1:2" ht="16.5" thickBot="1" x14ac:dyDescent="0.3">
      <c r="A53" s="13" t="s">
        <v>58</v>
      </c>
      <c r="B53" s="14">
        <f>B35</f>
        <v>7842.5085727999995</v>
      </c>
    </row>
    <row r="54" spans="1:2" ht="16.5" thickBot="1" x14ac:dyDescent="0.3">
      <c r="A54" s="13" t="s">
        <v>59</v>
      </c>
      <c r="B54" s="14">
        <f>B37</f>
        <v>27448.780004799999</v>
      </c>
    </row>
    <row r="55" spans="1:2" ht="16.5" thickBot="1" x14ac:dyDescent="0.3">
      <c r="A55" s="13" t="s">
        <v>60</v>
      </c>
      <c r="B55" s="14">
        <f>B38</f>
        <v>5489.7560009600002</v>
      </c>
    </row>
    <row r="56" spans="1:2" ht="16.5" thickBot="1" x14ac:dyDescent="0.3">
      <c r="A56" s="13" t="s">
        <v>61</v>
      </c>
      <c r="B56" s="14">
        <f>B39</f>
        <v>32938.536005759997</v>
      </c>
    </row>
    <row r="59" spans="1:2" ht="16.5" thickBot="1" x14ac:dyDescent="0.3"/>
    <row r="60" spans="1:2" ht="16.5" thickBot="1" x14ac:dyDescent="0.3">
      <c r="A60" s="11" t="s">
        <v>45</v>
      </c>
      <c r="B60" s="12" t="s">
        <v>46</v>
      </c>
    </row>
    <row r="61" spans="1:2" ht="16.5" thickBot="1" x14ac:dyDescent="0.3">
      <c r="A61" s="13" t="s">
        <v>62</v>
      </c>
      <c r="B61" s="14">
        <f>B56</f>
        <v>32938.536005759997</v>
      </c>
    </row>
    <row r="62" spans="1:2" ht="16.5" thickBot="1" x14ac:dyDescent="0.3">
      <c r="A62" s="13" t="s">
        <v>63</v>
      </c>
      <c r="B62" s="14">
        <f>B55</f>
        <v>5489.7560009600002</v>
      </c>
    </row>
    <row r="63" spans="1:2" ht="16.5" thickBot="1" x14ac:dyDescent="0.3">
      <c r="A63" s="13" t="s">
        <v>64</v>
      </c>
      <c r="B63" s="14">
        <f>B32</f>
        <v>19606.271431999998</v>
      </c>
    </row>
    <row r="64" spans="1:2" ht="16.5" thickBot="1" x14ac:dyDescent="0.3">
      <c r="A64" s="13" t="s">
        <v>65</v>
      </c>
      <c r="B64" s="14">
        <f>B39 - B62 - B32</f>
        <v>7842.5085728000013</v>
      </c>
    </row>
    <row r="65" spans="1:2" ht="16.5" thickBot="1" x14ac:dyDescent="0.3">
      <c r="A65" s="13" t="s">
        <v>66</v>
      </c>
      <c r="B65" s="14">
        <f>B64 * 0.18</f>
        <v>1411.6515431040002</v>
      </c>
    </row>
    <row r="66" spans="1:2" ht="16.5" thickBot="1" x14ac:dyDescent="0.3">
      <c r="A66" s="13" t="s">
        <v>67</v>
      </c>
      <c r="B66" s="14">
        <f>B64 - B65</f>
        <v>6430.8570296960006</v>
      </c>
    </row>
  </sheetData>
  <mergeCells count="7">
    <mergeCell ref="A18:F18"/>
    <mergeCell ref="A10:E10"/>
    <mergeCell ref="A3:D3"/>
    <mergeCell ref="A9:E9"/>
    <mergeCell ref="A15:F15"/>
    <mergeCell ref="A17:F17"/>
    <mergeCell ref="A16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Максим Гладкий</cp:lastModifiedBy>
  <dcterms:created xsi:type="dcterms:W3CDTF">2022-01-28T19:33:46Z</dcterms:created>
  <dcterms:modified xsi:type="dcterms:W3CDTF">2022-02-27T19:52:56Z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d612b36e-54d2-4137-a399-e76919fa8687</vt:lpwstr>
  </property>
</Properties>
</file>