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51079A43-6E37-4BC5-8F40-448F51F90484}" xr6:coauthVersionLast="47" xr6:coauthVersionMax="47" xr10:uidLastSave="{00000000-0000-0000-0000-000000000000}"/>
  <bookViews>
    <workbookView xWindow="-108" yWindow="-108" windowWidth="23256" windowHeight="12456" xr2:uid="{00000000-000D-0000-FFFF-FFFF00000000}"/>
  </bookViews>
  <sheets>
    <sheet name="Presupuesto personal mensu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5" i="1" l="1"/>
  <c r="H82" i="1" s="1"/>
  <c r="J73" i="1"/>
  <c r="H81" i="1" s="1"/>
  <c r="E31" i="1"/>
  <c r="E32" i="1"/>
  <c r="E33" i="1"/>
  <c r="E34" i="1"/>
  <c r="E35" i="1"/>
  <c r="E36" i="1"/>
  <c r="E18" i="1"/>
  <c r="E19" i="1"/>
  <c r="E20" i="1"/>
  <c r="E21" i="1"/>
  <c r="E22" i="1"/>
  <c r="E23" i="1"/>
  <c r="E24" i="1"/>
  <c r="E25" i="1"/>
  <c r="J65" i="1"/>
  <c r="J66" i="1"/>
  <c r="J67" i="1"/>
  <c r="J68" i="1"/>
  <c r="J56" i="1"/>
  <c r="J57" i="1"/>
  <c r="J58" i="1"/>
  <c r="J49" i="1"/>
  <c r="J50" i="1"/>
  <c r="J51" i="1"/>
  <c r="J41" i="1"/>
  <c r="J42" i="1"/>
  <c r="J43" i="1"/>
  <c r="J44" i="1"/>
  <c r="J30" i="1"/>
  <c r="J31" i="1"/>
  <c r="J32" i="1"/>
  <c r="J33" i="1"/>
  <c r="J34" i="1"/>
  <c r="J35" i="1"/>
  <c r="J16" i="1"/>
  <c r="J17" i="1"/>
  <c r="J18" i="1"/>
  <c r="J19" i="1"/>
  <c r="J20" i="1"/>
  <c r="J21" i="1"/>
  <c r="J22" i="1"/>
  <c r="J23" i="1"/>
  <c r="J24" i="1"/>
  <c r="E65" i="1"/>
  <c r="E66" i="1"/>
  <c r="E67" i="1"/>
  <c r="E68" i="1"/>
  <c r="E69" i="1"/>
  <c r="E70" i="1"/>
  <c r="E71" i="1"/>
  <c r="E56" i="1"/>
  <c r="E57" i="1"/>
  <c r="E58" i="1"/>
  <c r="E59" i="1"/>
  <c r="E60" i="1"/>
  <c r="E49" i="1"/>
  <c r="E50" i="1"/>
  <c r="E51" i="1"/>
  <c r="E41" i="1"/>
  <c r="E42" i="1"/>
  <c r="E43" i="1"/>
  <c r="E44" i="1"/>
  <c r="E30" i="1"/>
  <c r="J25" i="1" l="1"/>
  <c r="H6" i="1"/>
  <c r="H4" i="1"/>
  <c r="E26" i="1"/>
  <c r="J77" i="1"/>
  <c r="H83" i="1" s="1"/>
  <c r="E52" i="1"/>
  <c r="E37" i="1"/>
  <c r="J69" i="1"/>
  <c r="J52" i="1"/>
  <c r="J36" i="1"/>
  <c r="E45" i="1"/>
  <c r="E61" i="1"/>
  <c r="J59" i="1"/>
  <c r="J45" i="1"/>
  <c r="E72" i="1"/>
  <c r="H8" i="1" l="1"/>
</calcChain>
</file>

<file path=xl/sharedStrings.xml><?xml version="1.0" encoding="utf-8"?>
<sst xmlns="http://schemas.openxmlformats.org/spreadsheetml/2006/main" count="155" uniqueCount="81">
  <si>
    <t>Presupuesto personal mensual</t>
  </si>
  <si>
    <t>Ingresos mensuales previstos</t>
  </si>
  <si>
    <t>Ingresos adicionales</t>
  </si>
  <si>
    <t>Total de ingresos mensuales</t>
  </si>
  <si>
    <t>Ingreso mensual actual</t>
  </si>
  <si>
    <t>0</t>
  </si>
  <si>
    <t>Hipoteca o alquiler</t>
  </si>
  <si>
    <t>Teléfono</t>
  </si>
  <si>
    <t>Electricidad</t>
  </si>
  <si>
    <t>Gas</t>
  </si>
  <si>
    <t>Agua y alcantarillado</t>
  </si>
  <si>
    <t>Televisión por cable</t>
  </si>
  <si>
    <t>Mantenimiento o reparaciones</t>
  </si>
  <si>
    <t>Suministros</t>
  </si>
  <si>
    <t>Otros</t>
  </si>
  <si>
    <t>Subtotal</t>
  </si>
  <si>
    <t>Transporte</t>
  </si>
  <si>
    <t>Pago del vehículo</t>
  </si>
  <si>
    <t>Gastos de taxi o bus</t>
  </si>
  <si>
    <t>Seguro</t>
  </si>
  <si>
    <t>Licencias</t>
  </si>
  <si>
    <t>Combustible</t>
  </si>
  <si>
    <t>Mantenimiento</t>
  </si>
  <si>
    <t>Casa</t>
  </si>
  <si>
    <t>Salud</t>
  </si>
  <si>
    <t>Vida</t>
  </si>
  <si>
    <t>Comida</t>
  </si>
  <si>
    <t>Alimentos</t>
  </si>
  <si>
    <t>Restaurantes</t>
  </si>
  <si>
    <t>Mascotas</t>
  </si>
  <si>
    <t>Médicos</t>
  </si>
  <si>
    <t>Limpieza</t>
  </si>
  <si>
    <t>Juguetes</t>
  </si>
  <si>
    <t>Cuidado personal</t>
  </si>
  <si>
    <t>Pelo y uñas</t>
  </si>
  <si>
    <t>Ropa</t>
  </si>
  <si>
    <t>Tintorería</t>
  </si>
  <si>
    <t>Gimnasio</t>
  </si>
  <si>
    <t>Tasas o cuotas de la organización</t>
  </si>
  <si>
    <t>Cantidad prevista
costo</t>
  </si>
  <si>
    <t>Cantidad prevista 
costo</t>
  </si>
  <si>
    <t>Real 
costo</t>
  </si>
  <si>
    <t>Diferencia</t>
  </si>
  <si>
    <t>Entretenimiento</t>
  </si>
  <si>
    <t>CD</t>
  </si>
  <si>
    <t>Películas</t>
  </si>
  <si>
    <t>Conciertos</t>
  </si>
  <si>
    <t>Eventos deportivos</t>
  </si>
  <si>
    <t>Teatro</t>
  </si>
  <si>
    <t>Préstamos</t>
  </si>
  <si>
    <t>Personal</t>
  </si>
  <si>
    <t>Estudiante</t>
  </si>
  <si>
    <t>Tarjeta de crédito</t>
  </si>
  <si>
    <t>Impuestos</t>
  </si>
  <si>
    <t>Federales</t>
  </si>
  <si>
    <t>Estatales</t>
  </si>
  <si>
    <t>Locales</t>
  </si>
  <si>
    <t>Ahorros o inversiones</t>
  </si>
  <si>
    <t>Cuenta de jubilación</t>
  </si>
  <si>
    <t>Cuenta de inversión</t>
  </si>
  <si>
    <t>Regalos y donaciones</t>
  </si>
  <si>
    <t>Organización benéfica 1</t>
  </si>
  <si>
    <t>Organización benéfica 2</t>
  </si>
  <si>
    <t>Organización benéfica 3</t>
  </si>
  <si>
    <t>Legal</t>
  </si>
  <si>
    <t>LEGAL</t>
  </si>
  <si>
    <t>Abogados</t>
  </si>
  <si>
    <t>Pensión alimenticia</t>
  </si>
  <si>
    <t>Pagos por retención o fallo</t>
  </si>
  <si>
    <t>Costo total previsto</t>
  </si>
  <si>
    <t>Costo real total</t>
  </si>
  <si>
    <t>Diferencia total</t>
  </si>
  <si>
    <t>Ingreso principal esperado</t>
  </si>
  <si>
    <t>Ingreso principal actual</t>
  </si>
  <si>
    <t>Vivienda</t>
  </si>
  <si>
    <t>Impuestos municipales</t>
  </si>
  <si>
    <t>Plataformas digitales</t>
  </si>
  <si>
    <r>
      <t xml:space="preserve">Saldo previsto
</t>
    </r>
    <r>
      <rPr>
        <sz val="14"/>
        <color theme="1"/>
        <rFont val="Arial"/>
        <family val="2"/>
      </rPr>
      <t>(ingresos previstos menos gastos)</t>
    </r>
  </si>
  <si>
    <r>
      <t xml:space="preserve">Saldo real
</t>
    </r>
    <r>
      <rPr>
        <sz val="14"/>
        <color theme="1"/>
        <rFont val="Arial"/>
        <family val="2"/>
      </rPr>
      <t>(ingresos reales menos gastos)</t>
    </r>
  </si>
  <si>
    <r>
      <t xml:space="preserve">Diferencia
</t>
    </r>
    <r>
      <rPr>
        <sz val="14"/>
        <color theme="1"/>
        <rFont val="Arial"/>
        <family val="2"/>
      </rPr>
      <t>(Real menos previsto)</t>
    </r>
  </si>
  <si>
    <t>Total previsto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</si>
</sst>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lt;=9999999]###\-####;\(###\)\ ###\-####"/>
    <numFmt numFmtId="165" formatCode="_-[$₡-140A]* #,##0.00_-;\-[$₡-140A]* #,##0.00_-;_-[$₡-140A]* &quot;-&quot;??_-;_-@_-"/>
  </numFmts>
  <fonts count="38" x14ac:knownFonts="1">
    <font>
      <sz val="10"/>
      <color theme="1" tint="0.2499465926084170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b/>
      <sz val="36"/>
      <color rgb="FF28CAE0"/>
      <name val="Arial"/>
      <family val="2"/>
    </font>
    <font>
      <sz val="12"/>
      <color theme="1"/>
      <name val="Arial"/>
      <family val="2"/>
    </font>
    <font>
      <b/>
      <sz val="14"/>
      <color theme="1"/>
      <name val="Arial"/>
      <family val="2"/>
    </font>
    <font>
      <b/>
      <sz val="12"/>
      <color theme="1"/>
      <name val="Arial"/>
      <family val="2"/>
    </font>
    <font>
      <sz val="11"/>
      <color theme="0"/>
      <name val="Arial"/>
      <family val="2"/>
    </font>
    <font>
      <sz val="11"/>
      <color theme="1"/>
      <name val="Arial"/>
      <family val="2"/>
    </font>
    <font>
      <sz val="22"/>
      <color theme="3" tint="0.24994659260841701"/>
      <name val="Arial"/>
      <family val="2"/>
    </font>
    <font>
      <sz val="10"/>
      <color theme="0"/>
      <name val="Arial"/>
      <family val="2"/>
    </font>
    <font>
      <sz val="10"/>
      <color theme="1" tint="0.24994659260841701"/>
      <name val="Arial"/>
      <family val="2"/>
    </font>
    <font>
      <b/>
      <sz val="20"/>
      <color theme="9" tint="-0.249977111117893"/>
      <name val="Arial"/>
      <family val="2"/>
    </font>
    <font>
      <sz val="14"/>
      <color theme="9" tint="-0.249977111117893"/>
      <name val="Arial"/>
      <family val="2"/>
    </font>
    <font>
      <sz val="14"/>
      <color theme="1"/>
      <name val="Arial"/>
      <family val="2"/>
    </font>
    <font>
      <b/>
      <sz val="10"/>
      <color theme="1" tint="0.24994659260841701"/>
      <name val="Arial"/>
      <family val="2"/>
    </font>
    <font>
      <sz val="12"/>
      <name val="Arial"/>
      <family val="2"/>
    </font>
    <font>
      <b/>
      <sz val="12"/>
      <name val="Arial"/>
      <family val="2"/>
    </font>
    <font>
      <b/>
      <sz val="20"/>
      <color theme="1" tint="0.34998626667073579"/>
      <name val="Arial"/>
      <family val="2"/>
    </font>
    <font>
      <b/>
      <sz val="20"/>
      <color theme="8"/>
      <name val="Arial"/>
      <family val="2"/>
    </font>
    <font>
      <sz val="10"/>
      <color theme="8"/>
      <name val="Arial"/>
      <family val="2"/>
    </font>
    <font>
      <sz val="12"/>
      <color theme="1" tint="0.24994659260841701"/>
      <name val="Arial"/>
      <family val="2"/>
    </font>
    <font>
      <b/>
      <sz val="14"/>
      <color theme="8"/>
      <name val="Arial"/>
      <family val="2"/>
    </font>
    <font>
      <b/>
      <sz val="14"/>
      <color theme="0"/>
      <name val="Arial"/>
      <family val="2"/>
    </font>
    <font>
      <b/>
      <sz val="14"/>
      <color theme="1" tint="0.34998626667073579"/>
      <name val="Arial"/>
      <family val="2"/>
    </font>
    <font>
      <sz val="12"/>
      <color theme="0"/>
      <name val="Arial"/>
      <family val="2"/>
    </font>
    <font>
      <sz val="12"/>
      <color theme="1" tint="0.34998626667073579"/>
      <name val="Arial"/>
      <family val="2"/>
    </font>
    <font>
      <b/>
      <sz val="14"/>
      <color theme="9" tint="-0.249977111117893"/>
      <name val="Arial"/>
      <family val="2"/>
    </font>
    <font>
      <sz val="12"/>
      <color theme="9" tint="-0.249977111117893"/>
      <name val="Arial"/>
      <family val="2"/>
    </font>
    <font>
      <b/>
      <sz val="12"/>
      <color theme="9" tint="-0.249977111117893"/>
      <name val="Arial"/>
      <family val="2"/>
    </font>
    <font>
      <b/>
      <sz val="12"/>
      <color theme="1" tint="0.34998626667073579"/>
      <name val="Arial"/>
      <family val="2"/>
    </font>
    <font>
      <b/>
      <sz val="20"/>
      <color theme="0"/>
      <name val="Arial"/>
      <family val="2"/>
    </font>
    <font>
      <b/>
      <sz val="12"/>
      <color theme="1" tint="0.24994659260841701"/>
      <name val="Arial"/>
      <family val="2"/>
    </font>
    <font>
      <b/>
      <sz val="14"/>
      <color theme="1" tint="0.24994659260841701"/>
      <name val="Arial"/>
      <family val="2"/>
    </font>
    <font>
      <sz val="14"/>
      <color theme="1" tint="0.24994659260841701"/>
      <name val="Arial"/>
      <family val="2"/>
    </font>
    <font>
      <sz val="18"/>
      <color theme="1" tint="0.24994659260841701"/>
      <name val="Arial"/>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6337778862885"/>
        <bgColor indexed="64"/>
      </patternFill>
    </fill>
    <fill>
      <patternFill patternType="solid">
        <fgColor theme="8" tint="0.39994506668294322"/>
        <bgColor indexed="64"/>
      </patternFill>
    </fill>
    <fill>
      <patternFill patternType="solid">
        <fgColor rgb="FF28CAE0"/>
        <bgColor indexed="64"/>
      </patternFill>
    </fill>
    <fill>
      <patternFill patternType="solid">
        <fgColor rgb="FF8CF1FC"/>
        <bgColor indexed="64"/>
      </patternFill>
    </fill>
    <fill>
      <patternFill patternType="solid">
        <fgColor rgb="FFCFF9FD"/>
        <bgColor indexed="64"/>
      </patternFill>
    </fill>
    <fill>
      <patternFill patternType="solid">
        <fgColor theme="4" tint="0.59999389629810485"/>
        <bgColor indexed="64"/>
      </patternFill>
    </fill>
  </fills>
  <borders count="15">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3743705557422"/>
      </bottom>
      <diagonal/>
    </border>
    <border>
      <left style="thin">
        <color theme="0" tint="-0.14996795556505021"/>
      </left>
      <right/>
      <top/>
      <bottom style="thin">
        <color theme="0" tint="-0.14993743705557422"/>
      </bottom>
      <diagonal/>
    </border>
    <border>
      <left/>
      <right style="thin">
        <color theme="0" tint="-0.499984740745262"/>
      </right>
      <top/>
      <bottom style="thin">
        <color theme="8"/>
      </bottom>
      <diagonal/>
    </border>
    <border>
      <left style="thin">
        <color theme="0" tint="-0.499984740745262"/>
      </left>
      <right/>
      <top/>
      <bottom style="thin">
        <color theme="8"/>
      </bottom>
      <diagonal/>
    </border>
    <border>
      <left/>
      <right style="thin">
        <color theme="0" tint="-0.14990691854609822"/>
      </right>
      <top style="thin">
        <color theme="0" tint="-0.14996795556505021"/>
      </top>
      <bottom style="thin">
        <color theme="0" tint="-0.14993743705557422"/>
      </bottom>
      <diagonal/>
    </border>
    <border>
      <left style="thin">
        <color theme="0" tint="-0.14990691854609822"/>
      </left>
      <right/>
      <top style="thin">
        <color theme="0" tint="-0.14996795556505021"/>
      </top>
      <bottom style="thin">
        <color theme="0" tint="-0.1499374370555742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0" borderId="1" applyNumberFormat="0" applyFill="0" applyAlignment="0" applyProtection="0"/>
    <xf numFmtId="0" fontId="1" fillId="0" borderId="2" applyNumberFormat="0" applyFill="0" applyBorder="0" applyAlignment="0" applyProtection="0"/>
    <xf numFmtId="0" fontId="2" fillId="0" borderId="3" applyNumberFormat="0" applyFill="0" applyBorder="0" applyAlignment="0" applyProtection="0"/>
    <xf numFmtId="164" fontId="4" fillId="0" borderId="0" applyFont="0" applyFill="0" applyBorder="0" applyAlignment="0" applyProtection="0"/>
    <xf numFmtId="14" fontId="4" fillId="0" borderId="0" applyFont="0" applyFill="0" applyBorder="0" applyAlignment="0" applyProtection="0"/>
  </cellStyleXfs>
  <cellXfs count="88">
    <xf numFmtId="0" fontId="0" fillId="0" borderId="0" xfId="0"/>
    <xf numFmtId="165" fontId="6" fillId="2" borderId="8" xfId="2" applyNumberFormat="1" applyFont="1" applyFill="1" applyBorder="1" applyAlignment="1">
      <alignment horizontal="left" vertical="center" indent="1"/>
    </xf>
    <xf numFmtId="165" fontId="6" fillId="2" borderId="9" xfId="0" applyNumberFormat="1" applyFont="1" applyFill="1" applyBorder="1" applyAlignment="1">
      <alignment horizontal="center" vertical="center"/>
    </xf>
    <xf numFmtId="165" fontId="6" fillId="2" borderId="6" xfId="2" applyNumberFormat="1" applyFont="1" applyFill="1" applyBorder="1" applyAlignment="1">
      <alignment horizontal="left" vertical="center" indent="1"/>
    </xf>
    <xf numFmtId="165" fontId="6" fillId="2" borderId="7" xfId="0" applyNumberFormat="1" applyFont="1" applyFill="1" applyBorder="1" applyAlignment="1">
      <alignment horizontal="center" vertical="center"/>
    </xf>
    <xf numFmtId="165" fontId="7" fillId="3" borderId="12" xfId="2" applyNumberFormat="1" applyFont="1" applyFill="1" applyBorder="1" applyAlignment="1">
      <alignment horizontal="left" vertical="center" indent="1"/>
    </xf>
    <xf numFmtId="165" fontId="8" fillId="3" borderId="13" xfId="0" applyNumberFormat="1" applyFont="1" applyFill="1" applyBorder="1" applyAlignment="1">
      <alignment horizontal="center" vertical="center"/>
    </xf>
    <xf numFmtId="165" fontId="9" fillId="0" borderId="0" xfId="0" applyNumberFormat="1" applyFont="1"/>
    <xf numFmtId="165" fontId="10" fillId="0" borderId="0" xfId="0" applyNumberFormat="1" applyFont="1"/>
    <xf numFmtId="165" fontId="9" fillId="0" borderId="0" xfId="0" applyNumberFormat="1" applyFont="1" applyAlignment="1">
      <alignment wrapText="1"/>
    </xf>
    <xf numFmtId="165" fontId="11" fillId="2" borderId="0" xfId="1" applyNumberFormat="1" applyFont="1" applyFill="1" applyBorder="1"/>
    <xf numFmtId="165" fontId="12" fillId="0" borderId="0" xfId="0" applyNumberFormat="1" applyFont="1"/>
    <xf numFmtId="165" fontId="13" fillId="0" borderId="0" xfId="0" applyNumberFormat="1" applyFont="1"/>
    <xf numFmtId="165" fontId="13" fillId="0" borderId="0" xfId="2" applyNumberFormat="1" applyFont="1" applyBorder="1" applyAlignment="1">
      <alignment vertical="center" wrapText="1"/>
    </xf>
    <xf numFmtId="165" fontId="13" fillId="0" borderId="0" xfId="2" applyNumberFormat="1" applyFont="1" applyBorder="1" applyAlignment="1">
      <alignment vertical="center"/>
    </xf>
    <xf numFmtId="165" fontId="13" fillId="0" borderId="0" xfId="2" applyNumberFormat="1" applyFont="1" applyBorder="1" applyAlignment="1">
      <alignment horizontal="left" vertical="center"/>
    </xf>
    <xf numFmtId="165" fontId="6" fillId="2" borderId="4" xfId="2" applyNumberFormat="1" applyFont="1" applyFill="1" applyBorder="1" applyAlignment="1">
      <alignment horizontal="left" vertical="center" indent="1"/>
    </xf>
    <xf numFmtId="165" fontId="6" fillId="2" borderId="5" xfId="0" applyNumberFormat="1" applyFont="1" applyFill="1" applyBorder="1" applyAlignment="1">
      <alignment horizontal="center" vertical="center"/>
    </xf>
    <xf numFmtId="165" fontId="17" fillId="0" borderId="0" xfId="0" applyNumberFormat="1" applyFont="1" applyAlignment="1">
      <alignment vertical="center"/>
    </xf>
    <xf numFmtId="165" fontId="18" fillId="2" borderId="0" xfId="2" applyNumberFormat="1" applyFont="1" applyFill="1" applyBorder="1" applyAlignment="1">
      <alignment vertical="center"/>
    </xf>
    <xf numFmtId="165" fontId="19" fillId="2" borderId="0" xfId="0" applyNumberFormat="1" applyFont="1" applyFill="1" applyAlignment="1">
      <alignment vertical="center"/>
    </xf>
    <xf numFmtId="165" fontId="20" fillId="0" borderId="0" xfId="0" applyNumberFormat="1" applyFont="1"/>
    <xf numFmtId="165" fontId="14" fillId="2" borderId="0" xfId="2" applyNumberFormat="1" applyFont="1" applyFill="1" applyBorder="1" applyAlignment="1">
      <alignment horizontal="left" vertical="center" indent="1"/>
    </xf>
    <xf numFmtId="165" fontId="21" fillId="0" borderId="0" xfId="0" applyNumberFormat="1" applyFont="1" applyAlignment="1">
      <alignment horizontal="left" vertical="center" indent="1"/>
    </xf>
    <xf numFmtId="165" fontId="22" fillId="0" borderId="0" xfId="0" applyNumberFormat="1" applyFont="1" applyAlignment="1">
      <alignment horizontal="left" vertical="center" indent="1"/>
    </xf>
    <xf numFmtId="165" fontId="14" fillId="0" borderId="0" xfId="0" applyNumberFormat="1" applyFont="1" applyAlignment="1">
      <alignment horizontal="left" vertical="center" indent="1"/>
    </xf>
    <xf numFmtId="165" fontId="6" fillId="0" borderId="0" xfId="0" applyNumberFormat="1" applyFont="1" applyAlignment="1">
      <alignment horizontal="left" vertical="center" indent="1"/>
    </xf>
    <xf numFmtId="165" fontId="7" fillId="0" borderId="0" xfId="0" applyNumberFormat="1" applyFont="1" applyAlignment="1">
      <alignment horizontal="center" vertical="center" wrapText="1"/>
    </xf>
    <xf numFmtId="165" fontId="7" fillId="0" borderId="0" xfId="0" applyNumberFormat="1" applyFont="1" applyAlignment="1">
      <alignment horizontal="center" vertical="center"/>
    </xf>
    <xf numFmtId="165" fontId="23" fillId="0" borderId="0" xfId="0" applyNumberFormat="1" applyFont="1"/>
    <xf numFmtId="165" fontId="7" fillId="2" borderId="0" xfId="0" applyNumberFormat="1" applyFont="1" applyFill="1" applyAlignment="1">
      <alignment horizontal="left" vertical="center" indent="1"/>
    </xf>
    <xf numFmtId="165" fontId="7" fillId="2" borderId="0" xfId="0" applyNumberFormat="1" applyFont="1" applyFill="1" applyAlignment="1">
      <alignment horizontal="center" vertical="center" wrapText="1"/>
    </xf>
    <xf numFmtId="165" fontId="7" fillId="2" borderId="0" xfId="0" applyNumberFormat="1" applyFont="1" applyFill="1" applyAlignment="1">
      <alignment horizontal="center" vertical="center"/>
    </xf>
    <xf numFmtId="165" fontId="6" fillId="0" borderId="0" xfId="0" applyNumberFormat="1" applyFont="1" applyAlignment="1">
      <alignment horizontal="center" vertical="center"/>
    </xf>
    <xf numFmtId="165" fontId="6" fillId="2" borderId="0" xfId="0" applyNumberFormat="1" applyFont="1" applyFill="1" applyAlignment="1">
      <alignment horizontal="left" vertical="center" indent="1"/>
    </xf>
    <xf numFmtId="165" fontId="6" fillId="2" borderId="0" xfId="0" applyNumberFormat="1" applyFont="1" applyFill="1" applyAlignment="1">
      <alignment horizontal="center" vertical="center"/>
    </xf>
    <xf numFmtId="165" fontId="7" fillId="3" borderId="0" xfId="0" applyNumberFormat="1" applyFont="1" applyFill="1" applyAlignment="1">
      <alignment horizontal="left" vertical="center" indent="1"/>
    </xf>
    <xf numFmtId="165" fontId="6"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65" fontId="7" fillId="0" borderId="0" xfId="0" applyNumberFormat="1" applyFont="1" applyAlignment="1">
      <alignment horizontal="left" vertical="center" indent="1"/>
    </xf>
    <xf numFmtId="165" fontId="23" fillId="0" borderId="0" xfId="0" applyNumberFormat="1" applyFont="1" applyAlignment="1">
      <alignment horizontal="center"/>
    </xf>
    <xf numFmtId="165" fontId="24" fillId="2" borderId="0" xfId="0" applyNumberFormat="1" applyFont="1" applyFill="1" applyAlignment="1">
      <alignment horizontal="left" vertical="center" indent="1"/>
    </xf>
    <xf numFmtId="165" fontId="23" fillId="2" borderId="0" xfId="0" applyNumberFormat="1" applyFont="1" applyFill="1" applyAlignment="1">
      <alignment horizontal="center" vertical="center"/>
    </xf>
    <xf numFmtId="165" fontId="25" fillId="2" borderId="0" xfId="0" applyNumberFormat="1" applyFont="1" applyFill="1" applyAlignment="1">
      <alignment horizontal="center" vertical="center"/>
    </xf>
    <xf numFmtId="165" fontId="26" fillId="2" borderId="0" xfId="0" applyNumberFormat="1" applyFont="1" applyFill="1" applyAlignment="1">
      <alignment horizontal="center" vertical="center" wrapText="1"/>
    </xf>
    <xf numFmtId="165" fontId="26" fillId="2" borderId="0" xfId="0" applyNumberFormat="1" applyFont="1" applyFill="1" applyAlignment="1">
      <alignment horizontal="center" vertical="center"/>
    </xf>
    <xf numFmtId="165" fontId="27" fillId="2" borderId="0" xfId="0" applyNumberFormat="1" applyFont="1" applyFill="1" applyAlignment="1">
      <alignment horizontal="left" vertical="center" indent="1"/>
    </xf>
    <xf numFmtId="165" fontId="28" fillId="2" borderId="0" xfId="0" applyNumberFormat="1" applyFont="1" applyFill="1" applyAlignment="1">
      <alignment horizontal="left" vertical="center" indent="1"/>
    </xf>
    <xf numFmtId="165" fontId="28" fillId="2" borderId="0" xfId="0" applyNumberFormat="1" applyFont="1" applyFill="1" applyAlignment="1">
      <alignment horizontal="center" vertical="center"/>
    </xf>
    <xf numFmtId="165" fontId="29" fillId="3" borderId="0" xfId="0" applyNumberFormat="1" applyFont="1" applyFill="1" applyAlignment="1">
      <alignment horizontal="left" vertical="center" indent="1"/>
    </xf>
    <xf numFmtId="165" fontId="30" fillId="3" borderId="0" xfId="0" applyNumberFormat="1" applyFont="1" applyFill="1" applyAlignment="1">
      <alignment horizontal="center" vertical="center"/>
    </xf>
    <xf numFmtId="165" fontId="31" fillId="3" borderId="0" xfId="0" applyNumberFormat="1" applyFont="1" applyFill="1" applyAlignment="1">
      <alignment horizontal="center" vertical="center"/>
    </xf>
    <xf numFmtId="165" fontId="23" fillId="2" borderId="0" xfId="0" applyNumberFormat="1" applyFont="1" applyFill="1" applyAlignment="1">
      <alignment horizontal="left" vertical="center" indent="1"/>
    </xf>
    <xf numFmtId="165" fontId="24" fillId="2" borderId="0" xfId="0" applyNumberFormat="1" applyFont="1" applyFill="1" applyAlignment="1">
      <alignment vertical="center"/>
    </xf>
    <xf numFmtId="165" fontId="23" fillId="2" borderId="0" xfId="0" applyNumberFormat="1" applyFont="1" applyFill="1" applyAlignment="1">
      <alignment vertical="center"/>
    </xf>
    <xf numFmtId="165" fontId="25" fillId="2" borderId="0" xfId="0" applyNumberFormat="1" applyFont="1" applyFill="1" applyAlignment="1">
      <alignment horizontal="left" vertical="center" indent="1"/>
    </xf>
    <xf numFmtId="165" fontId="32" fillId="2" borderId="0" xfId="0" applyNumberFormat="1" applyFont="1" applyFill="1" applyAlignment="1">
      <alignment horizontal="left" vertical="center" indent="1"/>
    </xf>
    <xf numFmtId="165" fontId="28" fillId="2" borderId="0" xfId="0" applyNumberFormat="1" applyFont="1" applyFill="1" applyAlignment="1">
      <alignment horizontal="left" vertical="center"/>
    </xf>
    <xf numFmtId="165" fontId="33" fillId="2" borderId="0" xfId="0" applyNumberFormat="1" applyFont="1" applyFill="1" applyAlignment="1">
      <alignment horizontal="left" vertical="center" indent="1"/>
    </xf>
    <xf numFmtId="165" fontId="34" fillId="2" borderId="0" xfId="0" applyNumberFormat="1" applyFont="1" applyFill="1" applyAlignment="1">
      <alignment horizontal="left" vertical="center" indent="1"/>
    </xf>
    <xf numFmtId="165" fontId="34" fillId="0" borderId="0" xfId="0" applyNumberFormat="1" applyFont="1" applyAlignment="1">
      <alignment vertical="center"/>
    </xf>
    <xf numFmtId="165" fontId="23" fillId="0" borderId="0" xfId="0" applyNumberFormat="1" applyFont="1" applyAlignment="1">
      <alignment vertical="center"/>
    </xf>
    <xf numFmtId="165" fontId="25" fillId="2" borderId="0" xfId="0" applyNumberFormat="1" applyFont="1" applyFill="1" applyAlignment="1">
      <alignment vertical="center"/>
    </xf>
    <xf numFmtId="165" fontId="29" fillId="3" borderId="0" xfId="0" applyNumberFormat="1" applyFont="1" applyFill="1" applyAlignment="1">
      <alignment horizontal="center" vertical="center"/>
    </xf>
    <xf numFmtId="165" fontId="34" fillId="2" borderId="0" xfId="0" applyNumberFormat="1" applyFont="1" applyFill="1" applyAlignment="1">
      <alignment vertical="center"/>
    </xf>
    <xf numFmtId="165" fontId="13" fillId="0" borderId="0" xfId="0" applyNumberFormat="1" applyFont="1" applyAlignment="1">
      <alignment horizontal="center"/>
    </xf>
    <xf numFmtId="165" fontId="37" fillId="10" borderId="14" xfId="0" applyNumberFormat="1" applyFont="1" applyFill="1" applyBorder="1"/>
    <xf numFmtId="165" fontId="37" fillId="0" borderId="14" xfId="0" applyNumberFormat="1" applyFont="1" applyBorder="1"/>
    <xf numFmtId="165" fontId="5" fillId="0" borderId="0" xfId="0" applyNumberFormat="1" applyFont="1" applyAlignment="1">
      <alignment horizontal="center" vertical="center"/>
    </xf>
    <xf numFmtId="165" fontId="23" fillId="0" borderId="0" xfId="0" applyNumberFormat="1" applyFont="1" applyAlignment="1">
      <alignment horizontal="center"/>
    </xf>
    <xf numFmtId="165" fontId="35" fillId="6" borderId="0" xfId="2" applyNumberFormat="1" applyFont="1" applyFill="1" applyBorder="1" applyAlignment="1">
      <alignment horizontal="left" vertical="center" wrapText="1" indent="1"/>
    </xf>
    <xf numFmtId="165" fontId="7" fillId="7" borderId="0" xfId="2" applyNumberFormat="1" applyFont="1" applyFill="1" applyBorder="1" applyAlignment="1">
      <alignment horizontal="left" vertical="center" wrapText="1" indent="1"/>
    </xf>
    <xf numFmtId="165" fontId="7" fillId="8" borderId="0" xfId="2" applyNumberFormat="1" applyFont="1" applyFill="1" applyBorder="1" applyAlignment="1">
      <alignment horizontal="left" vertical="center" wrapText="1" indent="1"/>
    </xf>
    <xf numFmtId="165" fontId="7" fillId="9" borderId="0" xfId="2" applyNumberFormat="1" applyFont="1" applyFill="1" applyBorder="1" applyAlignment="1">
      <alignment horizontal="left" vertical="center" wrapText="1" indent="1"/>
    </xf>
    <xf numFmtId="165" fontId="14" fillId="2" borderId="10" xfId="3" applyNumberFormat="1" applyFont="1" applyFill="1" applyBorder="1" applyAlignment="1">
      <alignment horizontal="left" vertical="center" indent="1"/>
    </xf>
    <xf numFmtId="165" fontId="15" fillId="2" borderId="11" xfId="3" applyNumberFormat="1" applyFont="1" applyFill="1" applyBorder="1" applyAlignment="1">
      <alignment horizontal="left" vertical="center" indent="1"/>
    </xf>
    <xf numFmtId="165" fontId="14" fillId="2" borderId="11" xfId="3" applyNumberFormat="1" applyFont="1" applyFill="1" applyBorder="1" applyAlignment="1">
      <alignment horizontal="left" vertical="center" indent="1"/>
    </xf>
    <xf numFmtId="165" fontId="16" fillId="7" borderId="0" xfId="0" applyNumberFormat="1" applyFont="1" applyFill="1" applyAlignment="1">
      <alignment horizontal="center" vertical="center"/>
    </xf>
    <xf numFmtId="165" fontId="16" fillId="8" borderId="0" xfId="0" applyNumberFormat="1" applyFont="1" applyFill="1" applyAlignment="1">
      <alignment horizontal="center" vertical="center"/>
    </xf>
    <xf numFmtId="165" fontId="7" fillId="9" borderId="0" xfId="0" applyNumberFormat="1" applyFont="1" applyFill="1" applyAlignment="1">
      <alignment horizontal="center" vertical="center"/>
    </xf>
    <xf numFmtId="165" fontId="14" fillId="2" borderId="0" xfId="0" applyNumberFormat="1" applyFont="1" applyFill="1" applyAlignment="1">
      <alignment horizontal="left" vertical="center" indent="1"/>
    </xf>
    <xf numFmtId="165" fontId="14" fillId="0" borderId="0" xfId="0" applyNumberFormat="1" applyFont="1" applyAlignment="1">
      <alignment horizontal="left" vertical="center" indent="1"/>
    </xf>
    <xf numFmtId="165" fontId="35" fillId="4" borderId="0" xfId="2" applyNumberFormat="1" applyFont="1" applyFill="1" applyBorder="1" applyAlignment="1">
      <alignment horizontal="left" vertical="center" wrapText="1" indent="1"/>
    </xf>
    <xf numFmtId="165" fontId="26" fillId="4" borderId="0" xfId="0" applyNumberFormat="1" applyFont="1" applyFill="1" applyAlignment="1">
      <alignment horizontal="center" vertical="center"/>
    </xf>
    <xf numFmtId="165" fontId="36" fillId="6" borderId="0" xfId="0" applyNumberFormat="1" applyFont="1" applyFill="1" applyAlignment="1">
      <alignment horizontal="center" vertical="center"/>
    </xf>
    <xf numFmtId="165" fontId="36" fillId="5" borderId="0" xfId="0" applyNumberFormat="1" applyFont="1" applyFill="1" applyAlignment="1">
      <alignment horizontal="center" vertical="center"/>
    </xf>
    <xf numFmtId="165" fontId="35" fillId="5" borderId="0" xfId="2" applyNumberFormat="1" applyFont="1" applyFill="1" applyBorder="1" applyAlignment="1">
      <alignment horizontal="left" vertical="center" wrapText="1" indent="1"/>
    </xf>
    <xf numFmtId="165" fontId="14" fillId="2" borderId="0" xfId="0" applyNumberFormat="1" applyFont="1" applyFill="1" applyAlignment="1">
      <alignment vertical="center"/>
    </xf>
  </cellXfs>
  <cellStyles count="6">
    <cellStyle name="Encabezado 1" xfId="1" builtinId="16" customBuiltin="1"/>
    <cellStyle name="Fecha" xfId="5" xr:uid="{FE33F3B2-B201-45AD-A81E-81BCB12ED9D2}"/>
    <cellStyle name="Normal" xfId="0" builtinId="0" customBuiltin="1"/>
    <cellStyle name="Teléfono" xfId="4" xr:uid="{70E46558-98AC-446F-861A-54F270CBD905}"/>
    <cellStyle name="Título 2" xfId="2" builtinId="17" customBuiltin="1"/>
    <cellStyle name="Título 3" xfId="3" builtinId="18" customBuiltin="1"/>
  </cellStyles>
  <dxfs count="173">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3743705557422"/>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0691854609822"/>
        </left>
        <right style="thin">
          <color theme="0" tint="-0.14990691854609822"/>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24994659260841701"/>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24994659260841701"/>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b/>
        <i val="0"/>
        <strike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strike val="0"/>
        <outline val="0"/>
        <shadow val="0"/>
        <u val="none"/>
        <vertAlign val="baseline"/>
        <sz val="12"/>
        <color theme="1" tint="0.24994659260841701"/>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3743705557422"/>
        </left>
        <right style="thin">
          <color theme="0" tint="-0.14993743705557422"/>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border diagonalUp="0" diagonalDown="0" outline="0">
        <left style="thin">
          <color theme="0" tint="-0.14990691854609822"/>
        </left>
        <right style="thin">
          <color theme="0" tint="-0.14990691854609822"/>
        </right>
        <top/>
        <bottom/>
      </border>
    </dxf>
    <dxf>
      <border diagonalUp="0" diagonalDown="0">
        <left/>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0" justifyLastLine="0" shrinkToFit="0" readingOrder="0"/>
      <border diagonalUp="0" diagonalDown="0" outline="0">
        <left style="thin">
          <color theme="0" tint="-0.14990691854609822"/>
        </left>
        <right style="thin">
          <color theme="0" tint="-0.14990691854609822"/>
        </right>
        <top/>
        <bottom/>
      </border>
    </dxf>
    <dxf>
      <border diagonalUp="0" diagonalDown="0">
        <left/>
        <right/>
        <top/>
        <bottom/>
      </border>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0" justifyLastLine="0" shrinkToFit="0" readingOrder="0"/>
    </dxf>
    <dxf>
      <border>
        <bottom style="thin">
          <color theme="0" tint="-0.14996795556505021"/>
        </bottom>
      </border>
    </dxf>
    <dxf>
      <font>
        <b val="0"/>
        <i val="0"/>
        <strike val="0"/>
        <condense val="0"/>
        <extend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0"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0691854609822"/>
        </left>
        <right style="thin">
          <color theme="0" tint="-0.14990691854609822"/>
        </right>
        <top/>
        <bottom/>
      </border>
    </dxf>
    <dxf>
      <border diagonalUp="0" diagonalDown="0">
        <left/>
        <right/>
        <top/>
        <bottom/>
      </border>
    </dxf>
    <dxf>
      <font>
        <strike val="0"/>
        <outline val="0"/>
        <shadow val="0"/>
        <u val="none"/>
        <vertAlign val="baseline"/>
        <sz val="12"/>
        <color theme="1" tint="0.24994659260841701"/>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0691854609822"/>
        </left>
        <right style="thin">
          <color theme="0" tint="-0.14990691854609822"/>
        </right>
        <top/>
        <bottom/>
      </border>
    </dxf>
    <dxf>
      <border diagonalUp="0" diagonalDown="0">
        <left/>
        <right/>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indent="1" justifyLastLine="0" shrinkToFit="0" readingOrder="0"/>
    </dxf>
    <dxf>
      <border>
        <bottom style="thin">
          <color theme="0" tint="-0.14996795556505021"/>
        </bottom>
      </border>
    </dxf>
    <dxf>
      <font>
        <b val="0"/>
        <i val="0"/>
        <strike val="0"/>
        <condense val="0"/>
        <extend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name val="Arial"/>
        <family val="2"/>
        <scheme val="none"/>
      </font>
      <numFmt numFmtId="165" formatCode="_-[$₡-140A]* #,##0.00_-;\-[$₡-140A]* #,##0.00_-;_-[$₡-140A]* &quot;-&quot;??_-;_-@_-"/>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style="thin">
          <color theme="8"/>
        </top>
        <bottom/>
      </border>
    </dxf>
    <dxf>
      <font>
        <b val="0"/>
        <i val="0"/>
        <strike val="0"/>
        <outline val="0"/>
        <shadow val="0"/>
        <u val="none"/>
        <vertAlign val="baseline"/>
        <sz val="12"/>
        <color theme="1"/>
        <name val="Arial"/>
        <family val="2"/>
        <scheme val="none"/>
      </font>
      <numFmt numFmtId="165" formatCode="_-[$₡-140A]* #,##0.00_-;\-[$₡-140A]* #,##0.00_-;_-[$₡-140A]* &quot;-&quot;??_-;_-@_-"/>
      <alignment horizontal="left" vertical="center" textRotation="0" indent="1" justifyLastLine="0" shrinkToFit="0" readingOrder="0"/>
    </dxf>
    <dxf>
      <border>
        <bottom style="thin">
          <color theme="0" tint="-0.14996795556505021"/>
        </bottom>
      </border>
    </dxf>
    <dxf>
      <font>
        <b/>
        <i val="0"/>
        <strike val="0"/>
        <outline val="0"/>
        <shadow val="0"/>
        <u val="none"/>
        <vertAlign val="baseline"/>
        <sz val="14"/>
        <color theme="1"/>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val="0"/>
        <i val="0"/>
        <strike val="0"/>
        <condense val="0"/>
        <extend val="0"/>
        <outline val="0"/>
        <shadow val="0"/>
        <u val="none"/>
        <vertAlign val="baseline"/>
        <sz val="12"/>
        <color theme="1"/>
        <name val="Arial"/>
        <family val="2"/>
        <scheme val="none"/>
      </font>
      <numFmt numFmtId="165" formatCode="_-[$₡-140A]* #,##0.00_-;\-[$₡-140A]* #,##0.00_-;_-[$₡-140A]* &quot;-&quot;??_-;_-@_-"/>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5" formatCode="_-[$₡-140A]* #,##0.00_-;\-[$₡-140A]* #,##0.00_-;_-[$₡-140A]* &quot;-&quot;??_-;_-@_-"/>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5" formatCode="_-[$₡-140A]* #,##0.00_-;\-[$₡-140A]* #,##0.00_-;_-[$₡-140A]* &quot;-&quot;??_-;_-@_-"/>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dxf>
    <dxf>
      <font>
        <b/>
        <i val="0"/>
        <strike val="0"/>
        <condense val="0"/>
        <extend val="0"/>
        <outline val="0"/>
        <shadow val="0"/>
        <u val="none"/>
        <vertAlign val="baseline"/>
        <sz val="14"/>
        <color theme="1"/>
        <name val="Arial"/>
        <family val="2"/>
        <scheme val="none"/>
      </font>
      <numFmt numFmtId="165" formatCode="_-[$₡-140A]* #,##0.00_-;\-[$₡-140A]* #,##0.00_-;_-[$₡-140A]* &quot;-&quot;??_-;_-@_-"/>
      <alignment horizontal="left" vertical="center" textRotation="0" wrapText="0" indent="1"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dxf>
    <dxf>
      <border>
        <top style="thin">
          <color theme="0" tint="-0.14996795556505021"/>
        </top>
      </border>
    </dxf>
    <dxf>
      <font>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alignment horizontal="left" vertical="center" textRotation="0" wrapText="0" indent="1" justifyLastLine="0" shrinkToFit="0" readingOrder="0"/>
      <border diagonalUp="0" diagonalDown="0" outline="0">
        <left style="thin">
          <color theme="0" tint="-0.14993743705557422"/>
        </left>
        <right style="thin">
          <color theme="0" tint="-0.14993743705557422"/>
        </right>
        <top/>
        <bottom/>
      </border>
    </dxf>
    <dxf>
      <border diagonalUp="0" diagonalDown="0">
        <left/>
        <right/>
        <top style="thin">
          <color theme="8"/>
        </top>
        <bottom style="thin">
          <color theme="0" tint="-0.14996795556505021"/>
        </bottom>
      </border>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alignment horizontal="left" vertical="center" textRotation="0" wrapText="0" indent="1" justifyLastLine="0" shrinkToFit="0" readingOrder="0"/>
    </dxf>
    <dxf>
      <border>
        <bottom style="thin">
          <color theme="0" tint="-0.14996795556505021"/>
        </bottom>
      </border>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ont>
        <b/>
        <i val="0"/>
      </font>
      <fill>
        <patternFill>
          <bgColor theme="0" tint="-4.9989318521683403E-2"/>
        </patternFill>
      </fill>
      <border diagonalUp="0" diagonalDown="0">
        <left/>
        <right/>
        <top style="thin">
          <color theme="0" tint="-0.14996795556505021"/>
        </top>
        <bottom style="thin">
          <color theme="0" tint="-0.14996795556505021"/>
        </bottom>
        <vertical style="thin">
          <color theme="0" tint="-0.14996795556505021"/>
        </vertical>
        <horizontal style="thin">
          <color theme="0" tint="-0.14996795556505021"/>
        </horizontal>
      </border>
    </dxf>
    <dxf>
      <font>
        <color auto="1"/>
      </font>
      <fill>
        <patternFill patternType="none">
          <bgColor auto="1"/>
        </patternFill>
      </fill>
      <border diagonalUp="0" diagonalDown="0">
        <left/>
        <right/>
        <top style="thin">
          <color theme="8"/>
        </top>
        <bottom style="thin">
          <color theme="0" tint="-0.14996795556505021"/>
        </bottom>
        <vertical/>
        <horizontal/>
      </border>
    </dxf>
    <dxf>
      <font>
        <b val="0"/>
        <i val="0"/>
        <color auto="1"/>
      </font>
      <fill>
        <patternFill patternType="none">
          <bgColor auto="1"/>
        </patternFill>
      </fill>
      <border diagonalUp="0" diagonalDown="0">
        <left/>
        <right/>
        <top style="thin">
          <color theme="8"/>
        </top>
        <bottom style="thin">
          <color theme="0" tint="-0.14996795556505021"/>
        </bottom>
        <vertical style="thin">
          <color theme="0" tint="-0.14996795556505021"/>
        </vertical>
        <horizontal style="thin">
          <color theme="0" tint="-0.14996795556505021"/>
        </horizontal>
      </border>
    </dxf>
  </dxfs>
  <tableStyles count="2" defaultTableStyle="TableStyleMedium2" defaultPivotStyle="PivotStyleLight16">
    <tableStyle name="Libreta de direcciones" pivot="0" count="3" xr9:uid="{00000000-0011-0000-FFFF-FFFF00000000}">
      <tableStyleElement type="wholeTable" dxfId="172"/>
      <tableStyleElement type="headerRow" dxfId="171"/>
      <tableStyleElement type="totalRow" dxfId="170"/>
    </tableStyle>
    <tableStyle name="Presupuesto personal mensual" pivot="0" count="7" xr9:uid="{DF2684C2-C435-47FA-9646-E632C3AE8948}">
      <tableStyleElement type="wholeTable" dxfId="169"/>
      <tableStyleElement type="headerRow" dxfId="168"/>
      <tableStyleElement type="totalRow" dxfId="167"/>
      <tableStyleElement type="firstColumn" dxfId="166"/>
      <tableStyleElement type="lastColumn" dxfId="165"/>
      <tableStyleElement type="firstRowStripe" dxfId="164"/>
      <tableStyleElement type="firstColumnStripe" dxfId="163"/>
    </tableStyle>
  </tableStyles>
  <colors>
    <mruColors>
      <color rgb="FFCFF9FD"/>
      <color rgb="FF98EBF6"/>
      <color rgb="FF8CF1FC"/>
      <color rgb="FF28CA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1504950</xdr:colOff>
      <xdr:row>1</xdr:row>
      <xdr:rowOff>152400</xdr:rowOff>
    </xdr:from>
    <xdr:to>
      <xdr:col>1</xdr:col>
      <xdr:colOff>2419350</xdr:colOff>
      <xdr:row>1</xdr:row>
      <xdr:rowOff>1066800</xdr:rowOff>
    </xdr:to>
    <xdr:pic>
      <xdr:nvPicPr>
        <xdr:cNvPr id="3" name="Gráfico 2" descr="Calculadora">
          <a:extLst>
            <a:ext uri="{FF2B5EF4-FFF2-40B4-BE49-F238E27FC236}">
              <a16:creationId xmlns:a16="http://schemas.microsoft.com/office/drawing/2014/main" id="{05895E37-148C-0BAE-D89A-B775C9B182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14550" y="400050"/>
          <a:ext cx="914400" cy="914400"/>
        </a:xfrm>
        <a:prstGeom prst="rect">
          <a:avLst/>
        </a:prstGeom>
      </xdr:spPr>
    </xdr:pic>
    <xdr:clientData/>
  </xdr:twoCellAnchor>
  <xdr:twoCellAnchor editAs="oneCell">
    <xdr:from>
      <xdr:col>6</xdr:col>
      <xdr:colOff>1508413</xdr:colOff>
      <xdr:row>1</xdr:row>
      <xdr:rowOff>209550</xdr:rowOff>
    </xdr:from>
    <xdr:to>
      <xdr:col>7</xdr:col>
      <xdr:colOff>206086</xdr:colOff>
      <xdr:row>1</xdr:row>
      <xdr:rowOff>1123950</xdr:rowOff>
    </xdr:to>
    <xdr:pic>
      <xdr:nvPicPr>
        <xdr:cNvPr id="5" name="Gráfico 4" descr="Calculadora">
          <a:extLst>
            <a:ext uri="{FF2B5EF4-FFF2-40B4-BE49-F238E27FC236}">
              <a16:creationId xmlns:a16="http://schemas.microsoft.com/office/drawing/2014/main" id="{337D1FDF-5433-42A0-9652-E13F6FE040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271413" y="452005"/>
          <a:ext cx="914400" cy="9144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ivienda" displayName="Alojamiento" ref="B15:E26" totalsRowCount="1" headerRowDxfId="162" dataDxfId="160" totalsRowDxfId="158" headerRowBorderDxfId="161" tableBorderDxfId="159" totalsRowBorderDxfId="157">
  <tableColumns count="4">
    <tableColumn id="1" xr3:uid="{00000000-0010-0000-0000-000001000000}" name="0" totalsRowLabel="Subtotal" dataDxfId="156" totalsRowDxfId="155"/>
    <tableColumn id="2" xr3:uid="{00000000-0010-0000-0000-000002000000}" name="Cantidad prevista_x000a_costo" dataDxfId="154" totalsRowDxfId="153"/>
    <tableColumn id="3" xr3:uid="{00000000-0010-0000-0000-000003000000}" name="Real _x000a_costo" dataDxfId="152" totalsRowDxfId="151"/>
    <tableColumn id="4" xr3:uid="{00000000-0010-0000-0000-000004000000}" name="Diferencia" totalsRowFunction="sum" dataDxfId="150" totalsRowDxfId="149">
      <calculatedColumnFormula>Alojamiento[[#This Row],[Cantidad prevista
costo]]-Alojamiento[[#This Row],[Real 
costo]]</calculatedColumnFormula>
    </tableColumn>
  </tableColumns>
  <tableStyleInfo name="Libreta de direcciones" showFirstColumn="0" showLastColumn="0" showRowStripes="1" showColumnStripes="0"/>
  <extLst>
    <ext xmlns:x14="http://schemas.microsoft.com/office/spreadsheetml/2009/9/main" uri="{504A1905-F514-4f6f-8877-14C23A59335A}">
      <x14:table altTextSummary="Escriba los costos de alojamiento reales y proyectados en esta tabla. La diferencia se calcula de manera automática."/>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Mascotas" displayName="Mascotas" ref="B55:E61" totalsRowCount="1" headerRowDxfId="38" dataDxfId="36" totalsRowDxfId="35" headerRowBorderDxfId="37" totalsRowBorderDxfId="34">
  <autoFilter ref="B55:E60" xr:uid="{00000000-0009-0000-0100-00000A000000}">
    <filterColumn colId="0" hiddenButton="1"/>
    <filterColumn colId="1" hiddenButton="1"/>
    <filterColumn colId="2" hiddenButton="1"/>
    <filterColumn colId="3" hiddenButton="1"/>
  </autoFilter>
  <tableColumns count="4">
    <tableColumn id="1" xr3:uid="{00000000-0010-0000-0900-000001000000}" name="0" totalsRowLabel="Subtotal" dataDxfId="33" totalsRowDxfId="32"/>
    <tableColumn id="2" xr3:uid="{00000000-0010-0000-0900-000002000000}" name="Cantidad prevista _x000a_costo" dataDxfId="31" totalsRowDxfId="30"/>
    <tableColumn id="3" xr3:uid="{00000000-0010-0000-0900-000003000000}" name="Real _x000a_costo" dataDxfId="29" totalsRowDxfId="28"/>
    <tableColumn id="4" xr3:uid="{00000000-0010-0000-0900-000004000000}" name="Diferencia" totalsRowFunction="sum" dataDxfId="27" totalsRowDxfId="26">
      <calculatedColumnFormula>Mascotas[[#This Row],[Cantidad prevista 
costo]]-Mascotas[[#This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en mascotas reales y proyectados en esta tabla. La diferencia se calcula de manera automática."/>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Legal" displayName="Legal" ref="G64:J69" totalsRowCount="1" headerRowDxfId="25" dataDxfId="23" totalsRowDxfId="22" headerRowBorderDxfId="24" totalsRowBorderDxfId="21">
  <autoFilter ref="G64:J68" xr:uid="{00000000-0009-0000-0100-00000B000000}">
    <filterColumn colId="0" hiddenButton="1"/>
    <filterColumn colId="1" hiddenButton="1"/>
    <filterColumn colId="2" hiddenButton="1"/>
    <filterColumn colId="3" hiddenButton="1"/>
  </autoFilter>
  <tableColumns count="4">
    <tableColumn id="1" xr3:uid="{00000000-0010-0000-0A00-000001000000}" name="LEGAL" totalsRowLabel="Subtotal" dataDxfId="20" totalsRowDxfId="19"/>
    <tableColumn id="2" xr3:uid="{00000000-0010-0000-0A00-000002000000}" name="Cantidad prevista _x000a_costo" dataDxfId="18" totalsRowDxfId="17"/>
    <tableColumn id="3" xr3:uid="{00000000-0010-0000-0A00-000003000000}" name="Real _x000a_costo" dataDxfId="16" totalsRowDxfId="15"/>
    <tableColumn id="4" xr3:uid="{00000000-0010-0000-0A00-000004000000}" name="Diferencia" totalsRowFunction="sum" dataDxfId="14" totalsRowDxfId="13">
      <calculatedColumnFormula>Legal[[#This Row],[Cantidad prevista 
costo]]-Legal[[#This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legales reales y proyectados en esta tabla. La diferencia se calcula de manera automática."/>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CuidadoPersonal" displayName="CuidadoPersonal" ref="B64:E72" totalsRowCount="1" headerRowDxfId="12" dataDxfId="10" totalsRowDxfId="9" headerRowBorderDxfId="11" totalsRowBorderDxfId="8">
  <autoFilter ref="B64:E71" xr:uid="{00000000-0009-0000-0100-00000C000000}">
    <filterColumn colId="0" hiddenButton="1"/>
    <filterColumn colId="1" hiddenButton="1"/>
    <filterColumn colId="2" hiddenButton="1"/>
    <filterColumn colId="3" hiddenButton="1"/>
  </autoFilter>
  <tableColumns count="4">
    <tableColumn id="1" xr3:uid="{00000000-0010-0000-0B00-000001000000}" name="0" totalsRowLabel="Subtotal" dataDxfId="7" totalsRowDxfId="6"/>
    <tableColumn id="2" xr3:uid="{00000000-0010-0000-0B00-000002000000}" name="Cantidad prevista _x000a_costo" dataDxfId="5" totalsRowDxfId="4"/>
    <tableColumn id="3" xr3:uid="{00000000-0010-0000-0B00-000003000000}" name="Real _x000a_costo" dataDxfId="3" totalsRowDxfId="2"/>
    <tableColumn id="4" xr3:uid="{00000000-0010-0000-0B00-000004000000}" name="Diferencia" totalsRowFunction="sum" dataDxfId="1" totalsRowDxfId="0">
      <calculatedColumnFormula>CuidadoPersonal[[#This Row],[Cantidad prevista 
costo]]-CuidadoPersonal[[#This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cuidado personal reales y proyectados en esta tabla. La diferencia se calcula de manera automátic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ntretenimiento" displayName="Entretenimiento" ref="G15:J25" totalsRowCount="1" headerRowDxfId="148" dataDxfId="146" totalsRowDxfId="144" headerRowBorderDxfId="147" tableBorderDxfId="145" totalsRowBorderDxfId="143" headerRowCellStyle="Normal">
  <autoFilter ref="G15:J24" xr:uid="{00000000-0009-0000-0100-000002000000}">
    <filterColumn colId="0" hiddenButton="1"/>
    <filterColumn colId="1" hiddenButton="1"/>
    <filterColumn colId="2" hiddenButton="1"/>
    <filterColumn colId="3" hiddenButton="1"/>
  </autoFilter>
  <tableColumns count="4">
    <tableColumn id="1" xr3:uid="{00000000-0010-0000-0100-000001000000}" name="0" totalsRowLabel="Subtotal" dataDxfId="142" totalsRowDxfId="141"/>
    <tableColumn id="2" xr3:uid="{00000000-0010-0000-0100-000002000000}" name="Cantidad prevista _x000a_costo" dataDxfId="140" totalsRowDxfId="139"/>
    <tableColumn id="3" xr3:uid="{00000000-0010-0000-0100-000003000000}" name="Real _x000a_costo" dataDxfId="138" totalsRowDxfId="137"/>
    <tableColumn id="4" xr3:uid="{00000000-0010-0000-0100-000004000000}" name="Diferencia" totalsRowFunction="sum" dataDxfId="136" totalsRowDxfId="135">
      <calculatedColumnFormula>Entretenimiento[[#This Row],[Cantidad prevista 
costo]]-Entretenimiento[[#This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entretenimiento reales y proyectados en esta tabla. La diferencia se calcula de manera automátic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éstamos" displayName="Préstamos" ref="G29:J36" totalsRowCount="1" headerRowDxfId="134" dataDxfId="132" totalsRowDxfId="130" headerRowBorderDxfId="133" tableBorderDxfId="131" totalsRowBorderDxfId="129">
  <autoFilter ref="G29:J35" xr:uid="{00000000-0009-0000-0100-000003000000}">
    <filterColumn colId="0" hiddenButton="1"/>
    <filterColumn colId="1" hiddenButton="1"/>
    <filterColumn colId="2" hiddenButton="1"/>
    <filterColumn colId="3" hiddenButton="1"/>
  </autoFilter>
  <tableColumns count="4">
    <tableColumn id="1" xr3:uid="{00000000-0010-0000-0200-000001000000}" name="0" totalsRowLabel="Subtotal" dataDxfId="128" totalsRowDxfId="127"/>
    <tableColumn id="2" xr3:uid="{00000000-0010-0000-0200-000002000000}" name="Cantidad prevista _x000a_costo" dataDxfId="126" totalsRowDxfId="125"/>
    <tableColumn id="3" xr3:uid="{00000000-0010-0000-0200-000003000000}" name="Real _x000a_costo" dataDxfId="124" totalsRowDxfId="123"/>
    <tableColumn id="4" xr3:uid="{00000000-0010-0000-0200-000004000000}" name="Diferencia" totalsRowFunction="sum" dataDxfId="122" totalsRowDxfId="121">
      <calculatedColumnFormula>Préstamos[[#This Row],[Cantidad prevista 
costo]]-Préstamos[[#This Row],[Real 
costo]]</calculatedColumnFormula>
    </tableColumn>
  </tableColumns>
  <tableStyleInfo name="Libreta de direcciones" showFirstColumn="0" showLastColumn="0" showRowStripes="0" showColumnStripes="0"/>
  <extLst>
    <ext xmlns:x14="http://schemas.microsoft.com/office/spreadsheetml/2009/9/main" uri="{504A1905-F514-4f6f-8877-14C23A59335A}">
      <x14:table altTextSummary="Escriba los costos de préstamo reales y proyectados en esta tabla. La diferencia se calcula de manera automática."/>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ransporte" displayName="Transporte" ref="B29:E37" totalsRowCount="1" headerRowDxfId="120" dataDxfId="118" totalsRowDxfId="116" headerRowBorderDxfId="119" tableBorderDxfId="117" totalsRowBorderDxfId="115">
  <autoFilter ref="B29:E36" xr:uid="{00000000-0009-0000-0100-000004000000}">
    <filterColumn colId="0" hiddenButton="1"/>
    <filterColumn colId="1" hiddenButton="1"/>
    <filterColumn colId="2" hiddenButton="1"/>
    <filterColumn colId="3" hiddenButton="1"/>
  </autoFilter>
  <tableColumns count="4">
    <tableColumn id="1" xr3:uid="{00000000-0010-0000-0300-000001000000}" name="0" totalsRowLabel="Subtotal" dataDxfId="114" totalsRowDxfId="113"/>
    <tableColumn id="2" xr3:uid="{00000000-0010-0000-0300-000002000000}" name="Cantidad prevista _x000a_costo" dataDxfId="112" totalsRowDxfId="111"/>
    <tableColumn id="3" xr3:uid="{00000000-0010-0000-0300-000003000000}" name="Real _x000a_costo" dataDxfId="110" totalsRowDxfId="109"/>
    <tableColumn id="4" xr3:uid="{00000000-0010-0000-0300-000004000000}" name="Diferencia" totalsRowFunction="sum" dataDxfId="108" totalsRowDxfId="107">
      <calculatedColumnFormula>Transporte[[#This Row],[Cantidad prevista 
costo]]-Transporte[[#This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transporte reales y proyectados en esta tabla. La diferencia se calcula de manera automática."/>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eguro" displayName="Seguro" ref="B40:E45" totalsRowCount="1" headerRowDxfId="106" dataDxfId="104" totalsRowDxfId="102" headerRowBorderDxfId="105" tableBorderDxfId="103" totalsRowBorderDxfId="101">
  <autoFilter ref="B40:E44" xr:uid="{00000000-0009-0000-0100-000005000000}">
    <filterColumn colId="0" hiddenButton="1"/>
    <filterColumn colId="1" hiddenButton="1"/>
    <filterColumn colId="2" hiddenButton="1"/>
    <filterColumn colId="3" hiddenButton="1"/>
  </autoFilter>
  <tableColumns count="4">
    <tableColumn id="1" xr3:uid="{00000000-0010-0000-0400-000001000000}" name="0" totalsRowLabel="Subtotal" dataDxfId="100" totalsRowDxfId="99"/>
    <tableColumn id="2" xr3:uid="{00000000-0010-0000-0400-000002000000}" name="Cantidad prevista_x000a_costo" dataDxfId="98" totalsRowDxfId="97"/>
    <tableColumn id="3" xr3:uid="{00000000-0010-0000-0400-000003000000}" name="Real _x000a_costo" dataDxfId="96" totalsRowDxfId="95"/>
    <tableColumn id="4" xr3:uid="{00000000-0010-0000-0400-000004000000}" name="Diferencia" totalsRowFunction="sum" dataDxfId="94" totalsRowDxfId="93">
      <calculatedColumnFormula>Seguro[[#This Row],[Cantidad prevista
costo]]-Seguro[[#This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seguro reales y proyectados en esta tabla. La diferencia se calcula de manera automátic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Impuestos" displayName="Impuestos" ref="G40:J45" totalsRowCount="1" headerRowDxfId="92" dataDxfId="90" totalsRowDxfId="88" headerRowBorderDxfId="91" tableBorderDxfId="89" totalsRowBorderDxfId="87">
  <autoFilter ref="G40:J44" xr:uid="{00000000-0009-0000-0100-000006000000}">
    <filterColumn colId="0" hiddenButton="1"/>
    <filterColumn colId="1" hiddenButton="1"/>
    <filterColumn colId="2" hiddenButton="1"/>
    <filterColumn colId="3" hiddenButton="1"/>
  </autoFilter>
  <tableColumns count="4">
    <tableColumn id="1" xr3:uid="{00000000-0010-0000-0500-000001000000}" name="0" totalsRowLabel="Subtotal" dataDxfId="86" totalsRowDxfId="85"/>
    <tableColumn id="2" xr3:uid="{00000000-0010-0000-0500-000002000000}" name="Cantidad prevista _x000a_costo" dataDxfId="84" totalsRowDxfId="83"/>
    <tableColumn id="3" xr3:uid="{00000000-0010-0000-0500-000003000000}" name="Real _x000a_costo" dataDxfId="82" totalsRowDxfId="81"/>
    <tableColumn id="4" xr3:uid="{00000000-0010-0000-0500-000004000000}" name="Diferencia" totalsRowFunction="sum" dataDxfId="80" totalsRowDxfId="79">
      <calculatedColumnFormula>Impuestos[[#This Row],[Cantidad prevista 
costo]]-Impuestos[[#This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impuestos reales y proyectados en esta tabla. La diferencia se calcula de manera automátic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horros" displayName="Ahorros" ref="G48:J52" totalsRowCount="1" headerRowDxfId="78" dataDxfId="76" totalsRowDxfId="75" headerRowBorderDxfId="77" totalsRowBorderDxfId="74">
  <autoFilter ref="G48:J51" xr:uid="{00000000-0009-0000-0100-000007000000}">
    <filterColumn colId="0" hiddenButton="1"/>
    <filterColumn colId="1" hiddenButton="1"/>
    <filterColumn colId="2" hiddenButton="1"/>
    <filterColumn colId="3" hiddenButton="1"/>
  </autoFilter>
  <tableColumns count="4">
    <tableColumn id="1" xr3:uid="{00000000-0010-0000-0600-000001000000}" name="0" totalsRowLabel="Subtotal" dataDxfId="73" totalsRowDxfId="72"/>
    <tableColumn id="2" xr3:uid="{00000000-0010-0000-0600-000002000000}" name="Cantidad prevista _x000a_costo" dataDxfId="71" totalsRowDxfId="70"/>
    <tableColumn id="3" xr3:uid="{00000000-0010-0000-0600-000003000000}" name="Real _x000a_costo" dataDxfId="69" totalsRowDxfId="68"/>
    <tableColumn id="4" xr3:uid="{00000000-0010-0000-0600-000004000000}" name="Diferencia" totalsRowFunction="sum" dataDxfId="67" totalsRowDxfId="66">
      <calculatedColumnFormula>Ahorros[[#This Row],[Cantidad prevista 
costo]]-Ahorros[[#This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ahorros o inversiones reales y proyectados en esta tabla. La diferencia se calcula de manera automática."/>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Comida" displayName="Comida" ref="B48:E52" totalsRowCount="1" headerRowDxfId="65" dataDxfId="63" totalsRowDxfId="61" headerRowBorderDxfId="64" tableBorderDxfId="62" totalsRowBorderDxfId="60">
  <autoFilter ref="B48:E51" xr:uid="{00000000-0009-0000-0100-000008000000}">
    <filterColumn colId="0" hiddenButton="1"/>
    <filterColumn colId="1" hiddenButton="1"/>
    <filterColumn colId="2" hiddenButton="1"/>
    <filterColumn colId="3" hiddenButton="1"/>
  </autoFilter>
  <tableColumns count="4">
    <tableColumn id="1" xr3:uid="{00000000-0010-0000-0700-000001000000}" name="0" totalsRowLabel="Subtotal" dataDxfId="59" totalsRowDxfId="58"/>
    <tableColumn id="2" xr3:uid="{00000000-0010-0000-0700-000002000000}" name="Cantidad prevista _x000a_costo" dataDxfId="57" totalsRowDxfId="56"/>
    <tableColumn id="3" xr3:uid="{00000000-0010-0000-0700-000003000000}" name="Real _x000a_costo" dataDxfId="55" totalsRowDxfId="54"/>
    <tableColumn id="4" xr3:uid="{00000000-0010-0000-0700-000004000000}" name="Diferencia" totalsRowFunction="sum" dataDxfId="53" totalsRowDxfId="52">
      <calculatedColumnFormula>Comida[[#This Row],[Cantidad prevista 
costo]]-Comida[[#This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alimentación reales y proyectados en esta tabla. La diferencia se calcula de manera automática."/>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Regalos" displayName="Regalos" ref="G55:J59" totalsRowCount="1" headerRowDxfId="51" dataDxfId="49" totalsRowDxfId="48" headerRowBorderDxfId="50" totalsRowBorderDxfId="47">
  <autoFilter ref="G55:J58" xr:uid="{00000000-0009-0000-0100-000009000000}">
    <filterColumn colId="0" hiddenButton="1"/>
    <filterColumn colId="1" hiddenButton="1"/>
    <filterColumn colId="2" hiddenButton="1"/>
    <filterColumn colId="3" hiddenButton="1"/>
  </autoFilter>
  <tableColumns count="4">
    <tableColumn id="1" xr3:uid="{00000000-0010-0000-0800-000001000000}" name="0" totalsRowLabel="Subtotal" dataDxfId="46" totalsRowDxfId="45"/>
    <tableColumn id="2" xr3:uid="{00000000-0010-0000-0800-000002000000}" name="Cantidad prevista _x000a_costo" dataDxfId="44" totalsRowDxfId="43"/>
    <tableColumn id="3" xr3:uid="{00000000-0010-0000-0800-000003000000}" name="Real _x000a_costo" dataDxfId="42" totalsRowDxfId="41"/>
    <tableColumn id="4" xr3:uid="{00000000-0010-0000-0800-000004000000}" name="Diferencia" totalsRowFunction="sum" dataDxfId="40" totalsRowDxfId="39">
      <calculatedColumnFormula>Regalos[[#This Row],[Cantidad prevista 
costo]]-Regalos[[#This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regalos y donaciones reales y proyectados en esta tabla. La diferencia se calcula de manera automátic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J83"/>
  <sheetViews>
    <sheetView showGridLines="0" tabSelected="1" zoomScale="57" zoomScaleNormal="55" zoomScaleSheetLayoutView="50" workbookViewId="0">
      <selection activeCell="C13" sqref="C13"/>
    </sheetView>
  </sheetViews>
  <sheetFormatPr baseColWidth="10" defaultColWidth="8.88671875" defaultRowHeight="13.2" x14ac:dyDescent="0.25"/>
  <cols>
    <col min="1" max="1" width="9.109375" style="11" customWidth="1"/>
    <col min="2" max="2" width="36.44140625" style="12" customWidth="1"/>
    <col min="3" max="5" width="23.33203125" style="12" customWidth="1"/>
    <col min="6" max="6" width="15.6640625" style="12" customWidth="1"/>
    <col min="7" max="7" width="33.109375" style="12" customWidth="1"/>
    <col min="8" max="8" width="40.88671875" style="12" customWidth="1"/>
    <col min="9" max="9" width="27.21875" style="12" customWidth="1"/>
    <col min="10" max="10" width="23.33203125" style="12" customWidth="1"/>
    <col min="11" max="11" width="2.6640625" style="12" customWidth="1"/>
    <col min="12" max="16384" width="8.88671875" style="12"/>
  </cols>
  <sheetData>
    <row r="1" spans="1:10" s="8" customFormat="1" ht="19.95" customHeight="1" x14ac:dyDescent="0.25">
      <c r="A1" s="7"/>
    </row>
    <row r="2" spans="1:10" s="8" customFormat="1" ht="94.95" customHeight="1" x14ac:dyDescent="0.45">
      <c r="A2" s="9"/>
      <c r="B2" s="68" t="s">
        <v>0</v>
      </c>
      <c r="C2" s="68"/>
      <c r="D2" s="68"/>
      <c r="E2" s="68"/>
      <c r="F2" s="68"/>
      <c r="G2" s="68"/>
      <c r="H2" s="68"/>
      <c r="I2" s="10"/>
      <c r="J2" s="10"/>
    </row>
    <row r="3" spans="1:10" ht="15" customHeight="1" x14ac:dyDescent="0.25"/>
    <row r="4" spans="1:10" ht="30" customHeight="1" x14ac:dyDescent="0.25">
      <c r="B4" s="74" t="s">
        <v>1</v>
      </c>
      <c r="C4" s="75"/>
      <c r="D4" s="13"/>
      <c r="E4" s="71" t="s">
        <v>77</v>
      </c>
      <c r="F4" s="71"/>
      <c r="G4" s="71"/>
      <c r="H4" s="77">
        <f>C7-J73</f>
        <v>75000</v>
      </c>
    </row>
    <row r="5" spans="1:10" ht="30" customHeight="1" x14ac:dyDescent="0.25">
      <c r="B5" s="1" t="s">
        <v>72</v>
      </c>
      <c r="C5" s="2">
        <v>5000</v>
      </c>
      <c r="E5" s="71"/>
      <c r="F5" s="71"/>
      <c r="G5" s="71"/>
      <c r="H5" s="77"/>
      <c r="I5" s="14"/>
    </row>
    <row r="6" spans="1:10" ht="30" customHeight="1" x14ac:dyDescent="0.25">
      <c r="B6" s="3" t="s">
        <v>2</v>
      </c>
      <c r="C6" s="4">
        <v>10000</v>
      </c>
      <c r="E6" s="72" t="s">
        <v>78</v>
      </c>
      <c r="F6" s="72"/>
      <c r="G6" s="72"/>
      <c r="H6" s="78">
        <f>C12-J75</f>
        <v>260700</v>
      </c>
      <c r="I6" s="14"/>
    </row>
    <row r="7" spans="1:10" ht="30" customHeight="1" x14ac:dyDescent="0.25">
      <c r="B7" s="5" t="s">
        <v>3</v>
      </c>
      <c r="C7" s="6">
        <v>2000000</v>
      </c>
      <c r="E7" s="72"/>
      <c r="F7" s="72"/>
      <c r="G7" s="72"/>
      <c r="H7" s="78"/>
      <c r="I7" s="14"/>
    </row>
    <row r="8" spans="1:10" ht="30" customHeight="1" x14ac:dyDescent="0.25">
      <c r="E8" s="73" t="s">
        <v>79</v>
      </c>
      <c r="F8" s="73"/>
      <c r="G8" s="73"/>
      <c r="H8" s="79">
        <f>H6-H4</f>
        <v>185700</v>
      </c>
      <c r="I8" s="14"/>
    </row>
    <row r="9" spans="1:10" ht="30" customHeight="1" x14ac:dyDescent="0.25">
      <c r="B9" s="74" t="s">
        <v>4</v>
      </c>
      <c r="C9" s="76"/>
      <c r="D9" s="13"/>
      <c r="E9" s="73"/>
      <c r="F9" s="73"/>
      <c r="G9" s="73"/>
      <c r="H9" s="79"/>
      <c r="I9" s="15"/>
    </row>
    <row r="10" spans="1:10" ht="30" customHeight="1" x14ac:dyDescent="0.25">
      <c r="B10" s="3" t="s">
        <v>73</v>
      </c>
      <c r="C10" s="4">
        <v>3000</v>
      </c>
      <c r="I10" s="14"/>
    </row>
    <row r="11" spans="1:10" ht="30" customHeight="1" x14ac:dyDescent="0.25">
      <c r="B11" s="16" t="s">
        <v>2</v>
      </c>
      <c r="C11" s="17">
        <v>5000</v>
      </c>
      <c r="E11" s="14"/>
      <c r="H11" s="18"/>
      <c r="I11" s="14"/>
    </row>
    <row r="12" spans="1:10" ht="30" customHeight="1" x14ac:dyDescent="0.25">
      <c r="B12" s="5" t="s">
        <v>3</v>
      </c>
      <c r="C12" s="6">
        <v>2000000</v>
      </c>
    </row>
    <row r="13" spans="1:10" ht="37.950000000000003" customHeight="1" x14ac:dyDescent="0.25">
      <c r="B13" s="19"/>
      <c r="C13" s="20"/>
    </row>
    <row r="14" spans="1:10" ht="30" customHeight="1" x14ac:dyDescent="0.4">
      <c r="A14" s="21"/>
      <c r="B14" s="22" t="s">
        <v>74</v>
      </c>
      <c r="C14" s="23"/>
      <c r="D14" s="24"/>
      <c r="E14" s="24"/>
      <c r="G14" s="25" t="s">
        <v>43</v>
      </c>
      <c r="H14" s="23"/>
      <c r="I14" s="23"/>
      <c r="J14" s="23"/>
    </row>
    <row r="15" spans="1:10" ht="48" customHeight="1" x14ac:dyDescent="0.25">
      <c r="B15" s="26" t="s">
        <v>5</v>
      </c>
      <c r="C15" s="27" t="s">
        <v>39</v>
      </c>
      <c r="D15" s="27" t="s">
        <v>41</v>
      </c>
      <c r="E15" s="28" t="s">
        <v>42</v>
      </c>
      <c r="F15" s="29"/>
      <c r="G15" s="30" t="s">
        <v>5</v>
      </c>
      <c r="H15" s="31" t="s">
        <v>40</v>
      </c>
      <c r="I15" s="31" t="s">
        <v>41</v>
      </c>
      <c r="J15" s="32" t="s">
        <v>42</v>
      </c>
    </row>
    <row r="16" spans="1:10" ht="30" customHeight="1" x14ac:dyDescent="0.25">
      <c r="B16" s="26" t="s">
        <v>6</v>
      </c>
      <c r="C16" s="33">
        <v>250000</v>
      </c>
      <c r="D16" s="33">
        <v>150000</v>
      </c>
      <c r="E16" s="33">
        <v>300</v>
      </c>
      <c r="F16" s="29"/>
      <c r="G16" s="34" t="s">
        <v>76</v>
      </c>
      <c r="H16" s="35">
        <v>20000</v>
      </c>
      <c r="I16" s="35">
        <v>15000</v>
      </c>
      <c r="J16" s="35">
        <f>Entretenimiento[[#This Row],[Cantidad prevista 
costo]]-Entretenimiento[[#This Row],[Real 
costo]]</f>
        <v>5000</v>
      </c>
    </row>
    <row r="17" spans="2:10" ht="30" customHeight="1" x14ac:dyDescent="0.25">
      <c r="B17" s="26" t="s">
        <v>7</v>
      </c>
      <c r="C17" s="33">
        <v>10000</v>
      </c>
      <c r="D17" s="33">
        <v>10000</v>
      </c>
      <c r="E17" s="33">
        <v>500</v>
      </c>
      <c r="F17" s="29"/>
      <c r="G17" s="34" t="s">
        <v>44</v>
      </c>
      <c r="H17" s="35">
        <v>2500</v>
      </c>
      <c r="I17" s="35">
        <v>0</v>
      </c>
      <c r="J17" s="35">
        <f>Entretenimiento[[#This Row],[Cantidad prevista 
costo]]-Entretenimiento[[#This Row],[Real 
costo]]</f>
        <v>2500</v>
      </c>
    </row>
    <row r="18" spans="2:10" ht="30" customHeight="1" x14ac:dyDescent="0.25">
      <c r="B18" s="26" t="s">
        <v>8</v>
      </c>
      <c r="C18" s="33">
        <v>25000</v>
      </c>
      <c r="D18" s="33">
        <v>30000</v>
      </c>
      <c r="E18" s="33">
        <f>Alojamiento[[#This Row],[Cantidad prevista
costo]]-Alojamiento[[#This Row],[Real 
costo]]</f>
        <v>-5000</v>
      </c>
      <c r="F18" s="29"/>
      <c r="G18" s="34" t="s">
        <v>45</v>
      </c>
      <c r="H18" s="35">
        <v>2500</v>
      </c>
      <c r="I18" s="35">
        <v>0</v>
      </c>
      <c r="J18" s="35">
        <f>Entretenimiento[[#This Row],[Cantidad prevista 
costo]]-Entretenimiento[[#This Row],[Real 
costo]]</f>
        <v>2500</v>
      </c>
    </row>
    <row r="19" spans="2:10" ht="30" customHeight="1" x14ac:dyDescent="0.25">
      <c r="B19" s="26" t="s">
        <v>9</v>
      </c>
      <c r="C19" s="33">
        <v>5000</v>
      </c>
      <c r="D19" s="33">
        <v>25000</v>
      </c>
      <c r="E19" s="33">
        <f>Alojamiento[[#This Row],[Cantidad prevista
costo]]-Alojamiento[[#This Row],[Real 
costo]]</f>
        <v>-20000</v>
      </c>
      <c r="F19" s="29"/>
      <c r="G19" s="34" t="s">
        <v>46</v>
      </c>
      <c r="H19" s="35">
        <v>50000</v>
      </c>
      <c r="I19" s="35">
        <v>75000</v>
      </c>
      <c r="J19" s="35">
        <f>Entretenimiento[[#This Row],[Cantidad prevista 
costo]]-Entretenimiento[[#This Row],[Real 
costo]]</f>
        <v>-25000</v>
      </c>
    </row>
    <row r="20" spans="2:10" ht="30" customHeight="1" x14ac:dyDescent="0.25">
      <c r="B20" s="26" t="s">
        <v>10</v>
      </c>
      <c r="C20" s="33">
        <v>25000</v>
      </c>
      <c r="D20" s="33">
        <v>24000</v>
      </c>
      <c r="E20" s="33">
        <f>Alojamiento[[#This Row],[Cantidad prevista
costo]]-Alojamiento[[#This Row],[Real 
costo]]</f>
        <v>1000</v>
      </c>
      <c r="F20" s="29"/>
      <c r="G20" s="34" t="s">
        <v>47</v>
      </c>
      <c r="H20" s="35">
        <v>25000</v>
      </c>
      <c r="I20" s="35">
        <v>20000</v>
      </c>
      <c r="J20" s="35">
        <f>Entretenimiento[[#This Row],[Cantidad prevista 
costo]]-Entretenimiento[[#This Row],[Real 
costo]]</f>
        <v>5000</v>
      </c>
    </row>
    <row r="21" spans="2:10" ht="30" customHeight="1" x14ac:dyDescent="0.25">
      <c r="B21" s="26" t="s">
        <v>11</v>
      </c>
      <c r="C21" s="33">
        <v>25000</v>
      </c>
      <c r="D21" s="33">
        <v>15000</v>
      </c>
      <c r="E21" s="33">
        <f>Alojamiento[[#This Row],[Cantidad prevista
costo]]-Alojamiento[[#This Row],[Real 
costo]]</f>
        <v>10000</v>
      </c>
      <c r="F21" s="29"/>
      <c r="G21" s="34" t="s">
        <v>48</v>
      </c>
      <c r="H21" s="35">
        <v>15000</v>
      </c>
      <c r="I21" s="35">
        <v>1000</v>
      </c>
      <c r="J21" s="35">
        <f>Entretenimiento[[#This Row],[Cantidad prevista 
costo]]-Entretenimiento[[#This Row],[Real 
costo]]</f>
        <v>14000</v>
      </c>
    </row>
    <row r="22" spans="2:10" ht="30" customHeight="1" x14ac:dyDescent="0.25">
      <c r="B22" s="26" t="s">
        <v>75</v>
      </c>
      <c r="C22" s="33">
        <v>75000</v>
      </c>
      <c r="D22" s="33">
        <v>50000</v>
      </c>
      <c r="E22" s="33">
        <f>Alojamiento[[#This Row],[Cantidad prevista
costo]]-Alojamiento[[#This Row],[Real 
costo]]</f>
        <v>25000</v>
      </c>
      <c r="F22" s="29"/>
      <c r="G22" s="34" t="s">
        <v>14</v>
      </c>
      <c r="H22" s="35">
        <v>150000</v>
      </c>
      <c r="I22" s="35">
        <v>100000</v>
      </c>
      <c r="J22" s="35">
        <f>Entretenimiento[[#This Row],[Cantidad prevista 
costo]]-Entretenimiento[[#This Row],[Real 
costo]]</f>
        <v>50000</v>
      </c>
    </row>
    <row r="23" spans="2:10" ht="30" customHeight="1" x14ac:dyDescent="0.25">
      <c r="B23" s="26" t="s">
        <v>12</v>
      </c>
      <c r="C23" s="33">
        <v>50000</v>
      </c>
      <c r="D23" s="33">
        <v>25000</v>
      </c>
      <c r="E23" s="33">
        <f>Alojamiento[[#This Row],[Cantidad prevista
costo]]-Alojamiento[[#This Row],[Real 
costo]]</f>
        <v>25000</v>
      </c>
      <c r="F23" s="29"/>
      <c r="G23" s="34" t="s">
        <v>14</v>
      </c>
      <c r="H23" s="35">
        <v>0</v>
      </c>
      <c r="I23" s="35">
        <v>100</v>
      </c>
      <c r="J23" s="35">
        <f>Entretenimiento[[#This Row],[Cantidad prevista 
costo]]-Entretenimiento[[#This Row],[Real 
costo]]</f>
        <v>-100</v>
      </c>
    </row>
    <row r="24" spans="2:10" ht="30" customHeight="1" x14ac:dyDescent="0.25">
      <c r="B24" s="26" t="s">
        <v>13</v>
      </c>
      <c r="C24" s="33">
        <v>50000</v>
      </c>
      <c r="D24" s="33">
        <v>25000</v>
      </c>
      <c r="E24" s="33">
        <f>Alojamiento[[#This Row],[Cantidad prevista
costo]]-Alojamiento[[#This Row],[Real 
costo]]</f>
        <v>25000</v>
      </c>
      <c r="F24" s="29"/>
      <c r="G24" s="34" t="s">
        <v>14</v>
      </c>
      <c r="H24" s="35">
        <v>0</v>
      </c>
      <c r="I24" s="35">
        <v>1200</v>
      </c>
      <c r="J24" s="35">
        <f>Entretenimiento[[#This Row],[Cantidad prevista 
costo]]-Entretenimiento[[#This Row],[Real 
costo]]</f>
        <v>-1200</v>
      </c>
    </row>
    <row r="25" spans="2:10" ht="30" customHeight="1" x14ac:dyDescent="0.25">
      <c r="B25" s="26" t="s">
        <v>14</v>
      </c>
      <c r="C25" s="33">
        <v>15000</v>
      </c>
      <c r="D25" s="33">
        <v>10000</v>
      </c>
      <c r="E25" s="33">
        <f>Alojamiento[[#This Row],[Cantidad prevista
costo]]-Alojamiento[[#This Row],[Real 
costo]]</f>
        <v>5000</v>
      </c>
      <c r="F25" s="29"/>
      <c r="G25" s="36" t="s">
        <v>15</v>
      </c>
      <c r="H25" s="37"/>
      <c r="I25" s="37"/>
      <c r="J25" s="38">
        <f>SUBTOTAL(109,Entretenimiento[Diferencia])</f>
        <v>52700</v>
      </c>
    </row>
    <row r="26" spans="2:10" ht="30" customHeight="1" x14ac:dyDescent="0.25">
      <c r="B26" s="39" t="s">
        <v>15</v>
      </c>
      <c r="C26" s="33"/>
      <c r="D26" s="33"/>
      <c r="E26" s="33">
        <f>SUBTOTAL(109,Alojamiento[Diferencia])</f>
        <v>66800</v>
      </c>
      <c r="F26" s="29"/>
      <c r="G26" s="40"/>
      <c r="H26" s="40"/>
      <c r="I26" s="40"/>
      <c r="J26" s="40"/>
    </row>
    <row r="27" spans="2:10" ht="37.950000000000003" customHeight="1" x14ac:dyDescent="0.25">
      <c r="B27" s="41"/>
      <c r="C27" s="42"/>
      <c r="D27" s="42"/>
      <c r="E27" s="42"/>
      <c r="F27" s="29"/>
      <c r="G27" s="40"/>
      <c r="H27" s="40"/>
      <c r="I27" s="40"/>
      <c r="J27" s="40"/>
    </row>
    <row r="28" spans="2:10" ht="30" customHeight="1" x14ac:dyDescent="0.25">
      <c r="B28" s="80" t="s">
        <v>16</v>
      </c>
      <c r="C28" s="80"/>
      <c r="D28" s="80"/>
      <c r="E28" s="80"/>
      <c r="F28" s="29"/>
      <c r="G28" s="81" t="s">
        <v>49</v>
      </c>
      <c r="H28" s="81"/>
      <c r="I28" s="81"/>
      <c r="J28" s="81"/>
    </row>
    <row r="29" spans="2:10" ht="48" customHeight="1" x14ac:dyDescent="0.25">
      <c r="B29" s="43" t="s">
        <v>5</v>
      </c>
      <c r="C29" s="44" t="s">
        <v>40</v>
      </c>
      <c r="D29" s="44" t="s">
        <v>41</v>
      </c>
      <c r="E29" s="45" t="s">
        <v>42</v>
      </c>
      <c r="F29" s="29"/>
      <c r="G29" s="46" t="s">
        <v>5</v>
      </c>
      <c r="H29" s="44" t="s">
        <v>40</v>
      </c>
      <c r="I29" s="44" t="s">
        <v>41</v>
      </c>
      <c r="J29" s="45" t="s">
        <v>42</v>
      </c>
    </row>
    <row r="30" spans="2:10" ht="30" customHeight="1" x14ac:dyDescent="0.25">
      <c r="B30" s="47" t="s">
        <v>17</v>
      </c>
      <c r="C30" s="48">
        <v>200000</v>
      </c>
      <c r="D30" s="48">
        <v>180000</v>
      </c>
      <c r="E30" s="48">
        <f>Transporte[[#This Row],[Cantidad prevista 
costo]]-Transporte[[#This Row],[Real 
costo]]</f>
        <v>20000</v>
      </c>
      <c r="F30" s="29"/>
      <c r="G30" s="47" t="s">
        <v>50</v>
      </c>
      <c r="H30" s="48">
        <v>30000</v>
      </c>
      <c r="I30" s="48">
        <v>24000</v>
      </c>
      <c r="J30" s="48">
        <f>Préstamos[[#This Row],[Cantidad prevista 
costo]]-Préstamos[[#This Row],[Real 
costo]]</f>
        <v>6000</v>
      </c>
    </row>
    <row r="31" spans="2:10" ht="30" customHeight="1" x14ac:dyDescent="0.25">
      <c r="B31" s="47" t="s">
        <v>18</v>
      </c>
      <c r="C31" s="48">
        <v>25000</v>
      </c>
      <c r="D31" s="48">
        <v>0</v>
      </c>
      <c r="E31" s="48">
        <f>Transporte[[#This Row],[Cantidad prevista 
costo]]-Transporte[[#This Row],[Real 
costo]]</f>
        <v>25000</v>
      </c>
      <c r="F31" s="29"/>
      <c r="G31" s="47" t="s">
        <v>51</v>
      </c>
      <c r="H31" s="48">
        <v>10000</v>
      </c>
      <c r="I31" s="48">
        <v>52000</v>
      </c>
      <c r="J31" s="48">
        <f>Préstamos[[#This Row],[Cantidad prevista 
costo]]-Préstamos[[#This Row],[Real 
costo]]</f>
        <v>-42000</v>
      </c>
    </row>
    <row r="32" spans="2:10" ht="30" customHeight="1" x14ac:dyDescent="0.25">
      <c r="B32" s="47" t="s">
        <v>19</v>
      </c>
      <c r="C32" s="48">
        <v>25000</v>
      </c>
      <c r="D32" s="48">
        <v>20000</v>
      </c>
      <c r="E32" s="48">
        <f>Transporte[[#This Row],[Cantidad prevista 
costo]]-Transporte[[#This Row],[Real 
costo]]</f>
        <v>5000</v>
      </c>
      <c r="F32" s="29"/>
      <c r="G32" s="47" t="s">
        <v>52</v>
      </c>
      <c r="H32" s="48">
        <v>30000</v>
      </c>
      <c r="I32" s="48">
        <v>20000</v>
      </c>
      <c r="J32" s="48">
        <f>Préstamos[[#This Row],[Cantidad prevista 
costo]]-Préstamos[[#This Row],[Real 
costo]]</f>
        <v>10000</v>
      </c>
    </row>
    <row r="33" spans="2:10" ht="30" customHeight="1" x14ac:dyDescent="0.25">
      <c r="B33" s="47" t="s">
        <v>20</v>
      </c>
      <c r="C33" s="48">
        <v>20000</v>
      </c>
      <c r="D33" s="48">
        <v>10000</v>
      </c>
      <c r="E33" s="48">
        <f>Transporte[[#This Row],[Cantidad prevista 
costo]]-Transporte[[#This Row],[Real 
costo]]</f>
        <v>10000</v>
      </c>
      <c r="F33" s="29"/>
      <c r="G33" s="47" t="s">
        <v>52</v>
      </c>
      <c r="H33" s="48">
        <v>15000</v>
      </c>
      <c r="I33" s="48">
        <v>10000</v>
      </c>
      <c r="J33" s="48">
        <f>Préstamos[[#This Row],[Cantidad prevista 
costo]]-Préstamos[[#This Row],[Real 
costo]]</f>
        <v>5000</v>
      </c>
    </row>
    <row r="34" spans="2:10" ht="30" customHeight="1" x14ac:dyDescent="0.25">
      <c r="B34" s="47" t="s">
        <v>21</v>
      </c>
      <c r="C34" s="48">
        <v>75000</v>
      </c>
      <c r="D34" s="48">
        <v>75000</v>
      </c>
      <c r="E34" s="48">
        <f>Transporte[[#This Row],[Cantidad prevista 
costo]]-Transporte[[#This Row],[Real 
costo]]</f>
        <v>0</v>
      </c>
      <c r="F34" s="29"/>
      <c r="G34" s="47" t="s">
        <v>52</v>
      </c>
      <c r="H34" s="48">
        <v>0</v>
      </c>
      <c r="I34" s="48">
        <v>0</v>
      </c>
      <c r="J34" s="48">
        <f>Préstamos[[#This Row],[Cantidad prevista 
costo]]-Préstamos[[#This Row],[Real 
costo]]</f>
        <v>0</v>
      </c>
    </row>
    <row r="35" spans="2:10" ht="30" customHeight="1" x14ac:dyDescent="0.25">
      <c r="B35" s="47" t="s">
        <v>22</v>
      </c>
      <c r="C35" s="48">
        <v>30000</v>
      </c>
      <c r="D35" s="48">
        <v>25000</v>
      </c>
      <c r="E35" s="48">
        <f>Transporte[[#This Row],[Cantidad prevista 
costo]]-Transporte[[#This Row],[Real 
costo]]</f>
        <v>5000</v>
      </c>
      <c r="F35" s="29"/>
      <c r="G35" s="47" t="s">
        <v>14</v>
      </c>
      <c r="H35" s="48">
        <v>25000</v>
      </c>
      <c r="I35" s="48">
        <v>10000</v>
      </c>
      <c r="J35" s="48">
        <f>Préstamos[[#This Row],[Cantidad prevista 
costo]]-Préstamos[[#This Row],[Real 
costo]]</f>
        <v>15000</v>
      </c>
    </row>
    <row r="36" spans="2:10" ht="30" customHeight="1" x14ac:dyDescent="0.25">
      <c r="B36" s="47" t="s">
        <v>14</v>
      </c>
      <c r="C36" s="48">
        <v>15000</v>
      </c>
      <c r="D36" s="48">
        <v>10000</v>
      </c>
      <c r="E36" s="48">
        <f>Transporte[[#This Row],[Cantidad prevista 
costo]]-Transporte[[#This Row],[Real 
costo]]</f>
        <v>5000</v>
      </c>
      <c r="F36" s="29"/>
      <c r="G36" s="49" t="s">
        <v>15</v>
      </c>
      <c r="H36" s="50"/>
      <c r="I36" s="50"/>
      <c r="J36" s="51">
        <f>SUBTOTAL(109,Préstamos[Diferencia])</f>
        <v>-6000</v>
      </c>
    </row>
    <row r="37" spans="2:10" ht="30" customHeight="1" x14ac:dyDescent="0.25">
      <c r="B37" s="49" t="s">
        <v>15</v>
      </c>
      <c r="C37" s="50"/>
      <c r="D37" s="50"/>
      <c r="E37" s="51">
        <f>SUBTOTAL(109,Transporte[Diferencia])</f>
        <v>70000</v>
      </c>
      <c r="F37" s="29"/>
      <c r="G37" s="41"/>
      <c r="H37" s="52"/>
      <c r="I37" s="52"/>
      <c r="J37" s="52"/>
    </row>
    <row r="38" spans="2:10" ht="37.950000000000003" customHeight="1" x14ac:dyDescent="0.25">
      <c r="B38" s="53"/>
      <c r="C38" s="54"/>
      <c r="D38" s="54"/>
      <c r="E38" s="42"/>
      <c r="F38" s="29"/>
      <c r="G38" s="69"/>
      <c r="H38" s="69"/>
      <c r="I38" s="69"/>
      <c r="J38" s="69"/>
    </row>
    <row r="39" spans="2:10" ht="30" customHeight="1" x14ac:dyDescent="0.25">
      <c r="B39" s="81" t="s">
        <v>19</v>
      </c>
      <c r="C39" s="81"/>
      <c r="D39" s="81"/>
      <c r="E39" s="81"/>
      <c r="F39" s="29"/>
      <c r="G39" s="81" t="s">
        <v>53</v>
      </c>
      <c r="H39" s="81"/>
      <c r="I39" s="81"/>
      <c r="J39" s="81"/>
    </row>
    <row r="40" spans="2:10" ht="48" customHeight="1" x14ac:dyDescent="0.25">
      <c r="B40" s="46" t="s">
        <v>5</v>
      </c>
      <c r="C40" s="44" t="s">
        <v>39</v>
      </c>
      <c r="D40" s="44" t="s">
        <v>41</v>
      </c>
      <c r="E40" s="45" t="s">
        <v>42</v>
      </c>
      <c r="F40" s="29"/>
      <c r="G40" s="55" t="s">
        <v>5</v>
      </c>
      <c r="H40" s="44" t="s">
        <v>40</v>
      </c>
      <c r="I40" s="44" t="s">
        <v>41</v>
      </c>
      <c r="J40" s="45" t="s">
        <v>42</v>
      </c>
    </row>
    <row r="41" spans="2:10" ht="30" customHeight="1" x14ac:dyDescent="0.25">
      <c r="B41" s="47" t="s">
        <v>23</v>
      </c>
      <c r="C41" s="48">
        <v>50000</v>
      </c>
      <c r="D41" s="48">
        <v>30000</v>
      </c>
      <c r="E41" s="48">
        <f>Seguro[[#This Row],[Cantidad prevista
costo]]-Seguro[[#This Row],[Real 
costo]]</f>
        <v>20000</v>
      </c>
      <c r="F41" s="29"/>
      <c r="G41" s="47" t="s">
        <v>54</v>
      </c>
      <c r="H41" s="48">
        <v>25000</v>
      </c>
      <c r="I41" s="48">
        <v>2000</v>
      </c>
      <c r="J41" s="48">
        <f>Impuestos[[#This Row],[Cantidad prevista 
costo]]-Impuestos[[#This Row],[Real 
costo]]</f>
        <v>23000</v>
      </c>
    </row>
    <row r="42" spans="2:10" ht="30" customHeight="1" x14ac:dyDescent="0.25">
      <c r="B42" s="47" t="s">
        <v>24</v>
      </c>
      <c r="C42" s="48">
        <v>20000</v>
      </c>
      <c r="D42" s="48">
        <v>15000</v>
      </c>
      <c r="E42" s="48">
        <f>Seguro[[#This Row],[Cantidad prevista
costo]]-Seguro[[#This Row],[Real 
costo]]</f>
        <v>5000</v>
      </c>
      <c r="F42" s="29"/>
      <c r="G42" s="47" t="s">
        <v>55</v>
      </c>
      <c r="H42" s="48">
        <v>15000</v>
      </c>
      <c r="I42" s="48">
        <v>8000</v>
      </c>
      <c r="J42" s="48">
        <f>Impuestos[[#This Row],[Cantidad prevista 
costo]]-Impuestos[[#This Row],[Real 
costo]]</f>
        <v>7000</v>
      </c>
    </row>
    <row r="43" spans="2:10" ht="30" customHeight="1" x14ac:dyDescent="0.25">
      <c r="B43" s="47" t="s">
        <v>25</v>
      </c>
      <c r="C43" s="48">
        <v>25000</v>
      </c>
      <c r="D43" s="48">
        <v>2000</v>
      </c>
      <c r="E43" s="48">
        <f>Seguro[[#This Row],[Cantidad prevista
costo]]-Seguro[[#This Row],[Real 
costo]]</f>
        <v>23000</v>
      </c>
      <c r="F43" s="29"/>
      <c r="G43" s="47" t="s">
        <v>56</v>
      </c>
      <c r="H43" s="48">
        <v>10000</v>
      </c>
      <c r="I43" s="48">
        <v>10000</v>
      </c>
      <c r="J43" s="48">
        <f>Impuestos[[#This Row],[Cantidad prevista 
costo]]-Impuestos[[#This Row],[Real 
costo]]</f>
        <v>0</v>
      </c>
    </row>
    <row r="44" spans="2:10" ht="30" customHeight="1" x14ac:dyDescent="0.25">
      <c r="B44" s="47" t="s">
        <v>14</v>
      </c>
      <c r="C44" s="48">
        <v>2000</v>
      </c>
      <c r="D44" s="48">
        <v>0</v>
      </c>
      <c r="E44" s="48">
        <f>Seguro[[#This Row],[Cantidad prevista
costo]]-Seguro[[#This Row],[Real 
costo]]</f>
        <v>2000</v>
      </c>
      <c r="F44" s="29"/>
      <c r="G44" s="47" t="s">
        <v>14</v>
      </c>
      <c r="H44" s="48">
        <v>0</v>
      </c>
      <c r="I44" s="48">
        <v>0</v>
      </c>
      <c r="J44" s="48">
        <f>Impuestos[[#This Row],[Cantidad prevista 
costo]]-Impuestos[[#This Row],[Real 
costo]]</f>
        <v>0</v>
      </c>
    </row>
    <row r="45" spans="2:10" ht="30" customHeight="1" x14ac:dyDescent="0.25">
      <c r="B45" s="49" t="s">
        <v>15</v>
      </c>
      <c r="C45" s="50"/>
      <c r="D45" s="50"/>
      <c r="E45" s="51">
        <f>SUBTOTAL(109,Seguro[Diferencia])</f>
        <v>50000</v>
      </c>
      <c r="F45" s="29"/>
      <c r="G45" s="49" t="s">
        <v>15</v>
      </c>
      <c r="H45" s="50"/>
      <c r="I45" s="50"/>
      <c r="J45" s="51">
        <f>SUBTOTAL(109,Impuestos[Diferencia])</f>
        <v>30000</v>
      </c>
    </row>
    <row r="46" spans="2:10" ht="37.950000000000003" customHeight="1" x14ac:dyDescent="0.25">
      <c r="B46" s="56"/>
      <c r="C46" s="57"/>
      <c r="D46" s="57"/>
      <c r="E46" s="48"/>
      <c r="F46" s="29"/>
      <c r="G46" s="40"/>
      <c r="H46" s="40"/>
      <c r="I46" s="40"/>
      <c r="J46" s="40"/>
    </row>
    <row r="47" spans="2:10" ht="30" customHeight="1" x14ac:dyDescent="0.25">
      <c r="B47" s="80" t="s">
        <v>26</v>
      </c>
      <c r="C47" s="80"/>
      <c r="D47" s="80"/>
      <c r="E47" s="80"/>
      <c r="F47" s="29"/>
      <c r="G47" s="81" t="s">
        <v>57</v>
      </c>
      <c r="H47" s="81"/>
      <c r="I47" s="81"/>
      <c r="J47" s="81"/>
    </row>
    <row r="48" spans="2:10" ht="49.95" customHeight="1" x14ac:dyDescent="0.25">
      <c r="B48" s="58" t="s">
        <v>5</v>
      </c>
      <c r="C48" s="44" t="s">
        <v>40</v>
      </c>
      <c r="D48" s="44" t="s">
        <v>41</v>
      </c>
      <c r="E48" s="45" t="s">
        <v>42</v>
      </c>
      <c r="F48" s="29"/>
      <c r="G48" s="55" t="s">
        <v>5</v>
      </c>
      <c r="H48" s="44" t="s">
        <v>40</v>
      </c>
      <c r="I48" s="44" t="s">
        <v>41</v>
      </c>
      <c r="J48" s="45" t="s">
        <v>42</v>
      </c>
    </row>
    <row r="49" spans="2:10" ht="30" customHeight="1" x14ac:dyDescent="0.25">
      <c r="B49" s="47" t="s">
        <v>27</v>
      </c>
      <c r="C49" s="48">
        <v>200000</v>
      </c>
      <c r="D49" s="48">
        <v>180000</v>
      </c>
      <c r="E49" s="48">
        <f>Comida[[#This Row],[Cantidad prevista 
costo]]-Comida[[#This Row],[Real 
costo]]</f>
        <v>20000</v>
      </c>
      <c r="F49" s="29"/>
      <c r="G49" s="47" t="s">
        <v>58</v>
      </c>
      <c r="H49" s="48">
        <v>20000</v>
      </c>
      <c r="I49" s="48">
        <v>15000</v>
      </c>
      <c r="J49" s="48">
        <f>Ahorros[[#This Row],[Cantidad prevista 
costo]]-Ahorros[[#This Row],[Real 
costo]]</f>
        <v>5000</v>
      </c>
    </row>
    <row r="50" spans="2:10" ht="30" customHeight="1" x14ac:dyDescent="0.25">
      <c r="B50" s="47" t="s">
        <v>28</v>
      </c>
      <c r="C50" s="48">
        <v>50000</v>
      </c>
      <c r="D50" s="48">
        <v>350000</v>
      </c>
      <c r="E50" s="48">
        <f>Comida[[#This Row],[Cantidad prevista 
costo]]-Comida[[#This Row],[Real 
costo]]</f>
        <v>-300000</v>
      </c>
      <c r="F50" s="29"/>
      <c r="G50" s="47" t="s">
        <v>59</v>
      </c>
      <c r="H50" s="48">
        <v>20000</v>
      </c>
      <c r="I50" s="48">
        <v>10000</v>
      </c>
      <c r="J50" s="48">
        <f>Ahorros[[#This Row],[Cantidad prevista 
costo]]-Ahorros[[#This Row],[Real 
costo]]</f>
        <v>10000</v>
      </c>
    </row>
    <row r="51" spans="2:10" ht="30" customHeight="1" x14ac:dyDescent="0.25">
      <c r="B51" s="47" t="s">
        <v>14</v>
      </c>
      <c r="C51" s="48">
        <v>0</v>
      </c>
      <c r="D51" s="48">
        <v>0</v>
      </c>
      <c r="E51" s="48">
        <f>Comida[[#This Row],[Cantidad prevista 
costo]]-Comida[[#This Row],[Real 
costo]]</f>
        <v>0</v>
      </c>
      <c r="F51" s="29"/>
      <c r="G51" s="47" t="s">
        <v>14</v>
      </c>
      <c r="H51" s="48">
        <v>0</v>
      </c>
      <c r="I51" s="48">
        <v>0</v>
      </c>
      <c r="J51" s="48">
        <f>Ahorros[[#This Row],[Cantidad prevista 
costo]]-Ahorros[[#This Row],[Real 
costo]]</f>
        <v>0</v>
      </c>
    </row>
    <row r="52" spans="2:10" ht="30" customHeight="1" x14ac:dyDescent="0.25">
      <c r="B52" s="49" t="s">
        <v>15</v>
      </c>
      <c r="C52" s="50"/>
      <c r="D52" s="50"/>
      <c r="E52" s="51">
        <f>SUBTOTAL(109,Comida[Diferencia])</f>
        <v>-280000</v>
      </c>
      <c r="F52" s="29"/>
      <c r="G52" s="49" t="s">
        <v>15</v>
      </c>
      <c r="H52" s="50"/>
      <c r="I52" s="50"/>
      <c r="J52" s="51">
        <f>SUBTOTAL(109,Ahorros[Diferencia])</f>
        <v>15000</v>
      </c>
    </row>
    <row r="53" spans="2:10" ht="37.950000000000003" customHeight="1" x14ac:dyDescent="0.25">
      <c r="B53" s="59"/>
      <c r="C53" s="52"/>
      <c r="D53" s="52"/>
      <c r="E53" s="52"/>
      <c r="F53" s="29"/>
      <c r="G53" s="60"/>
      <c r="H53" s="61"/>
      <c r="I53" s="61"/>
      <c r="J53" s="61"/>
    </row>
    <row r="54" spans="2:10" ht="30" customHeight="1" x14ac:dyDescent="0.25">
      <c r="B54" s="80" t="s">
        <v>29</v>
      </c>
      <c r="C54" s="80"/>
      <c r="D54" s="80"/>
      <c r="E54" s="80"/>
      <c r="F54" s="29"/>
      <c r="G54" s="81" t="s">
        <v>60</v>
      </c>
      <c r="H54" s="81"/>
      <c r="I54" s="81"/>
      <c r="J54" s="81"/>
    </row>
    <row r="55" spans="2:10" ht="48" customHeight="1" x14ac:dyDescent="0.25">
      <c r="B55" s="62" t="s">
        <v>5</v>
      </c>
      <c r="C55" s="44" t="s">
        <v>40</v>
      </c>
      <c r="D55" s="44" t="s">
        <v>41</v>
      </c>
      <c r="E55" s="45" t="s">
        <v>42</v>
      </c>
      <c r="F55" s="29"/>
      <c r="G55" s="46" t="s">
        <v>5</v>
      </c>
      <c r="H55" s="44" t="s">
        <v>40</v>
      </c>
      <c r="I55" s="44" t="s">
        <v>41</v>
      </c>
      <c r="J55" s="45" t="s">
        <v>42</v>
      </c>
    </row>
    <row r="56" spans="2:10" ht="30" customHeight="1" x14ac:dyDescent="0.25">
      <c r="B56" s="47" t="s">
        <v>26</v>
      </c>
      <c r="C56" s="48">
        <v>20000</v>
      </c>
      <c r="D56" s="48">
        <v>20000</v>
      </c>
      <c r="E56" s="48">
        <f>Mascotas[[#This Row],[Cantidad prevista 
costo]]-Mascotas[[#This Row],[Real 
costo]]</f>
        <v>0</v>
      </c>
      <c r="F56" s="29"/>
      <c r="G56" s="47" t="s">
        <v>61</v>
      </c>
      <c r="H56" s="48">
        <v>10000</v>
      </c>
      <c r="I56" s="48">
        <v>8000</v>
      </c>
      <c r="J56" s="48">
        <f>Regalos[[#This Row],[Cantidad prevista 
costo]]-Regalos[[#This Row],[Real 
costo]]</f>
        <v>2000</v>
      </c>
    </row>
    <row r="57" spans="2:10" ht="30" customHeight="1" x14ac:dyDescent="0.25">
      <c r="B57" s="47" t="s">
        <v>30</v>
      </c>
      <c r="C57" s="48">
        <v>15000</v>
      </c>
      <c r="D57" s="48">
        <v>10000</v>
      </c>
      <c r="E57" s="48">
        <f>Mascotas[[#This Row],[Cantidad prevista 
costo]]-Mascotas[[#This Row],[Real 
costo]]</f>
        <v>5000</v>
      </c>
      <c r="F57" s="29"/>
      <c r="G57" s="47" t="s">
        <v>62</v>
      </c>
      <c r="H57" s="48">
        <v>0</v>
      </c>
      <c r="I57" s="48">
        <v>0</v>
      </c>
      <c r="J57" s="48">
        <f>Regalos[[#This Row],[Cantidad prevista 
costo]]-Regalos[[#This Row],[Real 
costo]]</f>
        <v>0</v>
      </c>
    </row>
    <row r="58" spans="2:10" ht="30" customHeight="1" x14ac:dyDescent="0.25">
      <c r="B58" s="47" t="s">
        <v>31</v>
      </c>
      <c r="C58" s="48">
        <v>0</v>
      </c>
      <c r="D58" s="48">
        <v>0</v>
      </c>
      <c r="E58" s="48">
        <f>Mascotas[[#This Row],[Cantidad prevista 
costo]]-Mascotas[[#This Row],[Real 
costo]]</f>
        <v>0</v>
      </c>
      <c r="F58" s="29"/>
      <c r="G58" s="47" t="s">
        <v>63</v>
      </c>
      <c r="H58" s="48">
        <v>0</v>
      </c>
      <c r="I58" s="48">
        <v>0</v>
      </c>
      <c r="J58" s="48">
        <f>Regalos[[#This Row],[Cantidad prevista 
costo]]-Regalos[[#This Row],[Real 
costo]]</f>
        <v>0</v>
      </c>
    </row>
    <row r="59" spans="2:10" ht="30" customHeight="1" x14ac:dyDescent="0.25">
      <c r="B59" s="47" t="s">
        <v>32</v>
      </c>
      <c r="C59" s="48">
        <v>0</v>
      </c>
      <c r="D59" s="48">
        <v>0</v>
      </c>
      <c r="E59" s="48">
        <f>Mascotas[[#This Row],[Cantidad prevista 
costo]]-Mascotas[[#This Row],[Real 
costo]]</f>
        <v>0</v>
      </c>
      <c r="F59" s="29"/>
      <c r="G59" s="49" t="s">
        <v>15</v>
      </c>
      <c r="H59" s="50"/>
      <c r="I59" s="50"/>
      <c r="J59" s="51">
        <f>SUBTOTAL(109,Regalos[Diferencia])</f>
        <v>2000</v>
      </c>
    </row>
    <row r="60" spans="2:10" ht="30" customHeight="1" x14ac:dyDescent="0.25">
      <c r="B60" s="47" t="s">
        <v>14</v>
      </c>
      <c r="C60" s="48">
        <v>0</v>
      </c>
      <c r="D60" s="48">
        <v>0</v>
      </c>
      <c r="E60" s="48">
        <f>Mascotas[[#This Row],[Cantidad prevista 
costo]]-Mascotas[[#This Row],[Real 
costo]]</f>
        <v>0</v>
      </c>
      <c r="F60" s="29"/>
      <c r="G60" s="41"/>
      <c r="H60" s="54"/>
      <c r="I60" s="54"/>
      <c r="J60" s="42"/>
    </row>
    <row r="61" spans="2:10" ht="30" customHeight="1" x14ac:dyDescent="0.25">
      <c r="B61" s="49" t="s">
        <v>15</v>
      </c>
      <c r="C61" s="63"/>
      <c r="D61" s="63"/>
      <c r="E61" s="63">
        <f>SUBTOTAL(109,Mascotas[Diferencia])</f>
        <v>5000</v>
      </c>
      <c r="F61" s="29"/>
      <c r="G61" s="41"/>
      <c r="H61" s="54"/>
      <c r="I61" s="54"/>
      <c r="J61" s="42"/>
    </row>
    <row r="62" spans="2:10" ht="37.950000000000003" customHeight="1" x14ac:dyDescent="0.25">
      <c r="B62" s="53"/>
      <c r="C62" s="53"/>
      <c r="D62" s="53"/>
      <c r="E62" s="53"/>
      <c r="F62" s="29"/>
      <c r="G62" s="64"/>
      <c r="H62" s="54"/>
      <c r="I62" s="54"/>
      <c r="J62" s="54"/>
    </row>
    <row r="63" spans="2:10" ht="30" customHeight="1" x14ac:dyDescent="0.25">
      <c r="B63" s="87" t="s">
        <v>33</v>
      </c>
      <c r="C63" s="87"/>
      <c r="D63" s="87"/>
      <c r="E63" s="87"/>
      <c r="F63" s="29"/>
      <c r="G63" s="80" t="s">
        <v>64</v>
      </c>
      <c r="H63" s="80"/>
      <c r="I63" s="80"/>
      <c r="J63" s="80"/>
    </row>
    <row r="64" spans="2:10" ht="48" customHeight="1" x14ac:dyDescent="0.25">
      <c r="B64" s="55" t="s">
        <v>5</v>
      </c>
      <c r="C64" s="44" t="s">
        <v>40</v>
      </c>
      <c r="D64" s="44" t="s">
        <v>41</v>
      </c>
      <c r="E64" s="45" t="s">
        <v>42</v>
      </c>
      <c r="F64" s="29"/>
      <c r="G64" s="52" t="s">
        <v>65</v>
      </c>
      <c r="H64" s="44" t="s">
        <v>40</v>
      </c>
      <c r="I64" s="44" t="s">
        <v>41</v>
      </c>
      <c r="J64" s="45" t="s">
        <v>42</v>
      </c>
    </row>
    <row r="65" spans="2:10" ht="30" customHeight="1" x14ac:dyDescent="0.25">
      <c r="B65" s="47" t="s">
        <v>24</v>
      </c>
      <c r="C65" s="48">
        <v>25000</v>
      </c>
      <c r="D65" s="48">
        <v>2000</v>
      </c>
      <c r="E65" s="48">
        <f>CuidadoPersonal[[#This Row],[Cantidad prevista 
costo]]-CuidadoPersonal[[#This Row],[Real 
costo]]</f>
        <v>23000</v>
      </c>
      <c r="F65" s="29"/>
      <c r="G65" s="47" t="s">
        <v>66</v>
      </c>
      <c r="H65" s="48">
        <v>50000</v>
      </c>
      <c r="I65" s="48">
        <v>0</v>
      </c>
      <c r="J65" s="48">
        <f>Legal[[#This Row],[Cantidad prevista 
costo]]-Legal[[#This Row],[Real 
costo]]</f>
        <v>50000</v>
      </c>
    </row>
    <row r="66" spans="2:10" ht="30" customHeight="1" x14ac:dyDescent="0.25">
      <c r="B66" s="47" t="s">
        <v>34</v>
      </c>
      <c r="C66" s="48">
        <v>20000</v>
      </c>
      <c r="D66" s="48">
        <v>25000</v>
      </c>
      <c r="E66" s="48">
        <f>CuidadoPersonal[[#This Row],[Cantidad prevista 
costo]]-CuidadoPersonal[[#This Row],[Real 
costo]]</f>
        <v>-5000</v>
      </c>
      <c r="F66" s="29"/>
      <c r="G66" s="47" t="s">
        <v>67</v>
      </c>
      <c r="H66" s="48">
        <v>0</v>
      </c>
      <c r="I66" s="48">
        <v>0</v>
      </c>
      <c r="J66" s="48">
        <f>Legal[[#This Row],[Cantidad prevista 
costo]]-Legal[[#This Row],[Real 
costo]]</f>
        <v>0</v>
      </c>
    </row>
    <row r="67" spans="2:10" ht="30" customHeight="1" x14ac:dyDescent="0.25">
      <c r="B67" s="47" t="s">
        <v>35</v>
      </c>
      <c r="C67" s="48">
        <v>35000</v>
      </c>
      <c r="D67" s="48">
        <v>30000</v>
      </c>
      <c r="E67" s="48">
        <f>CuidadoPersonal[[#This Row],[Cantidad prevista 
costo]]-CuidadoPersonal[[#This Row],[Real 
costo]]</f>
        <v>5000</v>
      </c>
      <c r="F67" s="29"/>
      <c r="G67" s="47" t="s">
        <v>68</v>
      </c>
      <c r="H67" s="48">
        <v>0</v>
      </c>
      <c r="I67" s="48">
        <v>0</v>
      </c>
      <c r="J67" s="48">
        <f>Legal[[#This Row],[Cantidad prevista 
costo]]-Legal[[#This Row],[Real 
costo]]</f>
        <v>0</v>
      </c>
    </row>
    <row r="68" spans="2:10" ht="30" customHeight="1" x14ac:dyDescent="0.25">
      <c r="B68" s="47" t="s">
        <v>36</v>
      </c>
      <c r="C68" s="48">
        <v>0</v>
      </c>
      <c r="D68" s="48">
        <v>0</v>
      </c>
      <c r="E68" s="48">
        <f>CuidadoPersonal[[#This Row],[Cantidad prevista 
costo]]-CuidadoPersonal[[#This Row],[Real 
costo]]</f>
        <v>0</v>
      </c>
      <c r="F68" s="29"/>
      <c r="G68" s="47" t="s">
        <v>14</v>
      </c>
      <c r="H68" s="48">
        <v>0</v>
      </c>
      <c r="I68" s="48">
        <v>0</v>
      </c>
      <c r="J68" s="48">
        <f>Legal[[#This Row],[Cantidad prevista 
costo]]-Legal[[#This Row],[Real 
costo]]</f>
        <v>0</v>
      </c>
    </row>
    <row r="69" spans="2:10" ht="30" customHeight="1" x14ac:dyDescent="0.25">
      <c r="B69" s="47" t="s">
        <v>37</v>
      </c>
      <c r="C69" s="48">
        <v>18000</v>
      </c>
      <c r="D69" s="48">
        <v>10000</v>
      </c>
      <c r="E69" s="48">
        <f>CuidadoPersonal[[#This Row],[Cantidad prevista 
costo]]-CuidadoPersonal[[#This Row],[Real 
costo]]</f>
        <v>8000</v>
      </c>
      <c r="F69" s="29"/>
      <c r="G69" s="49" t="s">
        <v>15</v>
      </c>
      <c r="H69" s="50"/>
      <c r="I69" s="50"/>
      <c r="J69" s="51">
        <f>SUBTOTAL(109,Legal[Diferencia])</f>
        <v>50000</v>
      </c>
    </row>
    <row r="70" spans="2:10" ht="30" customHeight="1" x14ac:dyDescent="0.25">
      <c r="B70" s="47" t="s">
        <v>38</v>
      </c>
      <c r="C70" s="48">
        <v>0</v>
      </c>
      <c r="D70" s="48">
        <v>0</v>
      </c>
      <c r="E70" s="48">
        <f>CuidadoPersonal[[#This Row],[Cantidad prevista 
costo]]-CuidadoPersonal[[#This Row],[Real 
costo]]</f>
        <v>0</v>
      </c>
      <c r="F70" s="29"/>
      <c r="G70" s="40"/>
      <c r="H70" s="40"/>
      <c r="I70" s="40"/>
      <c r="J70" s="40"/>
    </row>
    <row r="71" spans="2:10" ht="30" customHeight="1" x14ac:dyDescent="0.25">
      <c r="B71" s="47" t="s">
        <v>14</v>
      </c>
      <c r="C71" s="48">
        <v>0</v>
      </c>
      <c r="D71" s="48">
        <v>0</v>
      </c>
      <c r="E71" s="48">
        <f>CuidadoPersonal[[#This Row],[Cantidad prevista 
costo]]-CuidadoPersonal[[#This Row],[Real 
costo]]</f>
        <v>0</v>
      </c>
      <c r="F71" s="29"/>
      <c r="G71" s="40"/>
      <c r="H71" s="40"/>
      <c r="I71" s="40"/>
      <c r="J71" s="40"/>
    </row>
    <row r="72" spans="2:10" ht="30" customHeight="1" x14ac:dyDescent="0.25">
      <c r="B72" s="49" t="s">
        <v>15</v>
      </c>
      <c r="C72" s="50"/>
      <c r="D72" s="50"/>
      <c r="E72" s="51">
        <f>SUBTOTAL(109,CuidadoPersonal[Diferencia])</f>
        <v>31000</v>
      </c>
      <c r="F72" s="29"/>
      <c r="G72" s="40"/>
      <c r="H72" s="40"/>
      <c r="I72" s="40"/>
      <c r="J72" s="40"/>
    </row>
    <row r="73" spans="2:10" ht="30" customHeight="1" x14ac:dyDescent="0.25">
      <c r="B73" s="65"/>
      <c r="C73" s="65"/>
      <c r="D73" s="65"/>
      <c r="E73" s="65"/>
      <c r="F73" s="29"/>
      <c r="G73" s="70" t="s">
        <v>69</v>
      </c>
      <c r="H73" s="70"/>
      <c r="I73" s="70"/>
      <c r="J73" s="84">
        <f>SUBTOTAL(109,Alojamiento[Cantidad prevista
costo],Transporte[Cantidad prevista 
costo],Seguro[Cantidad prevista
costo],Comida[Cantidad prevista 
costo],Mascotas[Cantidad prevista 
costo],CuidadoPersonal[Cantidad prevista 
costo],Entretenimiento[Cantidad prevista 
costo],Préstamos[Cantidad prevista 
costo],Impuestos[Cantidad prevista 
costo],Ahorros[Cantidad prevista 
costo],Regalos[Cantidad prevista 
costo],Legal[Cantidad prevista 
costo])</f>
        <v>1925000</v>
      </c>
    </row>
    <row r="74" spans="2:10" ht="30" customHeight="1" x14ac:dyDescent="0.25">
      <c r="F74" s="29"/>
      <c r="G74" s="70"/>
      <c r="H74" s="70"/>
      <c r="I74" s="70"/>
      <c r="J74" s="84"/>
    </row>
    <row r="75" spans="2:10" ht="30" customHeight="1" x14ac:dyDescent="0.25">
      <c r="F75" s="29"/>
      <c r="G75" s="86" t="s">
        <v>70</v>
      </c>
      <c r="H75" s="86"/>
      <c r="I75" s="86"/>
      <c r="J75" s="85">
        <f>SUBTOTAL(109,Alojamiento[Real 
costo],Transporte[Real 
costo],Seguro[Real 
costo],Comida[Real 
costo],Mascotas[Real 
costo],CuidadoPersonal[Real 
costo],Entretenimiento[Real 
costo],Préstamos[Real 
costo],Impuestos[Real 
costo],Ahorros[Real 
costo],Regalos[Real 
costo],Legal[Real 
costo])</f>
        <v>1739300</v>
      </c>
    </row>
    <row r="76" spans="2:10" ht="30" customHeight="1" x14ac:dyDescent="0.25">
      <c r="F76" s="29"/>
      <c r="G76" s="86"/>
      <c r="H76" s="86"/>
      <c r="I76" s="86"/>
      <c r="J76" s="85"/>
    </row>
    <row r="77" spans="2:10" ht="24.9" customHeight="1" x14ac:dyDescent="0.25">
      <c r="F77" s="29"/>
      <c r="G77" s="82" t="s">
        <v>71</v>
      </c>
      <c r="H77" s="82"/>
      <c r="I77" s="82"/>
      <c r="J77" s="83">
        <f>J73-J75</f>
        <v>185700</v>
      </c>
    </row>
    <row r="78" spans="2:10" ht="24.9" customHeight="1" x14ac:dyDescent="0.25">
      <c r="F78" s="29"/>
      <c r="G78" s="82"/>
      <c r="H78" s="82"/>
      <c r="I78" s="82"/>
      <c r="J78" s="83"/>
    </row>
    <row r="79" spans="2:10" ht="24.9" customHeight="1" x14ac:dyDescent="0.25">
      <c r="F79" s="29"/>
    </row>
    <row r="80" spans="2:10" ht="24.9" customHeight="1" x14ac:dyDescent="0.25">
      <c r="F80" s="29"/>
    </row>
    <row r="81" spans="6:8" ht="24.9" customHeight="1" x14ac:dyDescent="0.4">
      <c r="F81" s="29"/>
      <c r="G81" s="66" t="s">
        <v>80</v>
      </c>
      <c r="H81" s="66">
        <f>+J73</f>
        <v>1925000</v>
      </c>
    </row>
    <row r="82" spans="6:8" ht="22.8" x14ac:dyDescent="0.4">
      <c r="G82" s="67" t="s">
        <v>70</v>
      </c>
      <c r="H82" s="67">
        <f>+J75</f>
        <v>1739300</v>
      </c>
    </row>
    <row r="83" spans="6:8" ht="22.8" x14ac:dyDescent="0.4">
      <c r="G83" s="67" t="s">
        <v>71</v>
      </c>
      <c r="H83" s="67">
        <f>+J77</f>
        <v>185700</v>
      </c>
    </row>
  </sheetData>
  <mergeCells count="26">
    <mergeCell ref="G47:J47"/>
    <mergeCell ref="B54:E54"/>
    <mergeCell ref="G54:J54"/>
    <mergeCell ref="B63:E63"/>
    <mergeCell ref="G63:J63"/>
    <mergeCell ref="G77:I78"/>
    <mergeCell ref="J77:J78"/>
    <mergeCell ref="J73:J74"/>
    <mergeCell ref="J75:J76"/>
    <mergeCell ref="G75:I76"/>
    <mergeCell ref="B2:H2"/>
    <mergeCell ref="G38:J38"/>
    <mergeCell ref="G73:I74"/>
    <mergeCell ref="E4:G5"/>
    <mergeCell ref="E6:G7"/>
    <mergeCell ref="E8:G9"/>
    <mergeCell ref="B4:C4"/>
    <mergeCell ref="B9:C9"/>
    <mergeCell ref="H4:H5"/>
    <mergeCell ref="H6:H7"/>
    <mergeCell ref="H8:H9"/>
    <mergeCell ref="B28:E28"/>
    <mergeCell ref="B39:E39"/>
    <mergeCell ref="G28:J28"/>
    <mergeCell ref="G39:J39"/>
    <mergeCell ref="B47:E47"/>
  </mergeCells>
  <dataValidations count="12">
    <dataValidation allowBlank="1" showInputMessage="1" showErrorMessage="1" prompt="Cree un presupuesto mensual personal en esta hoja de cálculo. Encontrará instrucciones útiles sobre cómo usar este libro en las celdas de esta columna. Use la flecha hacia abajo para empezar." sqref="A1" xr:uid="{535C1FB4-69DA-478A-9C24-451D9BD5B386}"/>
    <dataValidation allowBlank="1" showInputMessage="1" showErrorMessage="1" prompt="El título de esta hoja de cálculo está en la celda B2. La instrucción siguiente está en la celda A4." sqref="A2" xr:uid="{B4FABB03-3192-4386-8C0C-14BCEBFC58A9}"/>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xr:uid="{37ECE25A-D750-4901-9936-FA0425D6DFC1}"/>
    <dataValidation allowBlank="1" showInputMessage="1" showErrorMessage="1" prompt="El saldo previsto se calcula automáticamente en la celda H4; el saldo real, en la H6; y la diferencia, en la celda H8. La instrucción siguiente se encuentra en la celda A9." sqref="A7" xr:uid="{30295BAD-27FA-449C-8A78-ECFC2ACE1A2B}"/>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5." sqref="A9" xr:uid="{23FC07BB-1058-4403-A6BB-F2E3DAB6391D}"/>
    <dataValidation allowBlank="1" showInputMessage="1" showErrorMessage="1" prompt="Escriba los detalles en la tabla Alojamiento, empezando por la celda de la derecha y en la tabla Entretenimiento, empezando por la celda G15. La instrucción siguiente se encuentra en la celda A29." sqref="A15" xr:uid="{DCC6E90E-6B90-466F-863D-46F7DA3C4296}"/>
    <dataValidation allowBlank="1" showInputMessage="1" showErrorMessage="1" prompt="Escriba los detalles en la tabla Transporte, empezando por la celda de la derecha y en la tabla Préstamos, empezando por la celda G29. La instrucción siguiente se encuentra en la celda A40." sqref="A29" xr:uid="{AFC8D67D-8805-4E04-8494-156CF7945383}"/>
    <dataValidation allowBlank="1" showInputMessage="1" showErrorMessage="1" prompt="Escriba la información en la tabla Seguro, empezando por la celda de la derecha y en la tabla Impuestos, empezando por la celda G40. La instrucción siguiente se encuentra en la celda A48." sqref="A40" xr:uid="{34699D58-6783-4DA8-AD00-EB6D5B4F4886}"/>
    <dataValidation allowBlank="1" showInputMessage="1" showErrorMessage="1" prompt="Escriba los detalles en la tabla Comida, empezando por la celda de la derecha y en la tabla Ahorros, empezando por la celda G48. La instrucción siguiente se encuentra en la celda A55." sqref="A48" xr:uid="{E10C94B7-CAAB-4591-99E4-5A50789CA061}"/>
    <dataValidation allowBlank="1" showInputMessage="1" showErrorMessage="1" prompt="Escriba los detalles en la tabla Cuidado personal, empezando en la celda de la derecha y en la tabla Legal a partir de la celda G64. La siguiente instrucción está en la celda A73." sqref="A64" xr:uid="{4D40684C-D56F-4273-B2CC-5C8947747B1A}"/>
    <dataValidation allowBlank="1" showInputMessage="1" showErrorMessage="1" prompt="El total de gastos previstos se calcula automáticamente en la celda J73; el total del gasto real, en la J75; y la diferencia total, en la celda J77." sqref="A73" xr:uid="{7663E59F-1158-4833-8ADA-EE341AD75E0A}"/>
    <dataValidation allowBlank="1" showInputMessage="1" showErrorMessage="1" prompt="Escriba los detalles en la tabla Mascotas, empezando en la celda de la derecha y en la tabla Regalos empezando por la celda G54. La siguiente instrucción está en la celda A64." sqref="A55" xr:uid="{2288A180-A788-4190-A6AF-985B4E7FF023}"/>
  </dataValidations>
  <printOptions horizontalCentered="1"/>
  <pageMargins left="0.4" right="0.4" top="0.4" bottom="0.4" header="0.3" footer="0.5"/>
  <pageSetup paperSize="9" scale="46" fitToHeight="0" orientation="portrait" r:id="rId1"/>
  <headerFooter differentFirst="1">
    <oddFooter>Page &amp;P of &amp;N</oddFooter>
  </headerFooter>
  <rowBreaks count="1" manualBreakCount="1">
    <brk id="44" max="16383" man="1"/>
  </rowBreaks>
  <ignoredErrors>
    <ignoredError sqref="J16:J24 E30 J30:J35 J41:J44 E41:E44 E49:E51 J49:J51 J56:J58 J65:J68 J74 E65:E71 E60 E56:E59 J76" emptyCellReference="1"/>
  </ignoredErrors>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766A65-F7C1-4A05-AEB7-FE8822B53FAC}">
  <ds:schemaRefs>
    <ds:schemaRef ds:uri="http://schemas.microsoft.com/sharepoint/v3/contenttype/forms"/>
  </ds:schemaRefs>
</ds:datastoreItem>
</file>

<file path=customXml/itemProps2.xml><?xml version="1.0" encoding="utf-8"?>
<ds:datastoreItem xmlns:ds="http://schemas.openxmlformats.org/officeDocument/2006/customXml" ds:itemID="{08AC7FD9-EBCF-4CC4-BE1C-34B80F7E835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8771426-2A7A-4B36-9D43-BE26265259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TM33398600</Templat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Presupuesto personal mensual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2022-11-06T05:34:26Z</dcterms:created>
  <dcterms:modified xsi:type="dcterms:W3CDTF">2023-08-10T02:09:29Z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