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5d188eeb5b08b01d/Escritorio/"/>
    </mc:Choice>
  </mc:AlternateContent>
  <xr:revisionPtr revIDLastSave="31" documentId="8_{F9BB7AA2-42EB-4BD6-BC89-814EFDEEBF1F}" xr6:coauthVersionLast="47" xr6:coauthVersionMax="47" xr10:uidLastSave="{B1712200-76C7-46DE-BFB1-589F36FB7E9A}"/>
  <bookViews>
    <workbookView xWindow="-108" yWindow="-108" windowWidth="23256" windowHeight="12456" activeTab="1" xr2:uid="{B368B907-175A-4C7F-95D2-18B7B78CA806}"/>
  </bookViews>
  <sheets>
    <sheet name="Sheet1" sheetId="1" r:id="rId1"/>
    <sheet name="Hoja2" sheetId="3" r:id="rId2"/>
  </sheets>
  <definedNames>
    <definedName name="_xlcn.WorksheetConnection_ControldeIngresosygastos.xlsxAlojamiento1" hidden="1">Alojamiento[]</definedName>
  </definedNames>
  <calcPr calcId="191029"/>
  <pivotCaches>
    <pivotCache cacheId="119"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ojamiento" name="Alojamiento" connection="WorksheetConnection_Control de Ingresos y gastos.xlsx!Alojamient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6" i="1"/>
  <c r="F8" i="1" s="1"/>
  <c r="F9" i="1" s="1"/>
  <c r="F10" i="1" s="1"/>
  <c r="F11" i="1" s="1"/>
  <c r="F12" i="1" s="1"/>
  <c r="F13" i="1" s="1"/>
  <c r="F14" i="1" s="1"/>
  <c r="F15" i="1" s="1"/>
  <c r="F16" i="1" s="1"/>
  <c r="F17" i="1" s="1"/>
  <c r="F18" i="1" s="1"/>
  <c r="F19" i="1" s="1"/>
  <c r="F20" i="1" s="1"/>
  <c r="F21" i="1" s="1"/>
  <c r="B46" i="3"/>
  <c r="B47" i="3"/>
  <c r="E21" i="1"/>
  <c r="C37" i="3"/>
  <c r="C36" i="3"/>
  <c r="C35" i="3"/>
  <c r="C34" i="3"/>
  <c r="C33" i="3"/>
  <c r="C32" i="3"/>
  <c r="C31" i="3"/>
  <c r="C30" i="3"/>
  <c r="C29" i="3"/>
  <c r="C28" i="3"/>
  <c r="C27" i="3"/>
  <c r="C26" i="3"/>
  <c r="C25" i="3"/>
  <c r="C24" i="3"/>
  <c r="C23" i="3"/>
  <c r="B37" i="3"/>
  <c r="B36" i="3"/>
  <c r="B35" i="3"/>
  <c r="B34" i="3"/>
  <c r="B33" i="3"/>
  <c r="B32" i="3"/>
  <c r="B31" i="3"/>
  <c r="B30" i="3"/>
  <c r="B29" i="3"/>
  <c r="B28" i="3"/>
  <c r="B27" i="3"/>
  <c r="B26" i="3"/>
  <c r="B25" i="3"/>
  <c r="B24" i="3"/>
  <c r="B23" i="3"/>
  <c r="B38" i="3" l="1"/>
  <c r="C3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C0CB00-D484-4F1A-82D0-6D87CBBB74CF}"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EB0E6C-1D4A-4B93-94BC-DE28DAB402C5}" name="WorksheetConnection_Control de Ingresos y gastos.xlsx!Alojamiento" type="102" refreshedVersion="8" minRefreshableVersion="5">
    <extLst>
      <ext xmlns:x15="http://schemas.microsoft.com/office/spreadsheetml/2010/11/main" uri="{DE250136-89BD-433C-8126-D09CA5730AF9}">
        <x15:connection id="Alojamiento" autoDelete="1">
          <x15:rangePr sourceName="_xlcn.WorksheetConnection_ControldeIngresosygastos.xlsxAlojamiento1"/>
        </x15:connection>
      </ext>
    </extLst>
  </connection>
</connections>
</file>

<file path=xl/sharedStrings.xml><?xml version="1.0" encoding="utf-8"?>
<sst xmlns="http://schemas.openxmlformats.org/spreadsheetml/2006/main" count="62" uniqueCount="31">
  <si>
    <t>Vivienda</t>
  </si>
  <si>
    <t>Entretenimiento</t>
  </si>
  <si>
    <t>Subtotal</t>
  </si>
  <si>
    <t>Seguro</t>
  </si>
  <si>
    <t>Impuestos</t>
  </si>
  <si>
    <t>Comida</t>
  </si>
  <si>
    <t>Ahorros o inversiones</t>
  </si>
  <si>
    <t>Mascotas</t>
  </si>
  <si>
    <t>Regalos y donaciones</t>
  </si>
  <si>
    <t>Legal</t>
  </si>
  <si>
    <t xml:space="preserve">Ingresos </t>
  </si>
  <si>
    <t>Fecha</t>
  </si>
  <si>
    <t>Concepto</t>
  </si>
  <si>
    <t>Monto del Gasto</t>
  </si>
  <si>
    <t>Saldo</t>
  </si>
  <si>
    <t xml:space="preserve">Transporte </t>
  </si>
  <si>
    <t xml:space="preserve">Cuidado Personal </t>
  </si>
  <si>
    <t xml:space="preserve">Préstamos </t>
  </si>
  <si>
    <t>Control de Ingresos y Gastos</t>
  </si>
  <si>
    <t>Suma de Saldo</t>
  </si>
  <si>
    <t>Etiquetas de fila</t>
  </si>
  <si>
    <t>Total general</t>
  </si>
  <si>
    <t>Suma de Monto del Gasto</t>
  </si>
  <si>
    <t>Cuidado Personal</t>
  </si>
  <si>
    <t>Préstamos</t>
  </si>
  <si>
    <t>Transporte</t>
  </si>
  <si>
    <t>Gasto 13</t>
  </si>
  <si>
    <t>Gasto 14</t>
  </si>
  <si>
    <t>Gasto 15</t>
  </si>
  <si>
    <t>Ingresos</t>
  </si>
  <si>
    <t>Gastos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</si>
</sst>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140A]* #,##0.00_-;\-[$₡-140A]* #,##0.00_-;_-[$₡-140A]* &quot;-&quot;??_-;_-@_-"/>
    <numFmt numFmtId="166" formatCode="&quot;₡&quot;#,##0.00"/>
  </numFmts>
  <fonts count="3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40"/>
      <color rgb="FF28CAE0"/>
      <name val="Calibri Light"/>
      <family val="2"/>
      <scheme val="major"/>
    </font>
    <font>
      <sz val="22"/>
      <color theme="3" tint="0.24994659260841701"/>
      <name val="Calibri"/>
      <family val="2"/>
      <scheme val="minor"/>
    </font>
    <font>
      <sz val="10"/>
      <color theme="0"/>
      <name val="Calibri"/>
      <family val="2"/>
      <scheme val="minor"/>
    </font>
    <font>
      <b/>
      <sz val="20"/>
      <color theme="9" tint="-0.249977111117893"/>
      <name val="Calibri Light"/>
      <family val="2"/>
      <scheme val="major"/>
    </font>
    <font>
      <sz val="10"/>
      <color theme="1" tint="0.24994659260841701"/>
      <name val="Calibri Light"/>
      <family val="2"/>
      <scheme val="major"/>
    </font>
    <font>
      <sz val="12"/>
      <color theme="1" tint="0.34998626667073579"/>
      <name val="Calibri"/>
      <family val="2"/>
      <scheme val="minor"/>
    </font>
    <font>
      <b/>
      <sz val="14"/>
      <color theme="1" tint="0.24994659260841701"/>
      <name val="Calibri"/>
      <family val="2"/>
      <scheme val="minor"/>
    </font>
    <font>
      <sz val="14"/>
      <color theme="1" tint="0.24994659260841701"/>
      <name val="Calibri"/>
      <family val="2"/>
      <scheme val="minor"/>
    </font>
    <font>
      <b/>
      <sz val="14"/>
      <color theme="1" tint="0.34998626667073579"/>
      <name val="Calibri"/>
      <family val="2"/>
      <scheme val="minor"/>
    </font>
    <font>
      <b/>
      <sz val="12"/>
      <color theme="1" tint="0.34998626667073579"/>
      <name val="Calibri"/>
      <family val="2"/>
      <scheme val="minor"/>
    </font>
    <font>
      <b/>
      <sz val="20"/>
      <color theme="1" tint="0.34998626667073579"/>
      <name val="Calibri Light"/>
      <family val="2"/>
      <scheme val="major"/>
    </font>
    <font>
      <b/>
      <sz val="20"/>
      <color theme="8"/>
      <name val="Calibri Light"/>
      <family val="2"/>
      <scheme val="major"/>
    </font>
    <font>
      <sz val="10"/>
      <color theme="8"/>
      <name val="Calibri Light"/>
      <family val="2"/>
      <scheme val="major"/>
    </font>
    <font>
      <sz val="12"/>
      <color theme="0"/>
      <name val="Calibri"/>
      <family val="2"/>
      <scheme val="minor"/>
    </font>
    <font>
      <sz val="12"/>
      <color theme="1" tint="0.24994659260841701"/>
      <name val="Calibri"/>
      <family val="2"/>
      <scheme val="minor"/>
    </font>
    <font>
      <b/>
      <sz val="14"/>
      <color theme="0"/>
      <name val="Calibri"/>
      <family val="2"/>
      <scheme val="minor"/>
    </font>
    <font>
      <b/>
      <sz val="14"/>
      <color theme="9" tint="-0.249977111117893"/>
      <name val="Calibri"/>
      <family val="2"/>
      <scheme val="minor"/>
    </font>
    <font>
      <sz val="12"/>
      <color theme="9" tint="-0.249977111117893"/>
      <name val="Calibri"/>
      <family val="2"/>
      <scheme val="minor"/>
    </font>
    <font>
      <b/>
      <sz val="12"/>
      <color theme="9" tint="-0.249977111117893"/>
      <name val="Calibri"/>
      <family val="2"/>
      <scheme val="minor"/>
    </font>
    <font>
      <b/>
      <sz val="14"/>
      <color theme="8"/>
      <name val="Calibri"/>
      <family val="2"/>
      <scheme val="minor"/>
    </font>
    <font>
      <sz val="10"/>
      <color theme="0"/>
      <name val="Calibri Light"/>
      <family val="2"/>
      <scheme val="major"/>
    </font>
    <font>
      <sz val="12"/>
      <color theme="1" tint="0.24994659260841701"/>
      <name val="Calibri Light"/>
      <family val="2"/>
      <scheme val="major"/>
    </font>
    <font>
      <b/>
      <sz val="20"/>
      <color theme="0"/>
      <name val="Calibri"/>
      <family val="2"/>
      <scheme val="minor"/>
    </font>
    <font>
      <b/>
      <sz val="12"/>
      <color theme="1" tint="0.24994659260841701"/>
      <name val="Calibri"/>
      <family val="2"/>
      <scheme val="minor"/>
    </font>
    <font>
      <sz val="12"/>
      <color theme="1" tint="0.34998626667073579"/>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8">
    <border>
      <left/>
      <right/>
      <top/>
      <bottom/>
      <diagonal/>
    </border>
    <border>
      <left/>
      <right/>
      <top/>
      <bottom style="thick">
        <color theme="4"/>
      </bottom>
      <diagonal/>
    </border>
    <border>
      <left/>
      <right/>
      <top/>
      <bottom style="thick">
        <color theme="4" tint="0.499984740745262"/>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9" fontId="1" fillId="0" borderId="0" applyFont="0" applyFill="0" applyBorder="0" applyAlignment="0" applyProtection="0"/>
  </cellStyleXfs>
  <cellXfs count="66">
    <xf numFmtId="0" fontId="0" fillId="0" borderId="0" xfId="0"/>
    <xf numFmtId="164" fontId="6" fillId="2" borderId="0" xfId="1" applyNumberFormat="1" applyFont="1" applyFill="1" applyBorder="1"/>
    <xf numFmtId="164" fontId="8" fillId="2" borderId="0" xfId="2" applyNumberFormat="1" applyFont="1" applyFill="1" applyBorder="1" applyAlignment="1">
      <alignment horizontal="left" vertical="center" indent="1"/>
    </xf>
    <xf numFmtId="164" fontId="20" fillId="2" borderId="0" xfId="0" applyNumberFormat="1" applyFont="1" applyFill="1" applyAlignment="1">
      <alignment horizontal="left" vertical="center" indent="1"/>
    </xf>
    <xf numFmtId="164" fontId="13" fillId="2" borderId="0" xfId="0" applyNumberFormat="1" applyFont="1" applyFill="1" applyAlignment="1">
      <alignment horizontal="center" vertical="center" wrapText="1"/>
    </xf>
    <xf numFmtId="164" fontId="13" fillId="2" borderId="0" xfId="0" applyNumberFormat="1" applyFont="1" applyFill="1" applyAlignment="1">
      <alignment horizontal="center" vertical="center"/>
    </xf>
    <xf numFmtId="164" fontId="10" fillId="2" borderId="0" xfId="0" applyNumberFormat="1" applyFont="1" applyFill="1" applyAlignment="1">
      <alignment horizontal="left" vertical="center" indent="1"/>
    </xf>
    <xf numFmtId="164" fontId="10" fillId="2" borderId="0" xfId="0" applyNumberFormat="1" applyFont="1" applyFill="1" applyAlignment="1">
      <alignment horizontal="center" vertical="center"/>
    </xf>
    <xf numFmtId="164" fontId="24" fillId="2" borderId="0" xfId="0" applyNumberFormat="1" applyFont="1" applyFill="1" applyAlignment="1">
      <alignment horizontal="left" vertical="center" indent="1"/>
    </xf>
    <xf numFmtId="164" fontId="19" fillId="2" borderId="0" xfId="0" applyNumberFormat="1" applyFont="1" applyFill="1" applyAlignment="1">
      <alignment horizontal="center" vertical="center"/>
    </xf>
    <xf numFmtId="164" fontId="8" fillId="2" borderId="0" xfId="0" applyNumberFormat="1" applyFont="1" applyFill="1" applyAlignment="1">
      <alignment horizontal="left" vertical="center" indent="1"/>
    </xf>
    <xf numFmtId="164" fontId="20" fillId="2" borderId="0" xfId="0" applyNumberFormat="1" applyFont="1" applyFill="1" applyAlignment="1">
      <alignment horizontal="center" vertical="center"/>
    </xf>
    <xf numFmtId="164" fontId="18" fillId="2" borderId="0" xfId="0" applyNumberFormat="1" applyFont="1" applyFill="1" applyAlignment="1">
      <alignment horizontal="left" vertical="center" indent="1"/>
    </xf>
    <xf numFmtId="164" fontId="19" fillId="2" borderId="0" xfId="0" applyNumberFormat="1" applyFont="1" applyFill="1" applyAlignment="1">
      <alignment horizontal="left" vertical="center" indent="1"/>
    </xf>
    <xf numFmtId="164" fontId="24" fillId="2" borderId="0" xfId="0" applyNumberFormat="1" applyFont="1" applyFill="1" applyAlignment="1">
      <alignment vertical="center"/>
    </xf>
    <xf numFmtId="164" fontId="19" fillId="2" borderId="0" xfId="0" applyNumberFormat="1" applyFont="1" applyFill="1" applyAlignment="1">
      <alignment vertical="center"/>
    </xf>
    <xf numFmtId="164" fontId="14" fillId="2" borderId="0" xfId="0" applyNumberFormat="1" applyFont="1" applyFill="1" applyAlignment="1">
      <alignment horizontal="left" vertical="center" indent="1"/>
    </xf>
    <xf numFmtId="164" fontId="10" fillId="2" borderId="0" xfId="0" applyNumberFormat="1" applyFont="1" applyFill="1" applyAlignment="1">
      <alignment horizontal="left" vertical="center"/>
    </xf>
    <xf numFmtId="164" fontId="27" fillId="2" borderId="0" xfId="0" applyNumberFormat="1" applyFont="1" applyFill="1" applyAlignment="1">
      <alignment horizontal="left" vertical="center" indent="1"/>
    </xf>
    <xf numFmtId="164" fontId="28" fillId="2" borderId="0" xfId="0" applyNumberFormat="1" applyFont="1" applyFill="1" applyAlignment="1">
      <alignment horizontal="left" vertical="center" indent="1"/>
    </xf>
    <xf numFmtId="164" fontId="20" fillId="2" borderId="0" xfId="0" applyNumberFormat="1" applyFont="1" applyFill="1" applyAlignment="1">
      <alignment vertical="center"/>
    </xf>
    <xf numFmtId="164" fontId="28" fillId="2" borderId="0" xfId="0" applyNumberFormat="1" applyFont="1" applyFill="1" applyAlignment="1">
      <alignment vertical="center"/>
    </xf>
    <xf numFmtId="164" fontId="8" fillId="2" borderId="0" xfId="0" applyNumberFormat="1" applyFont="1" applyFill="1" applyAlignment="1">
      <alignment vertical="center"/>
    </xf>
    <xf numFmtId="164" fontId="0" fillId="2" borderId="0" xfId="0" applyNumberFormat="1" applyFill="1"/>
    <xf numFmtId="164" fontId="4" fillId="2" borderId="0" xfId="0" applyNumberFormat="1" applyFont="1" applyFill="1"/>
    <xf numFmtId="164" fontId="1" fillId="2" borderId="0" xfId="0" applyNumberFormat="1" applyFont="1" applyFill="1"/>
    <xf numFmtId="164" fontId="4" fillId="2" borderId="0" xfId="0" applyNumberFormat="1" applyFont="1" applyFill="1" applyAlignment="1">
      <alignment wrapText="1"/>
    </xf>
    <xf numFmtId="164" fontId="7" fillId="2" borderId="0" xfId="0" applyNumberFormat="1" applyFont="1" applyFill="1"/>
    <xf numFmtId="164" fontId="15" fillId="2" borderId="0" xfId="0" applyNumberFormat="1" applyFont="1" applyFill="1"/>
    <xf numFmtId="164" fontId="16" fillId="2" borderId="0" xfId="0" applyNumberFormat="1" applyFont="1" applyFill="1" applyAlignment="1">
      <alignment horizontal="left" vertical="center" indent="1"/>
    </xf>
    <xf numFmtId="164" fontId="9" fillId="2" borderId="0" xfId="0" applyNumberFormat="1" applyFont="1" applyFill="1"/>
    <xf numFmtId="164" fontId="19" fillId="2" borderId="0" xfId="0" applyNumberFormat="1" applyFont="1" applyFill="1"/>
    <xf numFmtId="164" fontId="21" fillId="2" borderId="0" xfId="0" applyNumberFormat="1" applyFont="1" applyFill="1" applyAlignment="1">
      <alignment horizontal="left" vertical="center" indent="1"/>
    </xf>
    <xf numFmtId="164" fontId="22" fillId="2" borderId="0" xfId="0" applyNumberFormat="1" applyFont="1" applyFill="1" applyAlignment="1">
      <alignment horizontal="center" vertical="center"/>
    </xf>
    <xf numFmtId="164" fontId="23" fillId="2" borderId="0" xfId="0" applyNumberFormat="1" applyFont="1" applyFill="1" applyAlignment="1">
      <alignment horizontal="center" vertical="center"/>
    </xf>
    <xf numFmtId="164" fontId="19" fillId="2" borderId="0" xfId="0" applyNumberFormat="1" applyFont="1" applyFill="1" applyAlignment="1">
      <alignment horizontal="center"/>
    </xf>
    <xf numFmtId="164" fontId="25" fillId="2" borderId="0" xfId="0" applyNumberFormat="1" applyFont="1" applyFill="1"/>
    <xf numFmtId="164" fontId="26" fillId="2" borderId="0" xfId="0" applyNumberFormat="1" applyFont="1" applyFill="1"/>
    <xf numFmtId="164" fontId="21" fillId="2" borderId="0" xfId="0" applyNumberFormat="1" applyFont="1" applyFill="1" applyAlignment="1">
      <alignment horizontal="center" vertical="center"/>
    </xf>
    <xf numFmtId="164" fontId="0" fillId="2" borderId="0" xfId="0" applyNumberFormat="1" applyFill="1" applyAlignment="1">
      <alignment horizontal="center"/>
    </xf>
    <xf numFmtId="164" fontId="29" fillId="0" borderId="0" xfId="0" applyNumberFormat="1" applyFont="1"/>
    <xf numFmtId="164" fontId="29" fillId="0" borderId="0" xfId="0" applyNumberFormat="1" applyFont="1" applyAlignment="1">
      <alignment horizontal="left" vertical="center" indent="1"/>
    </xf>
    <xf numFmtId="164" fontId="29" fillId="0" borderId="0" xfId="0" applyNumberFormat="1" applyFont="1" applyAlignment="1">
      <alignment horizontal="center" vertical="center"/>
    </xf>
    <xf numFmtId="164" fontId="17" fillId="2" borderId="0" xfId="0" applyNumberFormat="1" applyFont="1" applyFill="1" applyAlignment="1">
      <alignment horizontal="left" vertical="center" indent="1"/>
    </xf>
    <xf numFmtId="164" fontId="10" fillId="2" borderId="3" xfId="0" applyNumberFormat="1" applyFont="1" applyFill="1" applyBorder="1" applyAlignment="1">
      <alignment horizontal="center" vertical="center"/>
    </xf>
    <xf numFmtId="164" fontId="1" fillId="2" borderId="0" xfId="0" applyNumberFormat="1" applyFont="1" applyFill="1" applyAlignment="1">
      <alignment horizontal="center"/>
    </xf>
    <xf numFmtId="164" fontId="16" fillId="2" borderId="0" xfId="0" applyNumberFormat="1" applyFont="1" applyFill="1" applyAlignment="1">
      <alignment horizontal="center" vertical="center"/>
    </xf>
    <xf numFmtId="164" fontId="24" fillId="2" borderId="0" xfId="0" applyNumberFormat="1" applyFont="1" applyFill="1" applyAlignment="1">
      <alignment horizontal="center" vertical="center"/>
    </xf>
    <xf numFmtId="164" fontId="11" fillId="2" borderId="0" xfId="2" applyNumberFormat="1" applyFont="1" applyFill="1" applyBorder="1" applyAlignment="1">
      <alignment horizontal="left" vertical="center" wrapText="1" indent="1"/>
    </xf>
    <xf numFmtId="164" fontId="13" fillId="2" borderId="0" xfId="0" applyNumberFormat="1" applyFont="1" applyFill="1" applyAlignment="1">
      <alignment horizontal="center" vertical="center"/>
    </xf>
    <xf numFmtId="164" fontId="8" fillId="2" borderId="0" xfId="0" applyNumberFormat="1" applyFont="1" applyFill="1" applyAlignment="1">
      <alignment horizontal="left" vertical="center" indent="1"/>
    </xf>
    <xf numFmtId="164" fontId="12" fillId="2" borderId="0" xfId="0" applyNumberFormat="1" applyFont="1" applyFill="1" applyAlignment="1">
      <alignment horizontal="center" vertical="center"/>
    </xf>
    <xf numFmtId="164" fontId="19" fillId="2" borderId="0" xfId="0" applyNumberFormat="1" applyFont="1" applyFill="1" applyAlignment="1">
      <alignment horizontal="center"/>
    </xf>
    <xf numFmtId="164" fontId="5" fillId="2" borderId="4" xfId="0" applyNumberFormat="1" applyFont="1" applyFill="1" applyBorder="1" applyAlignment="1">
      <alignment horizontal="center" vertical="center"/>
    </xf>
    <xf numFmtId="164" fontId="5" fillId="2" borderId="5" xfId="0" applyNumberFormat="1" applyFont="1" applyFill="1" applyBorder="1" applyAlignment="1">
      <alignment horizontal="center" vertical="center"/>
    </xf>
    <xf numFmtId="164" fontId="5" fillId="2" borderId="6"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164" fontId="10" fillId="0" borderId="0" xfId="0" applyNumberFormat="1" applyFont="1" applyAlignment="1">
      <alignment horizontal="center" vertical="center"/>
    </xf>
    <xf numFmtId="9" fontId="0" fillId="0" borderId="0" xfId="3" applyFont="1"/>
    <xf numFmtId="9" fontId="0" fillId="0" borderId="0" xfId="0" applyNumberFormat="1"/>
    <xf numFmtId="166" fontId="0" fillId="0" borderId="7" xfId="0" applyNumberFormat="1" applyBorder="1"/>
    <xf numFmtId="166" fontId="0" fillId="0" borderId="7" xfId="3" applyNumberFormat="1" applyFont="1" applyBorder="1"/>
    <xf numFmtId="0" fontId="0" fillId="3" borderId="7" xfId="0" applyFill="1" applyBorder="1"/>
    <xf numFmtId="9" fontId="0" fillId="3" borderId="7" xfId="0" applyNumberFormat="1" applyFill="1" applyBorder="1"/>
  </cellXfs>
  <cellStyles count="4">
    <cellStyle name="Encabezado 1" xfId="1" builtinId="16"/>
    <cellStyle name="Normal" xfId="0" builtinId="0"/>
    <cellStyle name="Porcentaje" xfId="3" builtinId="5"/>
    <cellStyle name="Título 2" xfId="2" builtinId="17"/>
  </cellStyles>
  <dxfs count="22">
    <dxf>
      <numFmt numFmtId="166" formatCode="&quot;₡&quot;#,##0.00"/>
    </dxf>
    <dxf>
      <font>
        <b val="0"/>
        <i val="0"/>
        <strike val="0"/>
        <condense val="0"/>
        <extend val="0"/>
        <outline val="0"/>
        <shadow val="0"/>
        <u val="none"/>
        <vertAlign val="baseline"/>
        <sz val="12"/>
        <color theme="9" tint="-0.249977111117893"/>
        <name val="Calibri"/>
        <family val="2"/>
        <scheme val="minor"/>
      </font>
      <numFmt numFmtId="164"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Calibri"/>
        <family val="2"/>
        <scheme val="minor"/>
      </font>
      <numFmt numFmtId="164" formatCode="_-[$₡-140A]* #,##0.00_-;\-[$₡-140A]* #,##0.00_-;_-[$₡-140A]*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theme="9" tint="-0.249977111117893"/>
        <name val="Calibri"/>
        <family val="2"/>
        <scheme val="minor"/>
      </font>
      <numFmt numFmtId="164" formatCode="_-[$₡-140A]* #,##0.00_-;\-[$₡-140A]* #,##0.00_-;_-[$₡-140A]* &quot;-&quot;??_-;_-@_-"/>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9" tint="-0.249977111117893"/>
        <name val="Calibri"/>
        <family val="2"/>
        <scheme val="minor"/>
      </font>
      <numFmt numFmtId="164" formatCode="_-[$₡-140A]* #,##0.00_-;\-[$₡-140A]* #,##0.00_-;_-[$₡-140A]* &quot;-&quot;??_-;_-@_-"/>
      <fill>
        <patternFill patternType="solid">
          <fgColor indexed="64"/>
          <bgColor theme="0"/>
        </patternFill>
      </fill>
      <alignment horizontal="left" vertical="center" textRotation="0" wrapText="0" indent="1" justifyLastLine="0" shrinkToFit="0" readingOrder="0"/>
    </dxf>
    <dxf>
      <numFmt numFmtId="166" formatCode="&quot;₡&quot;#,##0.00"/>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alignment horizontal="center" textRotation="0" indent="0" justifyLastLine="0" shrinkToFit="0" readingOrder="0"/>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quot;₡&quot;#,##0.00"/>
    </dxf>
    <dxf>
      <border>
        <top style="thin">
          <color theme="0" tint="-0.14996795556505021"/>
        </top>
      </border>
    </dxf>
    <dxf>
      <font>
        <strike val="0"/>
        <outline val="0"/>
        <shadow val="0"/>
        <u val="none"/>
        <vertAlign val="baseline"/>
        <sz val="12"/>
        <color theme="9" tint="-0.249977111117893"/>
        <name val="Calibri"/>
        <family val="2"/>
        <scheme val="minor"/>
      </font>
      <numFmt numFmtId="164" formatCode="_-[$₡-140A]* #,##0.00_-;\-[$₡-140A]* #,##0.00_-;_-[$₡-140A]* &quot;-&quot;??_-;_-@_-"/>
      <fill>
        <patternFill patternType="none">
          <fgColor indexed="64"/>
          <bgColor theme="0"/>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border diagonalUp="0" diagonalDown="0">
        <left/>
        <right/>
        <top style="thin">
          <color theme="8"/>
        </top>
        <bottom style="thin">
          <color theme="0" tint="-0.14996795556505021"/>
        </bottom>
      </border>
    </dxf>
    <dxf>
      <font>
        <b val="0"/>
        <i val="0"/>
        <strike val="0"/>
        <outline val="0"/>
        <shadow val="0"/>
        <u val="none"/>
        <vertAlign val="baseline"/>
        <sz val="12"/>
        <color theme="1" tint="0.34998626667073579"/>
        <name val="Calibri"/>
        <scheme val="minor"/>
      </font>
      <numFmt numFmtId="164" formatCode="_-[$₡-140A]* #,##0.00_-;\-[$₡-140A]* #,##0.00_-;_-[$₡-140A]* &quot;-&quot;??_-;_-@_-"/>
      <fill>
        <patternFill patternType="none">
          <fgColor indexed="64"/>
          <bgColor theme="0"/>
        </patternFill>
      </fill>
      <alignment horizontal="left" vertical="center" textRotation="0" wrapText="0" indent="1" justifyLastLine="0" shrinkToFit="0" readingOrder="0"/>
    </dxf>
    <dxf>
      <border>
        <bottom style="thin">
          <color theme="0" tint="-0.14996795556505021"/>
        </bottom>
      </border>
    </dxf>
    <dxf>
      <font>
        <b val="0"/>
        <i val="0"/>
        <strike val="0"/>
        <outline val="0"/>
        <shadow val="0"/>
        <u val="none"/>
        <vertAlign val="baseline"/>
        <sz val="12"/>
        <color theme="1"/>
        <name val="Calibri"/>
        <scheme val="minor"/>
      </font>
      <numFmt numFmtId="164" formatCode="_-[$₡-140A]* #,##0.00_-;\-[$₡-140A]* #,##0.00_-;_-[$₡-140A]* &quot;-&quot;??_-;_-@_-"/>
      <fill>
        <patternFill patternType="none">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i val="0"/>
      </font>
      <fill>
        <patternFill>
          <bgColor theme="0" tint="-4.9989318521683403E-2"/>
        </patternFill>
      </fill>
      <border diagonalUp="0" diagonalDown="0">
        <left/>
        <right/>
        <top style="thin">
          <color theme="0" tint="-0.14996795556505021"/>
        </top>
        <bottom style="thin">
          <color theme="0" tint="-0.14996795556505021"/>
        </bottom>
        <vertical style="thin">
          <color theme="0" tint="-0.14996795556505021"/>
        </vertical>
        <horizontal style="thin">
          <color theme="0" tint="-0.14996795556505021"/>
        </horizontal>
      </border>
    </dxf>
    <dxf>
      <font>
        <color auto="1"/>
      </font>
      <fill>
        <patternFill patternType="none">
          <bgColor auto="1"/>
        </patternFill>
      </fill>
      <border diagonalUp="0" diagonalDown="0">
        <left/>
        <right/>
        <top style="thin">
          <color theme="8"/>
        </top>
        <bottom style="thin">
          <color theme="0" tint="-0.14996795556505021"/>
        </bottom>
        <vertical/>
        <horizontal/>
      </border>
    </dxf>
    <dxf>
      <font>
        <b val="0"/>
        <i val="0"/>
        <color auto="1"/>
      </font>
      <fill>
        <patternFill patternType="none">
          <bgColor auto="1"/>
        </patternFill>
      </fill>
      <border diagonalUp="0" diagonalDown="0">
        <left/>
        <right/>
        <top style="thin">
          <color theme="8"/>
        </top>
        <bottom style="thin">
          <color theme="0" tint="-0.14996795556505021"/>
        </bottom>
        <vertical style="thin">
          <color theme="0" tint="-0.14996795556505021"/>
        </vertical>
        <horizontal style="thin">
          <color theme="0" tint="-0.14996795556505021"/>
        </horizontal>
      </border>
    </dxf>
  </dxfs>
  <tableStyles count="1" defaultTableStyle="TableStyleMedium2" defaultPivotStyle="PivotStyleLight16">
    <tableStyle name="Libreta de direcciones" pivot="0" count="3" xr9:uid="{066100C2-F5E1-4872-9F46-B4F208154220}">
      <tableStyleElement type="wholeTable" dxfId="21"/>
      <tableStyleElement type="headerRow" dxfId="20"/>
      <tableStyleElement type="totalRow"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800" b="1">
                <a:solidFill>
                  <a:schemeClr val="tx1"/>
                </a:solidFill>
                <a:latin typeface="Arial" panose="020B0604020202020204" pitchFamily="34" charset="0"/>
                <a:cs typeface="Arial" panose="020B0604020202020204" pitchFamily="34" charset="0"/>
              </a:rPr>
              <a:t>Control</a:t>
            </a:r>
            <a:r>
              <a:rPr lang="en-US" sz="1800" b="1" baseline="0">
                <a:solidFill>
                  <a:schemeClr val="tx1"/>
                </a:solidFill>
                <a:latin typeface="Arial" panose="020B0604020202020204" pitchFamily="34" charset="0"/>
                <a:cs typeface="Arial" panose="020B0604020202020204" pitchFamily="34" charset="0"/>
              </a:rPr>
              <a:t> de gastos</a:t>
            </a:r>
            <a:endParaRPr lang="en-US" sz="18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s-C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Hoja2!$B$22</c:f>
              <c:strCache>
                <c:ptCount val="1"/>
                <c:pt idx="0">
                  <c:v>Suma de Monto del Gasto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C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Hoja2!$A$23:$A$37</c:f>
              <c:strCache>
                <c:ptCount val="15"/>
                <c:pt idx="0">
                  <c:v>Ahorros o inversiones</c:v>
                </c:pt>
                <c:pt idx="1">
                  <c:v>Comida</c:v>
                </c:pt>
                <c:pt idx="2">
                  <c:v>Cuidado Personal</c:v>
                </c:pt>
                <c:pt idx="3">
                  <c:v>Entretenimiento</c:v>
                </c:pt>
                <c:pt idx="4">
                  <c:v>Gasto 13</c:v>
                </c:pt>
                <c:pt idx="5">
                  <c:v>Gasto 14</c:v>
                </c:pt>
                <c:pt idx="6">
                  <c:v>Gasto 15</c:v>
                </c:pt>
                <c:pt idx="7">
                  <c:v>Impuestos</c:v>
                </c:pt>
                <c:pt idx="8">
                  <c:v>Legal</c:v>
                </c:pt>
                <c:pt idx="9">
                  <c:v>Mascotas</c:v>
                </c:pt>
                <c:pt idx="10">
                  <c:v>Préstamos</c:v>
                </c:pt>
                <c:pt idx="11">
                  <c:v>Regalos y donaciones</c:v>
                </c:pt>
                <c:pt idx="12">
                  <c:v>Seguro</c:v>
                </c:pt>
                <c:pt idx="13">
                  <c:v>Transporte</c:v>
                </c:pt>
                <c:pt idx="14">
                  <c:v>Vivienda</c:v>
                </c:pt>
              </c:strCache>
            </c:strRef>
          </c:cat>
          <c:val>
            <c:numRef>
              <c:f>Hoja2!$B$23:$B$37</c:f>
              <c:numCache>
                <c:formatCode>0%</c:formatCode>
                <c:ptCount val="15"/>
                <c:pt idx="0">
                  <c:v>8.5836909871244635E-2</c:v>
                </c:pt>
                <c:pt idx="1">
                  <c:v>0.17167381974248927</c:v>
                </c:pt>
                <c:pt idx="2">
                  <c:v>4.2918454935622317E-2</c:v>
                </c:pt>
                <c:pt idx="3">
                  <c:v>2.1459227467811159E-2</c:v>
                </c:pt>
                <c:pt idx="4">
                  <c:v>2.1459227467811159E-2</c:v>
                </c:pt>
                <c:pt idx="5">
                  <c:v>0</c:v>
                </c:pt>
                <c:pt idx="6">
                  <c:v>0</c:v>
                </c:pt>
                <c:pt idx="7">
                  <c:v>2.1459227467811159E-2</c:v>
                </c:pt>
                <c:pt idx="8">
                  <c:v>1.7167381974248927E-2</c:v>
                </c:pt>
                <c:pt idx="9">
                  <c:v>4.2918454935622317E-2</c:v>
                </c:pt>
                <c:pt idx="10">
                  <c:v>0.12875536480686695</c:v>
                </c:pt>
                <c:pt idx="11">
                  <c:v>1.7167381974248927E-2</c:v>
                </c:pt>
                <c:pt idx="12">
                  <c:v>4.2918454935622317E-2</c:v>
                </c:pt>
                <c:pt idx="13">
                  <c:v>0.12875536480686695</c:v>
                </c:pt>
                <c:pt idx="14">
                  <c:v>0.25751072961373389</c:v>
                </c:pt>
              </c:numCache>
            </c:numRef>
          </c:val>
          <c:extLst>
            <c:ext xmlns:c16="http://schemas.microsoft.com/office/drawing/2014/chart" uri="{C3380CC4-5D6E-409C-BE32-E72D297353CC}">
              <c16:uniqueId val="{00000000-15F1-4157-9498-D8C58B05347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C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R" b="1">
                <a:solidFill>
                  <a:schemeClr val="tx1"/>
                </a:solidFill>
                <a:latin typeface="Arial" panose="020B0604020202020204" pitchFamily="34" charset="0"/>
                <a:cs typeface="Arial" panose="020B0604020202020204" pitchFamily="34" charset="0"/>
              </a:rPr>
              <a:t>Relación ingreso-gasto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R"/>
        </a:p>
      </c:txPr>
    </c:title>
    <c:autoTitleDeleted val="0"/>
    <c:plotArea>
      <c:layout/>
      <c:pieChart>
        <c:varyColors val="1"/>
        <c:ser>
          <c:idx val="0"/>
          <c:order val="0"/>
          <c:spPr>
            <a:solidFill>
              <a:srgbClr val="00B050"/>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2-50C3-465C-958E-392FA2A4195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50C3-465C-958E-392FA2A4195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CR"/>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Hoja2!$A$46:$A$47</c:f>
              <c:strCache>
                <c:ptCount val="2"/>
                <c:pt idx="0">
                  <c:v>Ingresos</c:v>
                </c:pt>
                <c:pt idx="1">
                  <c:v>Gastos</c:v>
                </c:pt>
              </c:strCache>
            </c:strRef>
          </c:cat>
          <c:val>
            <c:numRef>
              <c:f>Hoja2!$B$46:$B$47</c:f>
              <c:numCache>
                <c:formatCode>"₡"#\ ##0.00</c:formatCode>
                <c:ptCount val="2"/>
                <c:pt idx="0">
                  <c:v>2000000</c:v>
                </c:pt>
                <c:pt idx="1">
                  <c:v>1165000</c:v>
                </c:pt>
              </c:numCache>
            </c:numRef>
          </c:val>
          <c:extLst>
            <c:ext xmlns:c16="http://schemas.microsoft.com/office/drawing/2014/chart" uri="{C3380CC4-5D6E-409C-BE32-E72D297353CC}">
              <c16:uniqueId val="{00000000-50C3-465C-958E-392FA2A4195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C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426720</xdr:colOff>
      <xdr:row>2</xdr:row>
      <xdr:rowOff>22860</xdr:rowOff>
    </xdr:from>
    <xdr:to>
      <xdr:col>11</xdr:col>
      <xdr:colOff>655320</xdr:colOff>
      <xdr:row>21</xdr:row>
      <xdr:rowOff>0</xdr:rowOff>
    </xdr:to>
    <xdr:graphicFrame macro="">
      <xdr:nvGraphicFramePr>
        <xdr:cNvPr id="5" name="Gráfico 4">
          <a:extLst>
            <a:ext uri="{FF2B5EF4-FFF2-40B4-BE49-F238E27FC236}">
              <a16:creationId xmlns:a16="http://schemas.microsoft.com/office/drawing/2014/main" id="{B198D016-3D55-1B16-E413-DD301BA06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21</xdr:row>
      <xdr:rowOff>125730</xdr:rowOff>
    </xdr:from>
    <xdr:to>
      <xdr:col>10</xdr:col>
      <xdr:colOff>312420</xdr:colOff>
      <xdr:row>37</xdr:row>
      <xdr:rowOff>129540</xdr:rowOff>
    </xdr:to>
    <xdr:graphicFrame macro="">
      <xdr:nvGraphicFramePr>
        <xdr:cNvPr id="7" name="Gráfico 6">
          <a:extLst>
            <a:ext uri="{FF2B5EF4-FFF2-40B4-BE49-F238E27FC236}">
              <a16:creationId xmlns:a16="http://schemas.microsoft.com/office/drawing/2014/main" id="{3ED0BC45-1055-7998-0146-FB64813AF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oe Castro" refreshedDate="45069.979147800928" backgroundQuery="1" createdVersion="8" refreshedVersion="8" minRefreshableVersion="3" recordCount="0" supportSubquery="1" supportAdvancedDrill="1" xr:uid="{0C8D0115-8F6D-4CAA-B56A-A18B49C9EFCB}">
  <cacheSource type="external" connectionId="1"/>
  <cacheFields count="3">
    <cacheField name="[Measures].[Suma de Saldo]" caption="Suma de Saldo" numFmtId="0" hierarchy="7" level="32767"/>
    <cacheField name="[Alojamiento].[Concepto].[Concepto]" caption="Concepto" numFmtId="0" hierarchy="1" level="1">
      <sharedItems count="15">
        <s v="Ahorros o inversiones"/>
        <s v="Comida"/>
        <s v="Cuidado Personal"/>
        <s v="Entretenimiento"/>
        <s v="Gasto 13"/>
        <s v="Gasto 14"/>
        <s v="Gasto 15"/>
        <s v="Impuestos"/>
        <s v="Legal"/>
        <s v="Mascotas"/>
        <s v="Préstamos"/>
        <s v="Regalos y donaciones"/>
        <s v="Seguro"/>
        <s v="Transporte"/>
        <s v="Vivienda"/>
      </sharedItems>
    </cacheField>
    <cacheField name="[Measures].[Suma de Monto del Gasto]" caption="Suma de Monto del Gasto" numFmtId="0" hierarchy="8" level="32767"/>
  </cacheFields>
  <cacheHierarchies count="9">
    <cacheHierarchy uniqueName="[Alojamiento].[Fecha]" caption="Fecha" attribute="1" defaultMemberUniqueName="[Alojamiento].[Fecha].[All]" allUniqueName="[Alojamiento].[Fecha].[All]" dimensionUniqueName="[Alojamiento]" displayFolder="" count="0" memberValueDatatype="130" unbalanced="0"/>
    <cacheHierarchy uniqueName="[Alojamiento].[Concepto]" caption="Concepto" attribute="1" defaultMemberUniqueName="[Alojamiento].[Concepto].[All]" allUniqueName="[Alojamiento].[Concepto].[All]" dimensionUniqueName="[Alojamiento]" displayFolder="" count="2" memberValueDatatype="130" unbalanced="0">
      <fieldsUsage count="2">
        <fieldUsage x="-1"/>
        <fieldUsage x="1"/>
      </fieldsUsage>
    </cacheHierarchy>
    <cacheHierarchy uniqueName="[Alojamiento].[Monto del Gasto]" caption="Monto del Gasto" attribute="1" defaultMemberUniqueName="[Alojamiento].[Monto del Gasto].[All]" allUniqueName="[Alojamiento].[Monto del Gasto].[All]" dimensionUniqueName="[Alojamiento]" displayFolder="" count="0" memberValueDatatype="20" unbalanced="0"/>
    <cacheHierarchy uniqueName="[Alojamiento].[Saldo]" caption="Saldo" attribute="1" defaultMemberUniqueName="[Alojamiento].[Saldo].[All]" allUniqueName="[Alojamiento].[Saldo].[All]" dimensionUniqueName="[Alojamiento]" displayFolder="" count="0" memberValueDatatype="20" unbalanced="0"/>
    <cacheHierarchy uniqueName="[Measures].[__XL_Count Alojamiento]" caption="__XL_Count Alojamiento" measure="1" displayFolder="" measureGroup="Alojamiento" count="0" hidden="1"/>
    <cacheHierarchy uniqueName="[Measures].[__No measures defined]" caption="__No measures defined" measure="1" displayFolder="" count="0" hidden="1"/>
    <cacheHierarchy uniqueName="[Measures].[Máx. de Monto del Gasto]" caption="Máx. de Monto del Gasto" measure="1" displayFolder="" measureGroup="Alojamiento" count="0" hidden="1">
      <extLst>
        <ext xmlns:x15="http://schemas.microsoft.com/office/spreadsheetml/2010/11/main" uri="{B97F6D7D-B522-45F9-BDA1-12C45D357490}">
          <x15:cacheHierarchy aggregatedColumn="2"/>
        </ext>
      </extLst>
    </cacheHierarchy>
    <cacheHierarchy uniqueName="[Measures].[Suma de Saldo]" caption="Suma de Saldo" measure="1" displayFolder="" measureGroup="Alojamiento" count="0" oneField="1" hidden="1">
      <fieldsUsage count="1">
        <fieldUsage x="0"/>
      </fieldsUsage>
      <extLst>
        <ext xmlns:x15="http://schemas.microsoft.com/office/spreadsheetml/2010/11/main" uri="{B97F6D7D-B522-45F9-BDA1-12C45D357490}">
          <x15:cacheHierarchy aggregatedColumn="3"/>
        </ext>
      </extLst>
    </cacheHierarchy>
    <cacheHierarchy uniqueName="[Measures].[Suma de Monto del Gasto]" caption="Suma de Monto del Gasto" measure="1" displayFolder="" measureGroup="Alojamiento"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name="Alojamiento" uniqueName="[Alojamiento]" caption="Alojamiento"/>
    <dimension measure="1" name="Measures" uniqueName="[Measures]" caption="Measures"/>
  </dimensions>
  <measureGroups count="1">
    <measureGroup name="Alojamiento" caption="Alojamient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EC86D-D477-4B29-9A65-FB598C797E9C}" name="TablaDinámica27" cacheId="11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A3:C19" firstHeaderRow="0" firstDataRow="1" firstDataCol="1"/>
  <pivotFields count="3">
    <pivotField dataField="1" subtotalTop="0" showAll="0" defaultSubtotal="0"/>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ubtotalTop="0" showAll="0" defaultSubtotal="0"/>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a de Monto del Gasto" fld="2" baseField="1" baseItem="3"/>
    <dataField name="Suma de Saldo" fld="0" baseField="0" baseItem="0"/>
  </dataFields>
  <formats count="1">
    <format dxfId="12">
      <pivotArea outline="0" collapsedLevelsAreSubtotals="1" fieldPosition="0"/>
    </format>
  </formats>
  <pivotHierarchies count="9">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a de Monto del Gasto"/>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ntrol de Ingresos y gastos.xlsx!Alojamiento">
        <x15:activeTabTopLevelEntity name="[Alojamiento]"/>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305BA181-6E9F-49A8-AAFB-1B95251D5A0E}" name="Alojamiento" displayName="Alojamiento" ref="C5:F21" totalsRowCount="1" headerRowDxfId="18" dataDxfId="16" totalsRowDxfId="14" headerRowBorderDxfId="17" tableBorderDxfId="15" totalsRowBorderDxfId="13">
  <tableColumns count="4">
    <tableColumn id="1" xr3:uid="{8F789E45-3114-4AD7-B0A9-F4FC6DAB1AF7}" name="Fecha" totalsRowLabel="Subtotal" dataDxfId="9" totalsRowDxfId="4"/>
    <tableColumn id="2" xr3:uid="{D6FA7960-186B-4A81-8148-2A0FBF846C62}" name="Concepto" dataDxfId="8" totalsRowDxfId="3"/>
    <tableColumn id="3" xr3:uid="{26F7ED3C-DFC5-4ACF-9C41-07F1670842B9}" name="Monto del Gasto" totalsRowFunction="sum" dataDxfId="7" totalsRowDxfId="2"/>
    <tableColumn id="4" xr3:uid="{FADDC8B6-006A-4B64-94FC-B9641CEE4696}" name="Saldo" totalsRowFunction="custom" dataDxfId="6" totalsRowDxfId="1">
      <calculatedColumnFormula>+$F$4-Alojamiento[[#This Row],[Monto del Gasto]]</calculatedColumnFormula>
      <totalsRowFormula>+F20</totalsRowFormula>
    </tableColumn>
  </tableColumns>
  <tableStyleInfo name="Libreta de direcciones" showFirstColumn="0" showLastColumn="0" showRowStripes="1" showColumnStripes="0"/>
  <extLst>
    <ext xmlns:x14="http://schemas.microsoft.com/office/spreadsheetml/2009/9/main" uri="{504A1905-F514-4f6f-8877-14C23A59335A}">
      <x14:table altTextSummary="Escriba los costos de alojamiento reales y proyectados en esta tabla. La diferencia se calcula de manera automática."/>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5AD34E-60DB-4FEB-A877-FC3E4F56283E}" name="Tabla2" displayName="Tabla2" ref="A22:C38" totalsRowShown="0">
  <autoFilter ref="A22:C38" xr:uid="{F35AD34E-60DB-4FEB-A877-FC3E4F56283E}"/>
  <tableColumns count="3">
    <tableColumn id="1" xr3:uid="{AD4A2656-65E9-4F2D-AAEC-27AEEE34EE89}" name="Etiquetas de fila"/>
    <tableColumn id="2" xr3:uid="{0614D372-25BC-4515-983C-1FB0A8863265}" name="Suma de Monto del Gasto" dataDxfId="11" dataCellStyle="Porcentaje"/>
    <tableColumn id="3" xr3:uid="{D00769B2-405D-4177-9A84-D822B66313AC}" name="Suma de Saldo" dataDxfId="10" dataCellStyle="Porcentaj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4E5AD-DEB8-442C-804A-723AFA0D1216}">
  <dimension ref="A1:J74"/>
  <sheetViews>
    <sheetView topLeftCell="B5" workbookViewId="0">
      <selection activeCell="E10" sqref="E10"/>
    </sheetView>
  </sheetViews>
  <sheetFormatPr baseColWidth="10" defaultColWidth="8.109375" defaultRowHeight="14.4" x14ac:dyDescent="0.3"/>
  <cols>
    <col min="1" max="1" width="8.21875" style="27" customWidth="1"/>
    <col min="2" max="2" width="33.109375" style="23" customWidth="1"/>
    <col min="3" max="3" width="32.21875" style="23" bestFit="1" customWidth="1"/>
    <col min="4" max="4" width="25.77734375" style="39" customWidth="1"/>
    <col min="5" max="5" width="28.44140625" style="23" customWidth="1"/>
    <col min="6" max="6" width="33" style="23" customWidth="1"/>
    <col min="7" max="7" width="30.109375" style="23" customWidth="1"/>
    <col min="8" max="10" width="21.21875" style="23" customWidth="1"/>
    <col min="11" max="11" width="2.44140625" style="23" customWidth="1"/>
    <col min="12" max="16384" width="8.109375" style="23"/>
  </cols>
  <sheetData>
    <row r="1" spans="1:10" s="25" customFormat="1" ht="19.95" customHeight="1" x14ac:dyDescent="0.3">
      <c r="A1" s="24"/>
      <c r="D1" s="45"/>
    </row>
    <row r="2" spans="1:10" s="25" customFormat="1" ht="51.6" x14ac:dyDescent="0.55000000000000004">
      <c r="A2" s="26"/>
      <c r="B2" s="53" t="s">
        <v>18</v>
      </c>
      <c r="C2" s="54"/>
      <c r="D2" s="54"/>
      <c r="E2" s="54"/>
      <c r="F2" s="54"/>
      <c r="G2" s="54"/>
      <c r="H2" s="55"/>
      <c r="I2" s="1"/>
      <c r="J2" s="1"/>
    </row>
    <row r="3" spans="1:10" ht="15" customHeight="1" x14ac:dyDescent="0.3"/>
    <row r="4" spans="1:10" s="30" customFormat="1" ht="30" customHeight="1" x14ac:dyDescent="0.5">
      <c r="A4" s="28"/>
      <c r="C4" s="2" t="s">
        <v>10</v>
      </c>
      <c r="D4" s="46"/>
      <c r="E4" s="43"/>
      <c r="F4" s="44">
        <v>2000000</v>
      </c>
      <c r="G4" s="10"/>
      <c r="H4" s="29"/>
      <c r="I4" s="29"/>
      <c r="J4" s="29"/>
    </row>
    <row r="5" spans="1:10" ht="48" customHeight="1" x14ac:dyDescent="0.3">
      <c r="C5" s="4" t="s">
        <v>11</v>
      </c>
      <c r="D5" s="4" t="s">
        <v>12</v>
      </c>
      <c r="E5" s="4" t="s">
        <v>13</v>
      </c>
      <c r="F5" s="5" t="s">
        <v>14</v>
      </c>
      <c r="G5" s="3"/>
      <c r="H5" s="4"/>
      <c r="I5" s="4"/>
      <c r="J5" s="5"/>
    </row>
    <row r="6" spans="1:10" ht="30" customHeight="1" x14ac:dyDescent="0.3">
      <c r="C6" s="40"/>
      <c r="D6" s="7" t="s">
        <v>0</v>
      </c>
      <c r="E6" s="7">
        <v>300000</v>
      </c>
      <c r="F6" s="7">
        <f>+$F$4-Alojamiento[[#This Row],[Monto del Gasto]]</f>
        <v>1700000</v>
      </c>
      <c r="G6" s="6"/>
      <c r="H6" s="7"/>
      <c r="I6" s="7"/>
      <c r="J6" s="7"/>
    </row>
    <row r="7" spans="1:10" ht="30" customHeight="1" x14ac:dyDescent="0.3">
      <c r="C7" s="40"/>
      <c r="D7" s="7" t="s">
        <v>15</v>
      </c>
      <c r="E7" s="7">
        <v>150000</v>
      </c>
      <c r="F7" s="7">
        <f>+$F$4-F6</f>
        <v>300000</v>
      </c>
      <c r="G7" s="6"/>
      <c r="H7" s="7"/>
      <c r="I7" s="7"/>
      <c r="J7" s="7"/>
    </row>
    <row r="8" spans="1:10" ht="30" customHeight="1" x14ac:dyDescent="0.3">
      <c r="C8" s="40"/>
      <c r="D8" s="7" t="s">
        <v>3</v>
      </c>
      <c r="E8" s="7">
        <v>50000</v>
      </c>
      <c r="F8" s="7">
        <f>+$F$4-F7</f>
        <v>1700000</v>
      </c>
      <c r="G8" s="6"/>
      <c r="H8" s="7"/>
      <c r="I8" s="7"/>
      <c r="J8" s="7"/>
    </row>
    <row r="9" spans="1:10" ht="30" customHeight="1" x14ac:dyDescent="0.3">
      <c r="C9" s="40"/>
      <c r="D9" s="7" t="s">
        <v>5</v>
      </c>
      <c r="E9" s="7">
        <v>200000</v>
      </c>
      <c r="F9" s="7">
        <f>+$F$4-F8</f>
        <v>300000</v>
      </c>
      <c r="G9" s="6"/>
      <c r="H9" s="7"/>
      <c r="I9" s="7"/>
      <c r="J9" s="7"/>
    </row>
    <row r="10" spans="1:10" ht="30" customHeight="1" x14ac:dyDescent="0.3">
      <c r="C10" s="40"/>
      <c r="D10" s="7" t="s">
        <v>7</v>
      </c>
      <c r="E10" s="7">
        <v>50000</v>
      </c>
      <c r="F10" s="7">
        <f>+$F$4-F9</f>
        <v>1700000</v>
      </c>
      <c r="G10" s="6"/>
      <c r="H10" s="7"/>
      <c r="I10" s="7"/>
      <c r="J10" s="7"/>
    </row>
    <row r="11" spans="1:10" ht="30" customHeight="1" x14ac:dyDescent="0.3">
      <c r="C11" s="40"/>
      <c r="D11" s="7" t="s">
        <v>16</v>
      </c>
      <c r="E11" s="7">
        <v>50000</v>
      </c>
      <c r="F11" s="7">
        <f>+$F$4-F10</f>
        <v>300000</v>
      </c>
      <c r="G11" s="6"/>
      <c r="H11" s="7"/>
      <c r="I11" s="7"/>
      <c r="J11" s="7"/>
    </row>
    <row r="12" spans="1:10" ht="30" customHeight="1" x14ac:dyDescent="0.3">
      <c r="C12" s="40"/>
      <c r="D12" s="7" t="s">
        <v>1</v>
      </c>
      <c r="E12" s="7">
        <v>25000</v>
      </c>
      <c r="F12" s="7">
        <f>+$F$4-F11</f>
        <v>1700000</v>
      </c>
      <c r="G12" s="6"/>
      <c r="H12" s="7"/>
      <c r="I12" s="7"/>
      <c r="J12" s="7"/>
    </row>
    <row r="13" spans="1:10" ht="30" customHeight="1" x14ac:dyDescent="0.3">
      <c r="C13" s="40"/>
      <c r="D13" s="7" t="s">
        <v>17</v>
      </c>
      <c r="E13" s="7">
        <v>150000</v>
      </c>
      <c r="F13" s="7">
        <f>+$F$4-F12</f>
        <v>300000</v>
      </c>
      <c r="G13" s="6"/>
      <c r="H13" s="7"/>
      <c r="I13" s="7"/>
      <c r="J13" s="7"/>
    </row>
    <row r="14" spans="1:10" ht="30" customHeight="1" x14ac:dyDescent="0.3">
      <c r="C14" s="40"/>
      <c r="D14" s="7" t="s">
        <v>4</v>
      </c>
      <c r="E14" s="7">
        <v>25000</v>
      </c>
      <c r="F14" s="7">
        <f>+$F$4-F13</f>
        <v>1700000</v>
      </c>
      <c r="G14" s="6"/>
      <c r="H14" s="7"/>
      <c r="I14" s="7"/>
      <c r="J14" s="7"/>
    </row>
    <row r="15" spans="1:10" ht="30" customHeight="1" x14ac:dyDescent="0.3">
      <c r="C15" s="40"/>
      <c r="D15" s="7" t="s">
        <v>6</v>
      </c>
      <c r="E15" s="7">
        <v>100000</v>
      </c>
      <c r="F15" s="42">
        <f>+$F$4-F14</f>
        <v>300000</v>
      </c>
      <c r="G15" s="32"/>
      <c r="H15" s="33"/>
      <c r="I15" s="33"/>
      <c r="J15" s="34"/>
    </row>
    <row r="16" spans="1:10" ht="30" customHeight="1" x14ac:dyDescent="0.3">
      <c r="C16" s="40"/>
      <c r="D16" s="7" t="s">
        <v>8</v>
      </c>
      <c r="E16" s="7">
        <v>20000</v>
      </c>
      <c r="F16" s="42">
        <f>+$F$4-F15</f>
        <v>1700000</v>
      </c>
      <c r="G16" s="35"/>
      <c r="H16" s="35"/>
      <c r="I16" s="35"/>
      <c r="J16" s="35"/>
    </row>
    <row r="17" spans="1:10" ht="37.950000000000003" customHeight="1" x14ac:dyDescent="0.3">
      <c r="C17" s="6"/>
      <c r="D17" s="7" t="s">
        <v>9</v>
      </c>
      <c r="E17" s="7">
        <v>20000</v>
      </c>
      <c r="F17" s="7">
        <f>+$F$4-F16</f>
        <v>300000</v>
      </c>
      <c r="G17" s="35"/>
      <c r="H17" s="35"/>
      <c r="I17" s="35"/>
      <c r="J17" s="35"/>
    </row>
    <row r="18" spans="1:10" s="30" customFormat="1" ht="30" customHeight="1" x14ac:dyDescent="0.3">
      <c r="A18" s="36"/>
      <c r="C18" s="41"/>
      <c r="D18" s="59" t="s">
        <v>26</v>
      </c>
      <c r="E18" s="7">
        <v>25000</v>
      </c>
      <c r="F18" s="42">
        <f>+$F$4-F17</f>
        <v>1700000</v>
      </c>
      <c r="G18" s="50"/>
      <c r="H18" s="50"/>
      <c r="I18" s="50"/>
      <c r="J18" s="50"/>
    </row>
    <row r="19" spans="1:10" ht="48" customHeight="1" x14ac:dyDescent="0.3">
      <c r="B19" s="8"/>
      <c r="C19" s="41"/>
      <c r="D19" s="59" t="s">
        <v>27</v>
      </c>
      <c r="E19" s="7">
        <v>0</v>
      </c>
      <c r="F19" s="42">
        <f>+$F$4-F18</f>
        <v>300000</v>
      </c>
      <c r="G19" s="12"/>
      <c r="H19" s="4"/>
      <c r="I19" s="4"/>
      <c r="J19" s="5"/>
    </row>
    <row r="20" spans="1:10" ht="30" customHeight="1" x14ac:dyDescent="0.3">
      <c r="B20" s="10"/>
      <c r="C20" s="41"/>
      <c r="D20" s="59" t="s">
        <v>28</v>
      </c>
      <c r="E20" s="7">
        <v>0</v>
      </c>
      <c r="F20" s="42">
        <f>+$F$4-F19</f>
        <v>1700000</v>
      </c>
      <c r="G20" s="6"/>
      <c r="H20" s="7"/>
      <c r="I20" s="7"/>
      <c r="J20" s="7"/>
    </row>
    <row r="21" spans="1:10" ht="30" customHeight="1" x14ac:dyDescent="0.3">
      <c r="B21" s="11"/>
      <c r="C21" s="32" t="s">
        <v>2</v>
      </c>
      <c r="D21" s="33"/>
      <c r="E21" s="33">
        <f>SUBTOTAL(109,Alojamiento[Monto del Gasto])</f>
        <v>1165000</v>
      </c>
      <c r="F21" s="33">
        <f>+F20</f>
        <v>1700000</v>
      </c>
      <c r="G21" s="6"/>
      <c r="H21" s="7"/>
      <c r="I21" s="7"/>
      <c r="J21" s="7"/>
    </row>
    <row r="22" spans="1:10" ht="30" customHeight="1" x14ac:dyDescent="0.3">
      <c r="B22" s="6"/>
      <c r="C22" s="9"/>
      <c r="D22" s="9"/>
      <c r="E22" s="9"/>
      <c r="F22" s="31"/>
      <c r="G22" s="6"/>
      <c r="H22" s="7"/>
      <c r="I22" s="7"/>
      <c r="J22" s="7"/>
    </row>
    <row r="23" spans="1:10" ht="30" customHeight="1" x14ac:dyDescent="0.3">
      <c r="B23" s="6"/>
      <c r="C23" s="10"/>
      <c r="D23" s="10"/>
      <c r="E23" s="10"/>
      <c r="F23" s="31"/>
      <c r="G23" s="6"/>
      <c r="H23" s="7"/>
      <c r="I23" s="7"/>
      <c r="J23" s="7"/>
    </row>
    <row r="24" spans="1:10" ht="30" customHeight="1" x14ac:dyDescent="0.3">
      <c r="B24" s="6"/>
      <c r="C24" s="4"/>
      <c r="D24" s="4"/>
      <c r="E24" s="5"/>
      <c r="F24" s="31"/>
      <c r="G24" s="6"/>
      <c r="H24" s="7"/>
      <c r="I24" s="7"/>
      <c r="J24" s="7"/>
    </row>
    <row r="25" spans="1:10" ht="30" customHeight="1" x14ac:dyDescent="0.3">
      <c r="B25" s="6"/>
      <c r="C25" s="7"/>
      <c r="D25" s="7"/>
      <c r="E25" s="7"/>
      <c r="F25" s="31"/>
      <c r="G25" s="6"/>
      <c r="H25" s="7"/>
      <c r="I25" s="7"/>
      <c r="J25" s="7"/>
    </row>
    <row r="26" spans="1:10" ht="30" customHeight="1" x14ac:dyDescent="0.3">
      <c r="B26" s="6"/>
      <c r="C26" s="7"/>
      <c r="D26" s="7"/>
      <c r="E26" s="7"/>
      <c r="F26" s="31"/>
      <c r="G26" s="32"/>
      <c r="H26" s="33"/>
      <c r="I26" s="33"/>
      <c r="J26" s="34"/>
    </row>
    <row r="27" spans="1:10" ht="30" customHeight="1" x14ac:dyDescent="0.3">
      <c r="B27" s="6"/>
      <c r="C27" s="7"/>
      <c r="D27" s="7"/>
      <c r="E27" s="7"/>
      <c r="F27" s="31"/>
      <c r="G27" s="8"/>
      <c r="H27" s="13"/>
      <c r="I27" s="13"/>
      <c r="J27" s="13"/>
    </row>
    <row r="28" spans="1:10" ht="37.950000000000003" customHeight="1" x14ac:dyDescent="0.3">
      <c r="B28" s="6"/>
      <c r="C28" s="7"/>
      <c r="D28" s="7"/>
      <c r="E28" s="7"/>
      <c r="F28" s="31"/>
      <c r="G28" s="52"/>
      <c r="H28" s="52"/>
      <c r="I28" s="52"/>
      <c r="J28" s="52"/>
    </row>
    <row r="29" spans="1:10" s="30" customFormat="1" ht="30" customHeight="1" x14ac:dyDescent="0.3">
      <c r="A29" s="36"/>
      <c r="B29" s="32"/>
      <c r="C29" s="7"/>
      <c r="D29" s="7"/>
      <c r="E29" s="7"/>
      <c r="F29" s="31"/>
      <c r="G29" s="50"/>
      <c r="H29" s="50"/>
      <c r="I29" s="50"/>
      <c r="J29" s="50"/>
    </row>
    <row r="30" spans="1:10" ht="48" customHeight="1" x14ac:dyDescent="0.3">
      <c r="B30" s="14"/>
      <c r="C30" s="7"/>
      <c r="D30" s="7"/>
      <c r="E30" s="7"/>
      <c r="F30" s="31"/>
      <c r="G30" s="3"/>
      <c r="H30" s="4"/>
      <c r="I30" s="4"/>
      <c r="J30" s="5"/>
    </row>
    <row r="31" spans="1:10" ht="30" customHeight="1" x14ac:dyDescent="0.3">
      <c r="B31" s="10"/>
      <c r="C31" s="7"/>
      <c r="D31" s="7"/>
      <c r="E31" s="7"/>
      <c r="F31" s="31"/>
      <c r="G31" s="6"/>
      <c r="H31" s="7"/>
      <c r="I31" s="7"/>
      <c r="J31" s="7"/>
    </row>
    <row r="32" spans="1:10" ht="30" customHeight="1" x14ac:dyDescent="0.3">
      <c r="B32" s="12"/>
      <c r="C32" s="33"/>
      <c r="D32" s="33"/>
      <c r="E32" s="34"/>
      <c r="F32" s="37"/>
      <c r="G32" s="6"/>
      <c r="H32" s="7"/>
      <c r="I32" s="7"/>
      <c r="J32" s="7"/>
    </row>
    <row r="33" spans="1:10" ht="30" customHeight="1" x14ac:dyDescent="0.3">
      <c r="B33" s="6"/>
      <c r="C33" s="15"/>
      <c r="D33" s="9"/>
      <c r="E33" s="9"/>
      <c r="F33" s="31"/>
      <c r="G33" s="6"/>
      <c r="H33" s="7"/>
      <c r="I33" s="7"/>
      <c r="J33" s="7"/>
    </row>
    <row r="34" spans="1:10" ht="30" customHeight="1" x14ac:dyDescent="0.3">
      <c r="B34" s="6"/>
      <c r="C34" s="10"/>
      <c r="D34" s="10"/>
      <c r="E34" s="10"/>
      <c r="F34" s="31"/>
      <c r="G34" s="6"/>
      <c r="H34" s="7"/>
      <c r="I34" s="7"/>
      <c r="J34" s="7"/>
    </row>
    <row r="35" spans="1:10" ht="30" customHeight="1" x14ac:dyDescent="0.3">
      <c r="B35" s="6"/>
      <c r="C35" s="4"/>
      <c r="D35" s="4"/>
      <c r="E35" s="5"/>
      <c r="F35" s="31"/>
      <c r="G35" s="32"/>
      <c r="H35" s="33"/>
      <c r="I35" s="33"/>
      <c r="J35" s="34"/>
    </row>
    <row r="36" spans="1:10" ht="37.950000000000003" customHeight="1" x14ac:dyDescent="0.3">
      <c r="B36" s="6"/>
      <c r="C36" s="7"/>
      <c r="D36" s="7"/>
      <c r="E36" s="7"/>
      <c r="F36" s="31"/>
      <c r="G36" s="35"/>
      <c r="H36" s="35"/>
      <c r="I36" s="35"/>
      <c r="J36" s="35"/>
    </row>
    <row r="37" spans="1:10" s="30" customFormat="1" ht="30" customHeight="1" x14ac:dyDescent="0.3">
      <c r="A37" s="36"/>
      <c r="B37" s="32"/>
      <c r="C37" s="7"/>
      <c r="D37" s="7"/>
      <c r="E37" s="7"/>
      <c r="F37" s="31"/>
      <c r="G37" s="50"/>
      <c r="H37" s="50"/>
      <c r="I37" s="50"/>
      <c r="J37" s="50"/>
    </row>
    <row r="38" spans="1:10" ht="49.95" customHeight="1" x14ac:dyDescent="0.3">
      <c r="B38" s="16"/>
      <c r="C38" s="7"/>
      <c r="D38" s="7"/>
      <c r="E38" s="7"/>
      <c r="F38" s="31"/>
      <c r="G38" s="3"/>
      <c r="H38" s="4"/>
      <c r="I38" s="4"/>
      <c r="J38" s="5"/>
    </row>
    <row r="39" spans="1:10" ht="30" customHeight="1" x14ac:dyDescent="0.3">
      <c r="B39" s="10"/>
      <c r="C39" s="7"/>
      <c r="D39" s="7"/>
      <c r="E39" s="7"/>
      <c r="F39" s="31"/>
      <c r="G39" s="6"/>
      <c r="H39" s="7"/>
      <c r="I39" s="7"/>
      <c r="J39" s="7"/>
    </row>
    <row r="40" spans="1:10" ht="30" customHeight="1" x14ac:dyDescent="0.3">
      <c r="B40" s="18"/>
      <c r="C40" s="33"/>
      <c r="D40" s="33"/>
      <c r="E40" s="34"/>
      <c r="F40" s="37"/>
      <c r="G40" s="6"/>
      <c r="H40" s="7"/>
      <c r="I40" s="7"/>
      <c r="J40" s="7"/>
    </row>
    <row r="41" spans="1:10" ht="30" customHeight="1" x14ac:dyDescent="0.3">
      <c r="B41" s="6"/>
      <c r="C41" s="17"/>
      <c r="D41" s="7"/>
      <c r="E41" s="7"/>
      <c r="F41" s="31"/>
      <c r="G41" s="6"/>
      <c r="H41" s="7"/>
      <c r="I41" s="7"/>
      <c r="J41" s="7"/>
    </row>
    <row r="42" spans="1:10" ht="30" customHeight="1" x14ac:dyDescent="0.3">
      <c r="B42" s="6"/>
      <c r="C42" s="10"/>
      <c r="D42" s="10"/>
      <c r="E42" s="10"/>
      <c r="F42" s="31"/>
      <c r="G42" s="32"/>
      <c r="H42" s="33"/>
      <c r="I42" s="33"/>
      <c r="J42" s="34"/>
    </row>
    <row r="43" spans="1:10" ht="37.950000000000003" customHeight="1" x14ac:dyDescent="0.3">
      <c r="B43" s="6"/>
      <c r="C43" s="4"/>
      <c r="D43" s="4"/>
      <c r="E43" s="5"/>
      <c r="F43" s="31"/>
      <c r="G43" s="21"/>
      <c r="H43" s="15"/>
      <c r="I43" s="15"/>
      <c r="J43" s="15"/>
    </row>
    <row r="44" spans="1:10" s="30" customFormat="1" ht="30" customHeight="1" x14ac:dyDescent="0.3">
      <c r="A44" s="36"/>
      <c r="B44" s="32"/>
      <c r="C44" s="7"/>
      <c r="D44" s="7"/>
      <c r="E44" s="7"/>
      <c r="F44" s="31"/>
      <c r="G44" s="50"/>
      <c r="H44" s="50"/>
      <c r="I44" s="50"/>
      <c r="J44" s="50"/>
    </row>
    <row r="45" spans="1:10" ht="48" customHeight="1" x14ac:dyDescent="0.3">
      <c r="B45" s="19"/>
      <c r="C45" s="7"/>
      <c r="D45" s="7"/>
      <c r="E45" s="7"/>
      <c r="F45" s="31"/>
      <c r="G45" s="12"/>
      <c r="H45" s="4"/>
      <c r="I45" s="4"/>
      <c r="J45" s="5"/>
    </row>
    <row r="46" spans="1:10" ht="30" customHeight="1" x14ac:dyDescent="0.3">
      <c r="B46" s="10"/>
      <c r="C46" s="7"/>
      <c r="D46" s="7"/>
      <c r="E46" s="7"/>
      <c r="F46" s="31"/>
      <c r="G46" s="6"/>
      <c r="H46" s="7"/>
      <c r="I46" s="7"/>
      <c r="J46" s="7"/>
    </row>
    <row r="47" spans="1:10" ht="30" customHeight="1" x14ac:dyDescent="0.3">
      <c r="B47" s="20"/>
      <c r="C47" s="33"/>
      <c r="D47" s="33"/>
      <c r="E47" s="34"/>
      <c r="F47" s="37"/>
      <c r="G47" s="6"/>
      <c r="H47" s="7"/>
      <c r="I47" s="7"/>
      <c r="J47" s="7"/>
    </row>
    <row r="48" spans="1:10" ht="30" customHeight="1" x14ac:dyDescent="0.3">
      <c r="B48" s="6"/>
      <c r="C48" s="13"/>
      <c r="D48" s="9"/>
      <c r="E48" s="13"/>
      <c r="F48" s="31"/>
      <c r="G48" s="6"/>
      <c r="H48" s="7"/>
      <c r="I48" s="7"/>
      <c r="J48" s="7"/>
    </row>
    <row r="49" spans="1:10" ht="30" customHeight="1" x14ac:dyDescent="0.3">
      <c r="B49" s="6"/>
      <c r="C49" s="10"/>
      <c r="D49" s="10"/>
      <c r="E49" s="10"/>
      <c r="F49" s="31"/>
      <c r="G49" s="32"/>
      <c r="H49" s="33"/>
      <c r="I49" s="33"/>
      <c r="J49" s="34"/>
    </row>
    <row r="50" spans="1:10" ht="30" customHeight="1" x14ac:dyDescent="0.3">
      <c r="B50" s="6"/>
      <c r="C50" s="4"/>
      <c r="D50" s="4"/>
      <c r="E50" s="5"/>
      <c r="F50" s="31"/>
      <c r="G50" s="8"/>
      <c r="H50" s="15"/>
      <c r="I50" s="15"/>
      <c r="J50" s="9"/>
    </row>
    <row r="51" spans="1:10" ht="30" customHeight="1" x14ac:dyDescent="0.3">
      <c r="B51" s="6"/>
      <c r="C51" s="7"/>
      <c r="D51" s="7"/>
      <c r="E51" s="7"/>
      <c r="F51" s="31"/>
      <c r="G51" s="8"/>
      <c r="H51" s="15"/>
      <c r="I51" s="15"/>
      <c r="J51" s="9"/>
    </row>
    <row r="52" spans="1:10" ht="37.950000000000003" customHeight="1" x14ac:dyDescent="0.3">
      <c r="B52" s="6"/>
      <c r="C52" s="7"/>
      <c r="D52" s="7"/>
      <c r="E52" s="7"/>
      <c r="F52" s="31"/>
      <c r="G52" s="21"/>
      <c r="H52" s="15"/>
      <c r="I52" s="15"/>
      <c r="J52" s="15"/>
    </row>
    <row r="53" spans="1:10" s="30" customFormat="1" ht="30" customHeight="1" x14ac:dyDescent="0.3">
      <c r="A53" s="36"/>
      <c r="B53" s="32"/>
      <c r="C53" s="7"/>
      <c r="D53" s="7"/>
      <c r="E53" s="7"/>
      <c r="F53" s="31"/>
      <c r="G53" s="50"/>
      <c r="H53" s="50"/>
      <c r="I53" s="50"/>
      <c r="J53" s="50"/>
    </row>
    <row r="54" spans="1:10" ht="48" customHeight="1" x14ac:dyDescent="0.3">
      <c r="B54" s="14"/>
      <c r="C54" s="7"/>
      <c r="D54" s="7"/>
      <c r="E54" s="7"/>
      <c r="F54" s="31"/>
      <c r="G54" s="13"/>
      <c r="H54" s="4"/>
      <c r="I54" s="4"/>
      <c r="J54" s="5"/>
    </row>
    <row r="55" spans="1:10" ht="30" customHeight="1" x14ac:dyDescent="0.3">
      <c r="B55" s="22"/>
      <c r="C55" s="7"/>
      <c r="D55" s="7"/>
      <c r="E55" s="7"/>
      <c r="F55" s="31"/>
      <c r="G55" s="6"/>
      <c r="H55" s="7"/>
      <c r="I55" s="7"/>
      <c r="J55" s="7"/>
    </row>
    <row r="56" spans="1:10" ht="30" customHeight="1" x14ac:dyDescent="0.3">
      <c r="B56" s="3"/>
      <c r="C56" s="38"/>
      <c r="D56" s="38"/>
      <c r="E56" s="38"/>
      <c r="F56" s="37"/>
      <c r="G56" s="6"/>
      <c r="H56" s="7"/>
      <c r="I56" s="7"/>
      <c r="J56" s="7"/>
    </row>
    <row r="57" spans="1:10" ht="30" customHeight="1" x14ac:dyDescent="0.3">
      <c r="B57" s="6"/>
      <c r="C57" s="14"/>
      <c r="D57" s="47"/>
      <c r="E57" s="14"/>
      <c r="F57" s="31"/>
      <c r="G57" s="6"/>
      <c r="H57" s="7"/>
      <c r="I57" s="7"/>
      <c r="J57" s="7"/>
    </row>
    <row r="58" spans="1:10" ht="30" customHeight="1" x14ac:dyDescent="0.3">
      <c r="B58" s="6"/>
      <c r="C58" s="22"/>
      <c r="D58" s="22"/>
      <c r="E58" s="22"/>
      <c r="F58" s="31"/>
      <c r="G58" s="6"/>
      <c r="H58" s="7"/>
      <c r="I58" s="7"/>
      <c r="J58" s="7"/>
    </row>
    <row r="59" spans="1:10" ht="30" customHeight="1" x14ac:dyDescent="0.3">
      <c r="B59" s="6"/>
      <c r="C59" s="4"/>
      <c r="D59" s="4"/>
      <c r="E59" s="5"/>
      <c r="F59" s="31"/>
      <c r="G59" s="32"/>
      <c r="H59" s="33"/>
      <c r="I59" s="33"/>
      <c r="J59" s="34"/>
    </row>
    <row r="60" spans="1:10" ht="30" customHeight="1" x14ac:dyDescent="0.3">
      <c r="B60" s="6"/>
      <c r="C60" s="7"/>
      <c r="D60" s="7"/>
      <c r="E60" s="7"/>
      <c r="F60" s="31"/>
      <c r="G60" s="35"/>
      <c r="H60" s="35"/>
      <c r="I60" s="35"/>
      <c r="J60" s="35"/>
    </row>
    <row r="61" spans="1:10" ht="30" customHeight="1" x14ac:dyDescent="0.3">
      <c r="B61" s="6"/>
      <c r="C61" s="7"/>
      <c r="D61" s="7"/>
      <c r="E61" s="7"/>
      <c r="F61" s="31"/>
      <c r="G61" s="35"/>
      <c r="H61" s="35"/>
      <c r="I61" s="35"/>
      <c r="J61" s="35"/>
    </row>
    <row r="62" spans="1:10" ht="30" customHeight="1" x14ac:dyDescent="0.3">
      <c r="B62" s="6"/>
      <c r="C62" s="7"/>
      <c r="D62" s="7"/>
      <c r="E62" s="7"/>
      <c r="F62" s="31"/>
      <c r="G62" s="35"/>
      <c r="H62" s="35"/>
      <c r="I62" s="35"/>
      <c r="J62" s="35"/>
    </row>
    <row r="63" spans="1:10" ht="30" customHeight="1" x14ac:dyDescent="0.3">
      <c r="B63" s="6"/>
      <c r="C63" s="7"/>
      <c r="D63" s="7"/>
      <c r="E63" s="7"/>
      <c r="F63" s="31"/>
      <c r="G63" s="48"/>
      <c r="H63" s="48"/>
      <c r="I63" s="48"/>
      <c r="J63" s="51"/>
    </row>
    <row r="64" spans="1:10" ht="30" customHeight="1" x14ac:dyDescent="0.3">
      <c r="B64" s="32"/>
      <c r="C64" s="7"/>
      <c r="D64" s="7"/>
      <c r="E64" s="7"/>
      <c r="F64" s="31"/>
      <c r="G64" s="48"/>
      <c r="H64" s="48"/>
      <c r="I64" s="48"/>
      <c r="J64" s="51"/>
    </row>
    <row r="65" spans="2:10" ht="30" customHeight="1" x14ac:dyDescent="0.3">
      <c r="B65" s="39"/>
      <c r="C65" s="7"/>
      <c r="D65" s="7"/>
      <c r="E65" s="7"/>
      <c r="F65" s="31"/>
      <c r="G65" s="48"/>
      <c r="H65" s="48"/>
      <c r="I65" s="48"/>
      <c r="J65" s="51"/>
    </row>
    <row r="66" spans="2:10" ht="30" customHeight="1" x14ac:dyDescent="0.3">
      <c r="C66" s="7"/>
      <c r="D66" s="7"/>
      <c r="E66" s="7"/>
      <c r="F66" s="31"/>
      <c r="G66" s="48"/>
      <c r="H66" s="48"/>
      <c r="I66" s="48"/>
      <c r="J66" s="51"/>
    </row>
    <row r="67" spans="2:10" ht="25.05" customHeight="1" x14ac:dyDescent="0.3">
      <c r="C67" s="33"/>
      <c r="D67" s="33"/>
      <c r="E67" s="34"/>
      <c r="F67" s="31"/>
      <c r="G67" s="48"/>
      <c r="H67" s="48"/>
      <c r="I67" s="48"/>
      <c r="J67" s="49"/>
    </row>
    <row r="68" spans="2:10" ht="25.05" customHeight="1" x14ac:dyDescent="0.3">
      <c r="C68" s="39"/>
      <c r="E68" s="39"/>
      <c r="F68" s="31"/>
      <c r="G68" s="48"/>
      <c r="H68" s="48"/>
      <c r="I68" s="48"/>
      <c r="J68" s="49"/>
    </row>
    <row r="69" spans="2:10" ht="25.05" customHeight="1" x14ac:dyDescent="0.3">
      <c r="F69" s="31"/>
    </row>
    <row r="70" spans="2:10" ht="25.05" customHeight="1" x14ac:dyDescent="0.3">
      <c r="F70" s="31"/>
    </row>
    <row r="71" spans="2:10" ht="25.05" customHeight="1" x14ac:dyDescent="0.3">
      <c r="F71" s="31"/>
    </row>
    <row r="72" spans="2:10" ht="15.6" x14ac:dyDescent="0.3">
      <c r="F72" s="31"/>
    </row>
    <row r="73" spans="2:10" ht="15.6" x14ac:dyDescent="0.3">
      <c r="F73" s="31"/>
    </row>
    <row r="74" spans="2:10" ht="15.6" x14ac:dyDescent="0.3">
      <c r="F74" s="31"/>
    </row>
  </sheetData>
  <mergeCells count="13">
    <mergeCell ref="B2:H2"/>
    <mergeCell ref="G29:J29"/>
    <mergeCell ref="G37:J37"/>
    <mergeCell ref="G44:J44"/>
    <mergeCell ref="G18:J18"/>
    <mergeCell ref="G28:J28"/>
    <mergeCell ref="G67:I68"/>
    <mergeCell ref="J67:J68"/>
    <mergeCell ref="G53:J53"/>
    <mergeCell ref="G63:I64"/>
    <mergeCell ref="J63:J64"/>
    <mergeCell ref="G65:I66"/>
    <mergeCell ref="J65:J66"/>
  </mergeCells>
  <dataValidations count="9">
    <dataValidation allowBlank="1" showInputMessage="1" showErrorMessage="1" prompt="Escriba los detalles en la tabla Mascotas, empezando en la celda de la derecha y en la tabla Regalos empezando por la celda G54. La siguiente instrucción está en la celda A64." sqref="A45" xr:uid="{E2322D0E-B656-42D9-B109-8FE40B7B26F1}"/>
    <dataValidation allowBlank="1" showInputMessage="1" showErrorMessage="1" prompt="El total de gastos previstos se calcula automáticamente en la celda J73; el total del gasto real, en la J75; y la diferencia total, en la celda J77." sqref="A63" xr:uid="{D4F42238-6592-4A0E-94BF-B53C62939E0C}"/>
    <dataValidation allowBlank="1" showInputMessage="1" showErrorMessage="1" prompt="Escriba los detalles en la tabla Cuidado personal, empezando en la celda de la derecha y en la tabla Legal a partir de la celda G64. La siguiente instrucción está en la celda A73." sqref="A54" xr:uid="{005FE48F-761A-4E78-A164-A0C7FD08B96A}"/>
    <dataValidation allowBlank="1" showInputMessage="1" showErrorMessage="1" prompt="Escriba los detalles en la tabla Comida, empezando por la celda de la derecha y en la tabla Ahorros, empezando por la celda G48. La instrucción siguiente se encuentra en la celda A55." sqref="A38" xr:uid="{96BF3B6F-A78D-4825-AF1A-5B8E767D631E}"/>
    <dataValidation allowBlank="1" showInputMessage="1" showErrorMessage="1" prompt="Escriba la información en la tabla Seguro, empezando por la celda de la derecha y en la tabla Impuestos, empezando por la celda G40. La instrucción siguiente se encuentra en la celda A48." sqref="A30" xr:uid="{1E1D4387-BF2B-4CD2-A8FB-8CF8F254FCF7}"/>
    <dataValidation allowBlank="1" showInputMessage="1" showErrorMessage="1" prompt="Escriba los detalles en la tabla Transporte, empezando por la celda de la derecha y en la tabla Préstamos, empezando por la celda G29. La instrucción siguiente se encuentra en la celda A40." sqref="A19" xr:uid="{5344FBFB-B891-484D-AE15-3BD4F0AFA42E}"/>
    <dataValidation allowBlank="1" showInputMessage="1" showErrorMessage="1" prompt="Escriba los detalles en la tabla Alojamiento, empezando por la celda de la derecha y en la tabla Entretenimiento, empezando por la celda G15. La instrucción siguiente se encuentra en la celda A29." sqref="A5" xr:uid="{A0BAC1B7-4E91-44B6-A810-129C9CA59B27}"/>
    <dataValidation allowBlank="1" showInputMessage="1" showErrorMessage="1" prompt="El título de esta hoja de cálculo está en la celda B2. La instrucción siguiente está en la celda A4." sqref="A2" xr:uid="{D44E27D8-9837-40D9-8B9D-0FDF92C6B6D5}"/>
    <dataValidation allowBlank="1" showInputMessage="1" showErrorMessage="1" prompt="Cree un presupuesto mensual personal en esta hoja de cálculo. Encontrará instrucciones útiles sobre cómo usar este libro en las celdas de esta columna. Use la flecha hacia abajo para empezar." sqref="A1" xr:uid="{EA843E97-D1EC-4D0E-912D-0BE7B5409667}"/>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4201-EA49-44D4-B207-DD1B51C80021}">
  <dimension ref="A3:C47"/>
  <sheetViews>
    <sheetView tabSelected="1" workbookViewId="0">
      <selection activeCell="C6" sqref="C6"/>
    </sheetView>
  </sheetViews>
  <sheetFormatPr baseColWidth="10" defaultRowHeight="14.4" x14ac:dyDescent="0.3"/>
  <cols>
    <col min="1" max="1" width="18.6640625" bestFit="1" customWidth="1"/>
    <col min="2" max="2" width="23" bestFit="1" customWidth="1"/>
    <col min="3" max="3" width="13.5546875" bestFit="1" customWidth="1"/>
  </cols>
  <sheetData>
    <row r="3" spans="1:3" x14ac:dyDescent="0.3">
      <c r="A3" s="56" t="s">
        <v>20</v>
      </c>
      <c r="B3" t="s">
        <v>22</v>
      </c>
      <c r="C3" t="s">
        <v>19</v>
      </c>
    </row>
    <row r="4" spans="1:3" x14ac:dyDescent="0.3">
      <c r="A4" s="57" t="s">
        <v>6</v>
      </c>
      <c r="B4" s="58">
        <v>100000</v>
      </c>
      <c r="C4" s="58">
        <v>300000</v>
      </c>
    </row>
    <row r="5" spans="1:3" x14ac:dyDescent="0.3">
      <c r="A5" s="57" t="s">
        <v>5</v>
      </c>
      <c r="B5" s="58">
        <v>200000</v>
      </c>
      <c r="C5" s="58">
        <v>300000</v>
      </c>
    </row>
    <row r="6" spans="1:3" x14ac:dyDescent="0.3">
      <c r="A6" s="57" t="s">
        <v>23</v>
      </c>
      <c r="B6" s="58">
        <v>50000</v>
      </c>
      <c r="C6" s="58">
        <v>300000</v>
      </c>
    </row>
    <row r="7" spans="1:3" x14ac:dyDescent="0.3">
      <c r="A7" s="57" t="s">
        <v>1</v>
      </c>
      <c r="B7" s="58">
        <v>25000</v>
      </c>
      <c r="C7" s="58">
        <v>1700000</v>
      </c>
    </row>
    <row r="8" spans="1:3" x14ac:dyDescent="0.3">
      <c r="A8" s="57" t="s">
        <v>26</v>
      </c>
      <c r="B8" s="58">
        <v>25000</v>
      </c>
      <c r="C8" s="58">
        <v>1700000</v>
      </c>
    </row>
    <row r="9" spans="1:3" x14ac:dyDescent="0.3">
      <c r="A9" s="57" t="s">
        <v>27</v>
      </c>
      <c r="B9" s="58">
        <v>0</v>
      </c>
      <c r="C9" s="58">
        <v>300000</v>
      </c>
    </row>
    <row r="10" spans="1:3" x14ac:dyDescent="0.3">
      <c r="A10" s="57" t="s">
        <v>28</v>
      </c>
      <c r="B10" s="58">
        <v>0</v>
      </c>
      <c r="C10" s="58">
        <v>1700000</v>
      </c>
    </row>
    <row r="11" spans="1:3" x14ac:dyDescent="0.3">
      <c r="A11" s="57" t="s">
        <v>4</v>
      </c>
      <c r="B11" s="58">
        <v>25000</v>
      </c>
      <c r="C11" s="58">
        <v>1700000</v>
      </c>
    </row>
    <row r="12" spans="1:3" x14ac:dyDescent="0.3">
      <c r="A12" s="57" t="s">
        <v>9</v>
      </c>
      <c r="B12" s="58">
        <v>20000</v>
      </c>
      <c r="C12" s="58">
        <v>300000</v>
      </c>
    </row>
    <row r="13" spans="1:3" x14ac:dyDescent="0.3">
      <c r="A13" s="57" t="s">
        <v>7</v>
      </c>
      <c r="B13" s="58">
        <v>50000</v>
      </c>
      <c r="C13" s="58">
        <v>1700000</v>
      </c>
    </row>
    <row r="14" spans="1:3" x14ac:dyDescent="0.3">
      <c r="A14" s="57" t="s">
        <v>24</v>
      </c>
      <c r="B14" s="58">
        <v>150000</v>
      </c>
      <c r="C14" s="58">
        <v>300000</v>
      </c>
    </row>
    <row r="15" spans="1:3" x14ac:dyDescent="0.3">
      <c r="A15" s="57" t="s">
        <v>8</v>
      </c>
      <c r="B15" s="58">
        <v>20000</v>
      </c>
      <c r="C15" s="58">
        <v>1700000</v>
      </c>
    </row>
    <row r="16" spans="1:3" x14ac:dyDescent="0.3">
      <c r="A16" s="57" t="s">
        <v>3</v>
      </c>
      <c r="B16" s="58">
        <v>50000</v>
      </c>
      <c r="C16" s="58">
        <v>1700000</v>
      </c>
    </row>
    <row r="17" spans="1:3" x14ac:dyDescent="0.3">
      <c r="A17" s="57" t="s">
        <v>25</v>
      </c>
      <c r="B17" s="58">
        <v>150000</v>
      </c>
      <c r="C17" s="58">
        <v>300000</v>
      </c>
    </row>
    <row r="18" spans="1:3" x14ac:dyDescent="0.3">
      <c r="A18" s="57" t="s">
        <v>0</v>
      </c>
      <c r="B18" s="58">
        <v>300000</v>
      </c>
      <c r="C18" s="58">
        <v>1700000</v>
      </c>
    </row>
    <row r="19" spans="1:3" x14ac:dyDescent="0.3">
      <c r="A19" s="57" t="s">
        <v>21</v>
      </c>
      <c r="B19" s="58">
        <v>1165000</v>
      </c>
      <c r="C19" s="58">
        <v>15700000</v>
      </c>
    </row>
    <row r="22" spans="1:3" x14ac:dyDescent="0.3">
      <c r="A22" t="s">
        <v>20</v>
      </c>
      <c r="B22" t="s">
        <v>22</v>
      </c>
      <c r="C22" t="s">
        <v>19</v>
      </c>
    </row>
    <row r="23" spans="1:3" x14ac:dyDescent="0.3">
      <c r="A23" t="s">
        <v>6</v>
      </c>
      <c r="B23" s="60">
        <f>+GETPIVOTDATA("[Measures].[Suma de Monto del Gasto]",$A$3,"[Alojamiento].[Concepto]","[Alojamiento].[Concepto].&amp;[Ahorros o inversiones]")/GETPIVOTDATA("[Measures].[Suma de Monto del Gasto]",$A$3)</f>
        <v>8.5836909871244635E-2</v>
      </c>
      <c r="C23" s="60">
        <f>+GETPIVOTDATA("[Measures].[Suma de Saldo]",$A$3,"[Alojamiento].[Concepto]","[Alojamiento].[Concepto].&amp;[Ahorros o inversiones]")/GETPIVOTDATA("[Measures].[Suma de Saldo]",$A$3)</f>
        <v>1.9108280254777069E-2</v>
      </c>
    </row>
    <row r="24" spans="1:3" x14ac:dyDescent="0.3">
      <c r="A24" t="s">
        <v>5</v>
      </c>
      <c r="B24" s="60">
        <f>+GETPIVOTDATA("[Measures].[Suma de Monto del Gasto]",$A$3,"[Alojamiento].[Concepto]","[Alojamiento].[Concepto].&amp;[Comida]")/GETPIVOTDATA("[Measures].[Suma de Monto del Gasto]",$A$3)</f>
        <v>0.17167381974248927</v>
      </c>
      <c r="C24" s="60">
        <f>+GETPIVOTDATA("[Measures].[Suma de Saldo]",$A$3,"[Alojamiento].[Concepto]","[Alojamiento].[Concepto].&amp;[Comida]")/GETPIVOTDATA("[Measures].[Suma de Saldo]",$A$3)</f>
        <v>1.9108280254777069E-2</v>
      </c>
    </row>
    <row r="25" spans="1:3" x14ac:dyDescent="0.3">
      <c r="A25" t="s">
        <v>23</v>
      </c>
      <c r="B25" s="60">
        <f>+GETPIVOTDATA("[Measures].[Suma de Monto del Gasto]",$A$3,"[Alojamiento].[Concepto]","[Alojamiento].[Concepto].&amp;[Cuidado Personal]")/GETPIVOTDATA("[Measures].[Suma de Monto del Gasto]",$A$3)</f>
        <v>4.2918454935622317E-2</v>
      </c>
      <c r="C25" s="60">
        <f>+GETPIVOTDATA("[Measures].[Suma de Saldo]",$A$3,"[Alojamiento].[Concepto]","[Alojamiento].[Concepto].&amp;[Cuidado Personal]")/GETPIVOTDATA("[Measures].[Suma de Saldo]",$A$3)</f>
        <v>1.9108280254777069E-2</v>
      </c>
    </row>
    <row r="26" spans="1:3" x14ac:dyDescent="0.3">
      <c r="A26" t="s">
        <v>1</v>
      </c>
      <c r="B26" s="60">
        <f>+GETPIVOTDATA("[Measures].[Suma de Monto del Gasto]",$A$3,"[Alojamiento].[Concepto]","[Alojamiento].[Concepto].&amp;[Entretenimiento]")/GETPIVOTDATA("[Measures].[Suma de Monto del Gasto]",$A$3)</f>
        <v>2.1459227467811159E-2</v>
      </c>
      <c r="C26" s="60">
        <f>+GETPIVOTDATA("[Measures].[Suma de Saldo]",$A$3,"[Alojamiento].[Concepto]","[Alojamiento].[Concepto].&amp;[Entretenimiento]")/GETPIVOTDATA("[Measures].[Suma de Saldo]",$A$3)</f>
        <v>0.10828025477707007</v>
      </c>
    </row>
    <row r="27" spans="1:3" x14ac:dyDescent="0.3">
      <c r="A27" t="s">
        <v>26</v>
      </c>
      <c r="B27" s="60">
        <f>+GETPIVOTDATA("[Measures].[Suma de Monto del Gasto]",$A$3,"[Alojamiento].[Concepto]","[Alojamiento].[Concepto].&amp;[Gasto 13]")/GETPIVOTDATA("[Measures].[Suma de Monto del Gasto]",$A$3)</f>
        <v>2.1459227467811159E-2</v>
      </c>
      <c r="C27" s="60">
        <f>+GETPIVOTDATA("[Measures].[Suma de Saldo]",$A$3,"[Alojamiento].[Concepto]","[Alojamiento].[Concepto].&amp;[Gasto 13]")/GETPIVOTDATA("[Measures].[Suma de Saldo]",$A$3)</f>
        <v>0.10828025477707007</v>
      </c>
    </row>
    <row r="28" spans="1:3" x14ac:dyDescent="0.3">
      <c r="A28" t="s">
        <v>27</v>
      </c>
      <c r="B28" s="60">
        <f>+GETPIVOTDATA("[Measures].[Suma de Monto del Gasto]",$A$3,"[Alojamiento].[Concepto]","[Alojamiento].[Concepto].&amp;[Gasto 14]")/GETPIVOTDATA("[Measures].[Suma de Monto del Gasto]",$A$3)</f>
        <v>0</v>
      </c>
      <c r="C28" s="60">
        <f>+GETPIVOTDATA("[Measures].[Suma de Saldo]",$A$3,"[Alojamiento].[Concepto]","[Alojamiento].[Concepto].&amp;[Gasto 14]")/GETPIVOTDATA("[Measures].[Suma de Saldo]",$A$3)</f>
        <v>1.9108280254777069E-2</v>
      </c>
    </row>
    <row r="29" spans="1:3" x14ac:dyDescent="0.3">
      <c r="A29" t="s">
        <v>28</v>
      </c>
      <c r="B29" s="60">
        <f>+GETPIVOTDATA("[Measures].[Suma de Monto del Gasto]",$A$3,"[Alojamiento].[Concepto]","[Alojamiento].[Concepto].&amp;[Gasto 15]")/GETPIVOTDATA("[Measures].[Suma de Monto del Gasto]",$A$3)</f>
        <v>0</v>
      </c>
      <c r="C29" s="60">
        <f>+GETPIVOTDATA("[Measures].[Suma de Saldo]",$A$3,"[Alojamiento].[Concepto]","[Alojamiento].[Concepto].&amp;[Gasto 15]")/GETPIVOTDATA("[Measures].[Suma de Saldo]",$A$3)</f>
        <v>0.10828025477707007</v>
      </c>
    </row>
    <row r="30" spans="1:3" x14ac:dyDescent="0.3">
      <c r="A30" t="s">
        <v>4</v>
      </c>
      <c r="B30" s="60">
        <f>+GETPIVOTDATA("[Measures].[Suma de Monto del Gasto]",$A$3,"[Alojamiento].[Concepto]","[Alojamiento].[Concepto].&amp;[Impuestos]")/GETPIVOTDATA("[Measures].[Suma de Monto del Gasto]",$A$3)</f>
        <v>2.1459227467811159E-2</v>
      </c>
      <c r="C30" s="60">
        <f>+GETPIVOTDATA("[Measures].[Suma de Saldo]",$A$3,"[Alojamiento].[Concepto]","[Alojamiento].[Concepto].&amp;[Impuestos]")/GETPIVOTDATA("[Measures].[Suma de Saldo]",$A$3)</f>
        <v>0.10828025477707007</v>
      </c>
    </row>
    <row r="31" spans="1:3" x14ac:dyDescent="0.3">
      <c r="A31" t="s">
        <v>9</v>
      </c>
      <c r="B31" s="60">
        <f>+GETPIVOTDATA("[Measures].[Suma de Monto del Gasto]",$A$3,"[Alojamiento].[Concepto]","[Alojamiento].[Concepto].&amp;[Legal]")/GETPIVOTDATA("[Measures].[Suma de Monto del Gasto]",$A$3)</f>
        <v>1.7167381974248927E-2</v>
      </c>
      <c r="C31" s="60">
        <f>+GETPIVOTDATA("[Measures].[Suma de Saldo]",$A$3,"[Alojamiento].[Concepto]","[Alojamiento].[Concepto].&amp;[Legal]")/GETPIVOTDATA("[Measures].[Suma de Saldo]",$A$3)</f>
        <v>1.9108280254777069E-2</v>
      </c>
    </row>
    <row r="32" spans="1:3" x14ac:dyDescent="0.3">
      <c r="A32" t="s">
        <v>7</v>
      </c>
      <c r="B32" s="60">
        <f>+GETPIVOTDATA("[Measures].[Suma de Monto del Gasto]",$A$3,"[Alojamiento].[Concepto]","[Alojamiento].[Concepto].&amp;[Mascotas]")/GETPIVOTDATA("[Measures].[Suma de Monto del Gasto]",$A$3)</f>
        <v>4.2918454935622317E-2</v>
      </c>
      <c r="C32" s="60">
        <f>+GETPIVOTDATA("[Measures].[Suma de Saldo]",$A$3,"[Alojamiento].[Concepto]","[Alojamiento].[Concepto].&amp;[Mascotas]")/GETPIVOTDATA("[Measures].[Suma de Saldo]",$A$3)</f>
        <v>0.10828025477707007</v>
      </c>
    </row>
    <row r="33" spans="1:3" x14ac:dyDescent="0.3">
      <c r="A33" t="s">
        <v>24</v>
      </c>
      <c r="B33" s="60">
        <f>+GETPIVOTDATA("[Measures].[Suma de Monto del Gasto]",$A$3,"[Alojamiento].[Concepto]","[Alojamiento].[Concepto].&amp;[Préstamos]")/GETPIVOTDATA("[Measures].[Suma de Monto del Gasto]",$A$3)</f>
        <v>0.12875536480686695</v>
      </c>
      <c r="C33" s="60">
        <f>+GETPIVOTDATA("[Measures].[Suma de Saldo]",$A$3,"[Alojamiento].[Concepto]","[Alojamiento].[Concepto].&amp;[Préstamos]")/GETPIVOTDATA("[Measures].[Suma de Saldo]",$A$3)</f>
        <v>1.9108280254777069E-2</v>
      </c>
    </row>
    <row r="34" spans="1:3" x14ac:dyDescent="0.3">
      <c r="A34" t="s">
        <v>8</v>
      </c>
      <c r="B34" s="60">
        <f>+GETPIVOTDATA("[Measures].[Suma de Monto del Gasto]",$A$3,"[Alojamiento].[Concepto]","[Alojamiento].[Concepto].&amp;[Regalos y donaciones]")/GETPIVOTDATA("[Measures].[Suma de Monto del Gasto]",$A$3)</f>
        <v>1.7167381974248927E-2</v>
      </c>
      <c r="C34" s="60">
        <f>+GETPIVOTDATA("[Measures].[Suma de Saldo]",$A$3,"[Alojamiento].[Concepto]","[Alojamiento].[Concepto].&amp;[Regalos y donaciones]")/GETPIVOTDATA("[Measures].[Suma de Saldo]",$A$3)</f>
        <v>0.10828025477707007</v>
      </c>
    </row>
    <row r="35" spans="1:3" x14ac:dyDescent="0.3">
      <c r="A35" t="s">
        <v>3</v>
      </c>
      <c r="B35" s="60">
        <f>+GETPIVOTDATA("[Measures].[Suma de Monto del Gasto]",$A$3,"[Alojamiento].[Concepto]","[Alojamiento].[Concepto].&amp;[Seguro]")/GETPIVOTDATA("[Measures].[Suma de Monto del Gasto]",$A$3)</f>
        <v>4.2918454935622317E-2</v>
      </c>
      <c r="C35" s="60">
        <f>+GETPIVOTDATA("[Measures].[Suma de Saldo]",$A$3,"[Alojamiento].[Concepto]","[Alojamiento].[Concepto].&amp;[Seguro]")/GETPIVOTDATA("[Measures].[Suma de Saldo]",$A$3)</f>
        <v>0.10828025477707007</v>
      </c>
    </row>
    <row r="36" spans="1:3" x14ac:dyDescent="0.3">
      <c r="A36" t="s">
        <v>25</v>
      </c>
      <c r="B36" s="60">
        <f>+GETPIVOTDATA("[Measures].[Suma de Monto del Gasto]",$A$3,"[Alojamiento].[Concepto]","[Alojamiento].[Concepto].&amp;[Transporte]")/GETPIVOTDATA("[Measures].[Suma de Monto del Gasto]",$A$3)</f>
        <v>0.12875536480686695</v>
      </c>
      <c r="C36" s="60">
        <f>+GETPIVOTDATA("[Measures].[Suma de Saldo]",$A$3,"[Alojamiento].[Concepto]","[Alojamiento].[Concepto].&amp;[Transporte]")/GETPIVOTDATA("[Measures].[Suma de Saldo]",$A$3)</f>
        <v>1.9108280254777069E-2</v>
      </c>
    </row>
    <row r="37" spans="1:3" x14ac:dyDescent="0.3">
      <c r="A37" t="s">
        <v>0</v>
      </c>
      <c r="B37" s="60">
        <f>+GETPIVOTDATA("[Measures].[Suma de Monto del Gasto]",$A$3,"[Alojamiento].[Concepto]","[Alojamiento].[Concepto].&amp;[Vivienda]")/GETPIVOTDATA("[Measures].[Suma de Monto del Gasto]",$A$3)</f>
        <v>0.25751072961373389</v>
      </c>
      <c r="C37" s="60">
        <f>+GETPIVOTDATA("[Measures].[Suma de Saldo]",$A$3,"[Alojamiento].[Concepto]","[Alojamiento].[Concepto].&amp;[Vivienda]")/GETPIVOTDATA("[Measures].[Suma de Saldo]",$A$3)</f>
        <v>0.10828025477707007</v>
      </c>
    </row>
    <row r="38" spans="1:3" x14ac:dyDescent="0.3">
      <c r="A38" t="s">
        <v>21</v>
      </c>
      <c r="B38" s="61">
        <f>+SUM(B23:B37)</f>
        <v>0.99999999999999989</v>
      </c>
      <c r="C38" s="61">
        <f>+SUM(C23:C37)</f>
        <v>0.99999999999999989</v>
      </c>
    </row>
    <row r="43" spans="1:3" x14ac:dyDescent="0.3">
      <c r="A43" s="58"/>
      <c r="B43" s="58"/>
      <c r="C43" s="60"/>
    </row>
    <row r="46" spans="1:3" x14ac:dyDescent="0.3">
      <c r="A46" s="64" t="s">
        <v>29</v>
      </c>
      <c r="B46" s="62">
        <f>+SUBTOTAL(9,Sheet1!F4)</f>
        <v>2000000</v>
      </c>
    </row>
    <row r="47" spans="1:3" x14ac:dyDescent="0.3">
      <c r="A47" s="65" t="s">
        <v>30</v>
      </c>
      <c r="B47" s="63">
        <f>+SUBTOTAL(9,Alojamiento[Monto del Gasto])</f>
        <v>1165000</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Hidalgo Lopez, Diana Maria</dc:creator>
  <cp:lastModifiedBy>Zoe Castro</cp:lastModifiedBy>
  <dcterms:created xsi:type="dcterms:W3CDTF">2023-05-24T03:07:59Z</dcterms:created>
  <dcterms:modified xsi:type="dcterms:W3CDTF">2023-05-24T05:30:06Z</dcterms:modified>
</cp:coreProperties>
</file>