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drawings/drawing3.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filterPrivacy="1"/>
  <xr:revisionPtr revIDLastSave="0" documentId="8_{1F0A71D8-88DF-4E52-B243-9E330C306D2D}" xr6:coauthVersionLast="47" xr6:coauthVersionMax="47" xr10:uidLastSave="{00000000-0000-0000-0000-000000000000}"/>
  <bookViews>
    <workbookView xWindow="-110" yWindow="-110" windowWidth="19420" windowHeight="10420" activeTab="2" xr2:uid="{00000000-000D-0000-FFFF-FFFF00000000}"/>
  </bookViews>
  <sheets>
    <sheet name="Inicio" sheetId="2" r:id="rId1"/>
    <sheet name="Presupuesto personal mensual" sheetId="1" r:id="rId2"/>
    <sheet name="Hoja1" sheetId="3" r:id="rId3"/>
  </sheets>
  <definedNames>
    <definedName name="_xlchart.v1.0" hidden="1">Hoja1!$A$36:$A$47</definedName>
    <definedName name="_xlchart.v1.1" hidden="1">Hoja1!$B$35</definedName>
    <definedName name="_xlchart.v1.2" hidden="1">Hoja1!$B$36:$B$47</definedName>
    <definedName name="_xlchart.v1.3" hidden="1">Hoja1!$C$35</definedName>
    <definedName name="_xlchart.v1.4" hidden="1">Hoja1!$C$36:$C$47</definedName>
    <definedName name="_xlchart.v1.5" hidden="1">Hoja1!$A$36:$A$47</definedName>
    <definedName name="_xlchart.v1.6" hidden="1">Hoja1!$B$35</definedName>
    <definedName name="_xlchart.v1.7" hidden="1">Hoja1!$B$36:$B$47</definedName>
    <definedName name="_xlchart.v1.8" hidden="1">Hoja1!$C$35</definedName>
    <definedName name="_xlchart.v1.9" hidden="1">Hoja1!$C$36:$C$47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7" i="3" l="1"/>
  <c r="B47" i="3"/>
  <c r="C46" i="3"/>
  <c r="B46" i="3"/>
  <c r="C45" i="3"/>
  <c r="B45" i="3"/>
  <c r="C44" i="3"/>
  <c r="B44" i="3"/>
  <c r="C43" i="3"/>
  <c r="B43" i="3"/>
  <c r="C42" i="3"/>
  <c r="B42" i="3"/>
  <c r="C41" i="3"/>
  <c r="B41" i="3"/>
  <c r="C40" i="3"/>
  <c r="B40" i="3"/>
  <c r="C39" i="3"/>
  <c r="B39" i="3"/>
  <c r="C38" i="3"/>
  <c r="B38" i="3"/>
  <c r="C37" i="3"/>
  <c r="B37" i="3"/>
  <c r="C36" i="3"/>
  <c r="B36" i="3"/>
  <c r="J75" i="1" l="1"/>
  <c r="H82" i="1" s="1"/>
  <c r="J73" i="1"/>
  <c r="H81" i="1" s="1"/>
  <c r="A21" i="3" s="1"/>
  <c r="B2" i="3"/>
  <c r="E31" i="1"/>
  <c r="E32" i="1"/>
  <c r="E33" i="1"/>
  <c r="E34" i="1"/>
  <c r="E35" i="1"/>
  <c r="E36" i="1"/>
  <c r="E18" i="1"/>
  <c r="E19" i="1"/>
  <c r="E20" i="1"/>
  <c r="E21" i="1"/>
  <c r="E22" i="1"/>
  <c r="E23" i="1"/>
  <c r="E24" i="1"/>
  <c r="E25" i="1"/>
  <c r="A2" i="3"/>
  <c r="J65" i="1"/>
  <c r="J66" i="1"/>
  <c r="J67" i="1"/>
  <c r="J68" i="1"/>
  <c r="J56" i="1"/>
  <c r="J57" i="1"/>
  <c r="J58" i="1"/>
  <c r="J49" i="1"/>
  <c r="J50" i="1"/>
  <c r="J51" i="1"/>
  <c r="J41" i="1"/>
  <c r="J42" i="1"/>
  <c r="J43" i="1"/>
  <c r="J44" i="1"/>
  <c r="J30" i="1"/>
  <c r="J31" i="1"/>
  <c r="J32" i="1"/>
  <c r="J33" i="1"/>
  <c r="J34" i="1"/>
  <c r="J35" i="1"/>
  <c r="J16" i="1"/>
  <c r="J17" i="1"/>
  <c r="J18" i="1"/>
  <c r="J19" i="1"/>
  <c r="J20" i="1"/>
  <c r="J21" i="1"/>
  <c r="J22" i="1"/>
  <c r="J23" i="1"/>
  <c r="J24" i="1"/>
  <c r="E65" i="1"/>
  <c r="E66" i="1"/>
  <c r="E67" i="1"/>
  <c r="E68" i="1"/>
  <c r="E69" i="1"/>
  <c r="E70" i="1"/>
  <c r="E71" i="1"/>
  <c r="E56" i="1"/>
  <c r="E57" i="1"/>
  <c r="E58" i="1"/>
  <c r="E59" i="1"/>
  <c r="E60" i="1"/>
  <c r="E49" i="1"/>
  <c r="E50" i="1"/>
  <c r="E51" i="1"/>
  <c r="E41" i="1"/>
  <c r="E42" i="1"/>
  <c r="E43" i="1"/>
  <c r="E44" i="1"/>
  <c r="E30" i="1"/>
  <c r="J25" i="1" l="1"/>
  <c r="H6" i="1"/>
  <c r="H4" i="1"/>
  <c r="E26" i="1"/>
  <c r="J77" i="1"/>
  <c r="H83" i="1" s="1"/>
  <c r="E52" i="1"/>
  <c r="E37" i="1"/>
  <c r="J69" i="1"/>
  <c r="J52" i="1"/>
  <c r="J36" i="1"/>
  <c r="E45" i="1"/>
  <c r="E61" i="1"/>
  <c r="J59" i="1"/>
  <c r="J45" i="1"/>
  <c r="E72" i="1"/>
  <c r="C21" i="3" l="1"/>
  <c r="B21" i="3"/>
  <c r="H8" i="1"/>
</calcChain>
</file>

<file path=xl/sharedStrings.xml><?xml version="1.0" encoding="utf-8"?>
<sst xmlns="http://schemas.openxmlformats.org/spreadsheetml/2006/main" count="182" uniqueCount="90">
  <si>
    <t>Acerca de esta plantilla</t>
  </si>
  <si>
    <t>Use esta hoja de cálculo de presupuesto mensual personal para realizar un seguimiento de sus ingresos mensuales previstos y reales, así como de sus gastos mensuales previstos y reales.</t>
  </si>
  <si>
    <t>• Escriba los gastos en diferentes categorías en las tablas correspondientes.</t>
  </si>
  <si>
    <t>• El saldo previsto, el saldo real y la diferencia se calculan automáticamente.</t>
  </si>
  <si>
    <t>Nota: </t>
  </si>
  <si>
    <t>Se facilitan instrucciones adicionales en la columna A de la hoja de cálculo PRESUPUESTO MENSUAL PERSONAL. Este texto se ha ocultado a propósito. Para eliminar el texto, seleccione la columna A y, a continuación, ELIMINAR. Para mostrar el texto, seleccione la columna A y, a continuación, cambie el color de fuente.</t>
  </si>
  <si>
    <t>Para obtener más información sobre las tablas de la hoja de cálculo, presione las teclas SHIFT y F10 dentro de una tabla, seleccione la opción TABLA y, a continuación, TEXTO ALTERNATIVO.</t>
  </si>
  <si>
    <t>Presupuesto personal mensual</t>
  </si>
  <si>
    <t>Ingresos mensuales previstos</t>
  </si>
  <si>
    <t>Ingresos adicionales</t>
  </si>
  <si>
    <t>Total de ingresos mensuales</t>
  </si>
  <si>
    <t>Ingreso mensual actual</t>
  </si>
  <si>
    <t>0</t>
  </si>
  <si>
    <t>Hipoteca o alquiler</t>
  </si>
  <si>
    <t>Teléfono</t>
  </si>
  <si>
    <t>Electricidad</t>
  </si>
  <si>
    <t>Gas</t>
  </si>
  <si>
    <t>Agua y alcantarillado</t>
  </si>
  <si>
    <t>Televisión por cable</t>
  </si>
  <si>
    <t>Mantenimiento o reparaciones</t>
  </si>
  <si>
    <t>Suministros</t>
  </si>
  <si>
    <t>Otros</t>
  </si>
  <si>
    <t>Subtotal</t>
  </si>
  <si>
    <t>Transporte</t>
  </si>
  <si>
    <t>Pago del vehículo</t>
  </si>
  <si>
    <t>Gastos de taxi o bus</t>
  </si>
  <si>
    <t>Seguro</t>
  </si>
  <si>
    <t>Licencias</t>
  </si>
  <si>
    <t>Combustible</t>
  </si>
  <si>
    <t>Mantenimiento</t>
  </si>
  <si>
    <t>Casa</t>
  </si>
  <si>
    <t>Salud</t>
  </si>
  <si>
    <t>Vida</t>
  </si>
  <si>
    <t>Comida</t>
  </si>
  <si>
    <t>Alimentos</t>
  </si>
  <si>
    <t>Restaurantes</t>
  </si>
  <si>
    <t>Mascotas</t>
  </si>
  <si>
    <t>Médicos</t>
  </si>
  <si>
    <t>Limpieza</t>
  </si>
  <si>
    <t>Juguetes</t>
  </si>
  <si>
    <t>Cuidado personal</t>
  </si>
  <si>
    <t>Pelo y uñas</t>
  </si>
  <si>
    <t>Ropa</t>
  </si>
  <si>
    <t>Tintorería</t>
  </si>
  <si>
    <t>Gimnasio</t>
  </si>
  <si>
    <t>Tasas o cuotas de la organización</t>
  </si>
  <si>
    <t>Cantidad prevista
costo</t>
  </si>
  <si>
    <t>Cantidad prevista 
costo</t>
  </si>
  <si>
    <t>Real 
costo</t>
  </si>
  <si>
    <t>Diferencia</t>
  </si>
  <si>
    <t>Entretenimiento</t>
  </si>
  <si>
    <t>CD</t>
  </si>
  <si>
    <t>Películas</t>
  </si>
  <si>
    <t>Conciertos</t>
  </si>
  <si>
    <t>Eventos deportivos</t>
  </si>
  <si>
    <t>Teatro</t>
  </si>
  <si>
    <t>Préstamos</t>
  </si>
  <si>
    <t>Personal</t>
  </si>
  <si>
    <t>Estudiante</t>
  </si>
  <si>
    <t>Tarjeta de crédito</t>
  </si>
  <si>
    <t>Impuestos</t>
  </si>
  <si>
    <t>Federales</t>
  </si>
  <si>
    <t>Estatales</t>
  </si>
  <si>
    <t>Locales</t>
  </si>
  <si>
    <t>Ahorros o inversiones</t>
  </si>
  <si>
    <t>Cuenta de jubilación</t>
  </si>
  <si>
    <t>Cuenta de inversión</t>
  </si>
  <si>
    <t>Regalos y donaciones</t>
  </si>
  <si>
    <t>Organización benéfica 1</t>
  </si>
  <si>
    <t>Organización benéfica 2</t>
  </si>
  <si>
    <t>Organización benéfica 3</t>
  </si>
  <si>
    <t>Legal</t>
  </si>
  <si>
    <t>LEGAL</t>
  </si>
  <si>
    <t>Abogados</t>
  </si>
  <si>
    <t>Pensión alimenticia</t>
  </si>
  <si>
    <t>Pagos por retención o fallo</t>
  </si>
  <si>
    <t>Costo total previsto</t>
  </si>
  <si>
    <t>Costo real total</t>
  </si>
  <si>
    <t>Diferencia total</t>
  </si>
  <si>
    <t>Ingreso principal esperado</t>
  </si>
  <si>
    <t>Ingreso principal actual</t>
  </si>
  <si>
    <t>Vivienda</t>
  </si>
  <si>
    <t>Impuestos municipales</t>
  </si>
  <si>
    <t>Plataformas digitales</t>
  </si>
  <si>
    <r>
      <t xml:space="preserve">Saldo previsto
</t>
    </r>
    <r>
      <rPr>
        <sz val="14"/>
        <color theme="1"/>
        <rFont val="Arial"/>
        <family val="2"/>
      </rPr>
      <t>(ingresos previstos menos gastos)</t>
    </r>
  </si>
  <si>
    <r>
      <t xml:space="preserve">Saldo real
</t>
    </r>
    <r>
      <rPr>
        <sz val="14"/>
        <color theme="1"/>
        <rFont val="Arial"/>
        <family val="2"/>
      </rPr>
      <t>(ingresos reales menos gastos)</t>
    </r>
  </si>
  <si>
    <r>
      <t xml:space="preserve">Diferencia
</t>
    </r>
    <r>
      <rPr>
        <sz val="14"/>
        <color theme="1"/>
        <rFont val="Arial"/>
        <family val="2"/>
      </rPr>
      <t>(Real menos previsto)</t>
    </r>
  </si>
  <si>
    <t>Columna1</t>
  </si>
  <si>
    <t>Total previsto</t>
  </si>
  <si>
    <t>Ahorro e Inversión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</si>
</sst>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lt;=9999999]###\-####;\(###\)\ ###\-####"/>
    <numFmt numFmtId="165" formatCode="_-[$₡-140A]* #,##0.00_-;\-[$₡-140A]* #,##0.00_-;_-[$₡-140A]* &quot;-&quot;??_-;_-@_-"/>
    <numFmt numFmtId="166" formatCode="&quot;₡&quot;#,##0.00"/>
  </numFmts>
  <fonts count="42" x14ac:knownFonts="1">
    <font>
      <sz val="10"/>
      <color theme="1" tint="0.24994659260841701"/>
      <name val="Calibri"/>
      <family val="2"/>
      <scheme val="minor"/>
    </font>
    <font>
      <sz val="10"/>
      <color theme="1" tint="0.24994659260841701"/>
      <name val="Calibri"/>
      <family val="2"/>
      <scheme val="major"/>
    </font>
    <font>
      <b/>
      <sz val="10"/>
      <color theme="1" tint="0.24994659260841701"/>
      <name val="Calibri"/>
      <family val="2"/>
      <scheme val="major"/>
    </font>
    <font>
      <sz val="22"/>
      <color theme="3" tint="0.24994659260841701"/>
      <name val="Calibri"/>
      <family val="2"/>
      <scheme val="major"/>
    </font>
    <font>
      <sz val="11"/>
      <color theme="4" tint="-0.499984740745262"/>
      <name val="Calibri"/>
      <family val="2"/>
      <scheme val="minor"/>
    </font>
    <font>
      <sz val="12"/>
      <color theme="1" tint="0.24994659260841701"/>
      <name val="Calibri"/>
      <family val="2"/>
      <scheme val="minor"/>
    </font>
    <font>
      <b/>
      <sz val="14"/>
      <color theme="1" tint="0.34998626667073579"/>
      <name val="Calibri"/>
      <family val="2"/>
      <scheme val="minor"/>
    </font>
    <font>
      <sz val="14"/>
      <color theme="1" tint="0.24994659260841701"/>
      <name val="Calibri"/>
      <family val="2"/>
      <scheme val="minor"/>
    </font>
    <font>
      <b/>
      <sz val="40"/>
      <color theme="4"/>
      <name val="Calibri"/>
      <family val="2"/>
      <scheme val="major"/>
    </font>
    <font>
      <b/>
      <sz val="36"/>
      <color rgb="FF28CAE0"/>
      <name val="Arial"/>
      <family val="2"/>
    </font>
    <font>
      <sz val="12"/>
      <color theme="1"/>
      <name val="Arial"/>
      <family val="2"/>
    </font>
    <font>
      <b/>
      <sz val="14"/>
      <color theme="1"/>
      <name val="Arial"/>
      <family val="2"/>
    </font>
    <font>
      <b/>
      <sz val="12"/>
      <color theme="1"/>
      <name val="Arial"/>
      <family val="2"/>
    </font>
    <font>
      <sz val="11"/>
      <color theme="0"/>
      <name val="Arial"/>
      <family val="2"/>
    </font>
    <font>
      <sz val="11"/>
      <color theme="1"/>
      <name val="Arial"/>
      <family val="2"/>
    </font>
    <font>
      <sz val="22"/>
      <color theme="3" tint="0.24994659260841701"/>
      <name val="Arial"/>
      <family val="2"/>
    </font>
    <font>
      <sz val="10"/>
      <color theme="0"/>
      <name val="Arial"/>
      <family val="2"/>
    </font>
    <font>
      <sz val="10"/>
      <color theme="1" tint="0.24994659260841701"/>
      <name val="Arial"/>
      <family val="2"/>
    </font>
    <font>
      <b/>
      <sz val="20"/>
      <color theme="9" tint="-0.249977111117893"/>
      <name val="Arial"/>
      <family val="2"/>
    </font>
    <font>
      <sz val="14"/>
      <color theme="9" tint="-0.249977111117893"/>
      <name val="Arial"/>
      <family val="2"/>
    </font>
    <font>
      <sz val="14"/>
      <color theme="1"/>
      <name val="Arial"/>
      <family val="2"/>
    </font>
    <font>
      <b/>
      <sz val="10"/>
      <color theme="1" tint="0.24994659260841701"/>
      <name val="Arial"/>
      <family val="2"/>
    </font>
    <font>
      <sz val="12"/>
      <name val="Arial"/>
      <family val="2"/>
    </font>
    <font>
      <b/>
      <sz val="12"/>
      <name val="Arial"/>
      <family val="2"/>
    </font>
    <font>
      <b/>
      <sz val="20"/>
      <color theme="1" tint="0.34998626667073579"/>
      <name val="Arial"/>
      <family val="2"/>
    </font>
    <font>
      <b/>
      <sz val="20"/>
      <color theme="8"/>
      <name val="Arial"/>
      <family val="2"/>
    </font>
    <font>
      <sz val="10"/>
      <color theme="8"/>
      <name val="Arial"/>
      <family val="2"/>
    </font>
    <font>
      <sz val="12"/>
      <color theme="1" tint="0.24994659260841701"/>
      <name val="Arial"/>
      <family val="2"/>
    </font>
    <font>
      <b/>
      <sz val="14"/>
      <color theme="8"/>
      <name val="Arial"/>
      <family val="2"/>
    </font>
    <font>
      <b/>
      <sz val="14"/>
      <color theme="0"/>
      <name val="Arial"/>
      <family val="2"/>
    </font>
    <font>
      <b/>
      <sz val="14"/>
      <color theme="1" tint="0.34998626667073579"/>
      <name val="Arial"/>
      <family val="2"/>
    </font>
    <font>
      <sz val="12"/>
      <color theme="0"/>
      <name val="Arial"/>
      <family val="2"/>
    </font>
    <font>
      <sz val="12"/>
      <color theme="1" tint="0.34998626667073579"/>
      <name val="Arial"/>
      <family val="2"/>
    </font>
    <font>
      <b/>
      <sz val="14"/>
      <color theme="9" tint="-0.249977111117893"/>
      <name val="Arial"/>
      <family val="2"/>
    </font>
    <font>
      <sz val="12"/>
      <color theme="9" tint="-0.249977111117893"/>
      <name val="Arial"/>
      <family val="2"/>
    </font>
    <font>
      <b/>
      <sz val="12"/>
      <color theme="9" tint="-0.249977111117893"/>
      <name val="Arial"/>
      <family val="2"/>
    </font>
    <font>
      <b/>
      <sz val="12"/>
      <color theme="1" tint="0.34998626667073579"/>
      <name val="Arial"/>
      <family val="2"/>
    </font>
    <font>
      <b/>
      <sz val="20"/>
      <color theme="0"/>
      <name val="Arial"/>
      <family val="2"/>
    </font>
    <font>
      <b/>
      <sz val="12"/>
      <color theme="1" tint="0.24994659260841701"/>
      <name val="Arial"/>
      <family val="2"/>
    </font>
    <font>
      <b/>
      <sz val="14"/>
      <color theme="1" tint="0.24994659260841701"/>
      <name val="Arial"/>
      <family val="2"/>
    </font>
    <font>
      <sz val="14"/>
      <color theme="1" tint="0.24994659260841701"/>
      <name val="Arial"/>
      <family val="2"/>
    </font>
    <font>
      <sz val="18"/>
      <color theme="1" tint="0.24994659260841701"/>
      <name val="Arial"/>
      <family val="2"/>
    </font>
  </fonts>
  <fills count="11">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8" tint="0.59996337778862885"/>
        <bgColor indexed="64"/>
      </patternFill>
    </fill>
    <fill>
      <patternFill patternType="solid">
        <fgColor theme="8" tint="0.39994506668294322"/>
        <bgColor indexed="64"/>
      </patternFill>
    </fill>
    <fill>
      <patternFill patternType="solid">
        <fgColor rgb="FF28CAE0"/>
        <bgColor indexed="64"/>
      </patternFill>
    </fill>
    <fill>
      <patternFill patternType="solid">
        <fgColor rgb="FF8CF1FC"/>
        <bgColor indexed="64"/>
      </patternFill>
    </fill>
    <fill>
      <patternFill patternType="solid">
        <fgColor rgb="FFCFF9FD"/>
        <bgColor indexed="64"/>
      </patternFill>
    </fill>
    <fill>
      <patternFill patternType="solid">
        <fgColor theme="4" tint="0.59999389629810485"/>
        <bgColor indexed="64"/>
      </patternFill>
    </fill>
  </fills>
  <borders count="15">
    <border>
      <left/>
      <right/>
      <top/>
      <bottom/>
      <diagonal/>
    </border>
    <border>
      <left/>
      <right/>
      <top/>
      <bottom style="medium">
        <color theme="4" tint="-0.24994659260841701"/>
      </bottom>
      <diagonal/>
    </border>
    <border>
      <left/>
      <right/>
      <top/>
      <bottom style="thick">
        <color theme="4" tint="0.499984740745262"/>
      </bottom>
      <diagonal/>
    </border>
    <border>
      <left/>
      <right/>
      <top/>
      <bottom style="medium">
        <color theme="4" tint="0.399975585192419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right style="thin">
        <color theme="0" tint="-0.14996795556505021"/>
      </right>
      <top/>
      <bottom style="thin">
        <color theme="0" tint="-0.14993743705557422"/>
      </bottom>
      <diagonal/>
    </border>
    <border>
      <left style="thin">
        <color theme="0" tint="-0.14996795556505021"/>
      </left>
      <right/>
      <top/>
      <bottom style="thin">
        <color theme="0" tint="-0.14993743705557422"/>
      </bottom>
      <diagonal/>
    </border>
    <border>
      <left/>
      <right style="thin">
        <color theme="0" tint="-0.499984740745262"/>
      </right>
      <top/>
      <bottom style="thin">
        <color theme="8"/>
      </bottom>
      <diagonal/>
    </border>
    <border>
      <left style="thin">
        <color theme="0" tint="-0.499984740745262"/>
      </left>
      <right/>
      <top/>
      <bottom style="thin">
        <color theme="8"/>
      </bottom>
      <diagonal/>
    </border>
    <border>
      <left/>
      <right style="thin">
        <color theme="0" tint="-0.14990691854609822"/>
      </right>
      <top style="thin">
        <color theme="0" tint="-0.14996795556505021"/>
      </top>
      <bottom style="thin">
        <color theme="0" tint="-0.14993743705557422"/>
      </bottom>
      <diagonal/>
    </border>
    <border>
      <left style="thin">
        <color theme="0" tint="-0.14990691854609822"/>
      </left>
      <right/>
      <top style="thin">
        <color theme="0" tint="-0.14996795556505021"/>
      </top>
      <bottom style="thin">
        <color theme="0" tint="-0.14993743705557422"/>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3" fillId="0" borderId="1" applyNumberFormat="0" applyFill="0" applyAlignment="0" applyProtection="0"/>
    <xf numFmtId="0" fontId="1" fillId="0" borderId="2" applyNumberFormat="0" applyFill="0" applyBorder="0" applyAlignment="0" applyProtection="0"/>
    <xf numFmtId="0" fontId="2" fillId="0" borderId="3" applyNumberFormat="0" applyFill="0" applyBorder="0" applyAlignment="0" applyProtection="0"/>
    <xf numFmtId="164" fontId="4" fillId="0" borderId="0" applyFont="0" applyFill="0" applyBorder="0" applyAlignment="0" applyProtection="0"/>
    <xf numFmtId="14" fontId="4" fillId="0" borderId="0" applyFont="0" applyFill="0" applyBorder="0" applyAlignment="0" applyProtection="0"/>
  </cellStyleXfs>
  <cellXfs count="96">
    <xf numFmtId="0" fontId="0" fillId="0" borderId="0" xfId="0"/>
    <xf numFmtId="0" fontId="5" fillId="0" borderId="0" xfId="0" applyFont="1" applyAlignment="1">
      <alignment vertical="center" wrapText="1"/>
    </xf>
    <xf numFmtId="0" fontId="7" fillId="0" borderId="0" xfId="0" applyFont="1" applyAlignment="1">
      <alignment vertical="center" wrapText="1"/>
    </xf>
    <xf numFmtId="0" fontId="6" fillId="0" borderId="0" xfId="0" applyFont="1" applyAlignment="1">
      <alignment wrapText="1"/>
    </xf>
    <xf numFmtId="0" fontId="0" fillId="0" borderId="0" xfId="0" applyAlignment="1">
      <alignment vertical="center"/>
    </xf>
    <xf numFmtId="0" fontId="8" fillId="0" borderId="0" xfId="2" applyFont="1" applyFill="1" applyBorder="1" applyAlignment="1">
      <alignment horizontal="left" vertical="center" indent="11"/>
    </xf>
    <xf numFmtId="165" fontId="10" fillId="2" borderId="8" xfId="2" applyNumberFormat="1" applyFont="1" applyFill="1" applyBorder="1" applyAlignment="1">
      <alignment horizontal="left" vertical="center" indent="1"/>
    </xf>
    <xf numFmtId="165" fontId="10" fillId="2" borderId="9" xfId="0" applyNumberFormat="1" applyFont="1" applyFill="1" applyBorder="1" applyAlignment="1">
      <alignment horizontal="center" vertical="center"/>
    </xf>
    <xf numFmtId="165" fontId="10" fillId="2" borderId="6" xfId="2" applyNumberFormat="1" applyFont="1" applyFill="1" applyBorder="1" applyAlignment="1">
      <alignment horizontal="left" vertical="center" indent="1"/>
    </xf>
    <xf numFmtId="165" fontId="10" fillId="2" borderId="7" xfId="0" applyNumberFormat="1" applyFont="1" applyFill="1" applyBorder="1" applyAlignment="1">
      <alignment horizontal="center" vertical="center"/>
    </xf>
    <xf numFmtId="165" fontId="11" fillId="3" borderId="12" xfId="2" applyNumberFormat="1" applyFont="1" applyFill="1" applyBorder="1" applyAlignment="1">
      <alignment horizontal="left" vertical="center" indent="1"/>
    </xf>
    <xf numFmtId="165" fontId="12" fillId="3" borderId="13" xfId="0" applyNumberFormat="1" applyFont="1" applyFill="1" applyBorder="1" applyAlignment="1">
      <alignment horizontal="center" vertical="center"/>
    </xf>
    <xf numFmtId="165" fontId="13" fillId="0" borderId="0" xfId="0" applyNumberFormat="1" applyFont="1"/>
    <xf numFmtId="165" fontId="14" fillId="0" borderId="0" xfId="0" applyNumberFormat="1" applyFont="1"/>
    <xf numFmtId="165" fontId="13" fillId="0" borderId="0" xfId="0" applyNumberFormat="1" applyFont="1" applyAlignment="1">
      <alignment wrapText="1"/>
    </xf>
    <xf numFmtId="165" fontId="15" fillId="2" borderId="0" xfId="1" applyNumberFormat="1" applyFont="1" applyFill="1" applyBorder="1"/>
    <xf numFmtId="165" fontId="16" fillId="0" borderId="0" xfId="0" applyNumberFormat="1" applyFont="1"/>
    <xf numFmtId="165" fontId="17" fillId="0" borderId="0" xfId="0" applyNumberFormat="1" applyFont="1"/>
    <xf numFmtId="165" fontId="17" fillId="0" borderId="0" xfId="2" applyNumberFormat="1" applyFont="1" applyBorder="1" applyAlignment="1">
      <alignment vertical="center" wrapText="1"/>
    </xf>
    <xf numFmtId="165" fontId="17" fillId="0" borderId="0" xfId="2" applyNumberFormat="1" applyFont="1" applyBorder="1" applyAlignment="1">
      <alignment vertical="center"/>
    </xf>
    <xf numFmtId="165" fontId="17" fillId="0" borderId="0" xfId="2" applyNumberFormat="1" applyFont="1" applyBorder="1" applyAlignment="1">
      <alignment horizontal="left" vertical="center"/>
    </xf>
    <xf numFmtId="165" fontId="10" fillId="2" borderId="4" xfId="2" applyNumberFormat="1" applyFont="1" applyFill="1" applyBorder="1" applyAlignment="1">
      <alignment horizontal="left" vertical="center" indent="1"/>
    </xf>
    <xf numFmtId="165" fontId="10" fillId="2" borderId="5" xfId="0" applyNumberFormat="1" applyFont="1" applyFill="1" applyBorder="1" applyAlignment="1">
      <alignment horizontal="center" vertical="center"/>
    </xf>
    <xf numFmtId="165" fontId="21" fillId="0" borderId="0" xfId="0" applyNumberFormat="1" applyFont="1" applyAlignment="1">
      <alignment vertical="center"/>
    </xf>
    <xf numFmtId="165" fontId="22" fillId="2" borderId="0" xfId="2" applyNumberFormat="1" applyFont="1" applyFill="1" applyBorder="1" applyAlignment="1">
      <alignment vertical="center"/>
    </xf>
    <xf numFmtId="165" fontId="23" fillId="2" borderId="0" xfId="0" applyNumberFormat="1" applyFont="1" applyFill="1" applyAlignment="1">
      <alignment vertical="center"/>
    </xf>
    <xf numFmtId="165" fontId="24" fillId="0" borderId="0" xfId="0" applyNumberFormat="1" applyFont="1"/>
    <xf numFmtId="165" fontId="18" fillId="2" borderId="0" xfId="2" applyNumberFormat="1" applyFont="1" applyFill="1" applyBorder="1" applyAlignment="1">
      <alignment horizontal="left" vertical="center" indent="1"/>
    </xf>
    <xf numFmtId="165" fontId="25" fillId="0" borderId="0" xfId="0" applyNumberFormat="1" applyFont="1" applyAlignment="1">
      <alignment horizontal="left" vertical="center" indent="1"/>
    </xf>
    <xf numFmtId="165" fontId="26" fillId="0" borderId="0" xfId="0" applyNumberFormat="1" applyFont="1" applyAlignment="1">
      <alignment horizontal="left" vertical="center" indent="1"/>
    </xf>
    <xf numFmtId="165" fontId="18" fillId="0" borderId="0" xfId="0" applyNumberFormat="1" applyFont="1" applyAlignment="1">
      <alignment horizontal="left" vertical="center" indent="1"/>
    </xf>
    <xf numFmtId="165" fontId="10" fillId="0" borderId="0" xfId="0" applyNumberFormat="1" applyFont="1" applyAlignment="1">
      <alignment horizontal="left" vertical="center" indent="1"/>
    </xf>
    <xf numFmtId="165" fontId="11" fillId="0" borderId="0" xfId="0" applyNumberFormat="1" applyFont="1" applyAlignment="1">
      <alignment horizontal="center" vertical="center" wrapText="1"/>
    </xf>
    <xf numFmtId="165" fontId="11" fillId="0" borderId="0" xfId="0" applyNumberFormat="1" applyFont="1" applyAlignment="1">
      <alignment horizontal="center" vertical="center"/>
    </xf>
    <xf numFmtId="165" fontId="27" fillId="0" borderId="0" xfId="0" applyNumberFormat="1" applyFont="1"/>
    <xf numFmtId="165" fontId="11" fillId="2" borderId="0" xfId="0" applyNumberFormat="1" applyFont="1" applyFill="1" applyAlignment="1">
      <alignment horizontal="left" vertical="center" indent="1"/>
    </xf>
    <xf numFmtId="165" fontId="11" fillId="2" borderId="0" xfId="0" applyNumberFormat="1" applyFont="1" applyFill="1" applyAlignment="1">
      <alignment horizontal="center" vertical="center" wrapText="1"/>
    </xf>
    <xf numFmtId="165" fontId="11" fillId="2" borderId="0" xfId="0" applyNumberFormat="1" applyFont="1" applyFill="1" applyAlignment="1">
      <alignment horizontal="center" vertical="center"/>
    </xf>
    <xf numFmtId="165" fontId="10" fillId="0" borderId="0" xfId="0" applyNumberFormat="1" applyFont="1" applyAlignment="1">
      <alignment horizontal="center" vertical="center"/>
    </xf>
    <xf numFmtId="165" fontId="10" fillId="2" borderId="0" xfId="0" applyNumberFormat="1" applyFont="1" applyFill="1" applyAlignment="1">
      <alignment horizontal="left" vertical="center" indent="1"/>
    </xf>
    <xf numFmtId="165" fontId="10" fillId="2" borderId="0" xfId="0" applyNumberFormat="1" applyFont="1" applyFill="1" applyAlignment="1">
      <alignment horizontal="center" vertical="center"/>
    </xf>
    <xf numFmtId="165" fontId="11" fillId="3" borderId="0" xfId="0" applyNumberFormat="1" applyFont="1" applyFill="1" applyAlignment="1">
      <alignment horizontal="left" vertical="center" indent="1"/>
    </xf>
    <xf numFmtId="165" fontId="10" fillId="3" borderId="0" xfId="0" applyNumberFormat="1" applyFont="1" applyFill="1" applyAlignment="1">
      <alignment horizontal="center" vertical="center"/>
    </xf>
    <xf numFmtId="165" fontId="12" fillId="3" borderId="0" xfId="0" applyNumberFormat="1" applyFont="1" applyFill="1" applyAlignment="1">
      <alignment horizontal="center" vertical="center"/>
    </xf>
    <xf numFmtId="165" fontId="11" fillId="0" borderId="0" xfId="0" applyNumberFormat="1" applyFont="1" applyAlignment="1">
      <alignment horizontal="left" vertical="center" indent="1"/>
    </xf>
    <xf numFmtId="165" fontId="27" fillId="0" borderId="0" xfId="0" applyNumberFormat="1" applyFont="1" applyAlignment="1">
      <alignment horizontal="center"/>
    </xf>
    <xf numFmtId="165" fontId="28" fillId="2" borderId="0" xfId="0" applyNumberFormat="1" applyFont="1" applyFill="1" applyAlignment="1">
      <alignment horizontal="left" vertical="center" indent="1"/>
    </xf>
    <xf numFmtId="165" fontId="27" fillId="2" borderId="0" xfId="0" applyNumberFormat="1" applyFont="1" applyFill="1" applyAlignment="1">
      <alignment horizontal="center" vertical="center"/>
    </xf>
    <xf numFmtId="165" fontId="29" fillId="2" borderId="0" xfId="0" applyNumberFormat="1" applyFont="1" applyFill="1" applyAlignment="1">
      <alignment horizontal="center" vertical="center"/>
    </xf>
    <xf numFmtId="165" fontId="30" fillId="2" borderId="0" xfId="0" applyNumberFormat="1" applyFont="1" applyFill="1" applyAlignment="1">
      <alignment horizontal="center" vertical="center" wrapText="1"/>
    </xf>
    <xf numFmtId="165" fontId="30" fillId="2" borderId="0" xfId="0" applyNumberFormat="1" applyFont="1" applyFill="1" applyAlignment="1">
      <alignment horizontal="center" vertical="center"/>
    </xf>
    <xf numFmtId="165" fontId="31" fillId="2" borderId="0" xfId="0" applyNumberFormat="1" applyFont="1" applyFill="1" applyAlignment="1">
      <alignment horizontal="left" vertical="center" indent="1"/>
    </xf>
    <xf numFmtId="165" fontId="32" fillId="2" borderId="0" xfId="0" applyNumberFormat="1" applyFont="1" applyFill="1" applyAlignment="1">
      <alignment horizontal="left" vertical="center" indent="1"/>
    </xf>
    <xf numFmtId="165" fontId="32" fillId="2" borderId="0" xfId="0" applyNumberFormat="1" applyFont="1" applyFill="1" applyAlignment="1">
      <alignment horizontal="center" vertical="center"/>
    </xf>
    <xf numFmtId="165" fontId="33" fillId="3" borderId="0" xfId="0" applyNumberFormat="1" applyFont="1" applyFill="1" applyAlignment="1">
      <alignment horizontal="left" vertical="center" indent="1"/>
    </xf>
    <xf numFmtId="165" fontId="34" fillId="3" borderId="0" xfId="0" applyNumberFormat="1" applyFont="1" applyFill="1" applyAlignment="1">
      <alignment horizontal="center" vertical="center"/>
    </xf>
    <xf numFmtId="165" fontId="35" fillId="3" borderId="0" xfId="0" applyNumberFormat="1" applyFont="1" applyFill="1" applyAlignment="1">
      <alignment horizontal="center" vertical="center"/>
    </xf>
    <xf numFmtId="165" fontId="27" fillId="2" borderId="0" xfId="0" applyNumberFormat="1" applyFont="1" applyFill="1" applyAlignment="1">
      <alignment horizontal="left" vertical="center" indent="1"/>
    </xf>
    <xf numFmtId="165" fontId="28" fillId="2" borderId="0" xfId="0" applyNumberFormat="1" applyFont="1" applyFill="1" applyAlignment="1">
      <alignment vertical="center"/>
    </xf>
    <xf numFmtId="165" fontId="27" fillId="2" borderId="0" xfId="0" applyNumberFormat="1" applyFont="1" applyFill="1" applyAlignment="1">
      <alignment vertical="center"/>
    </xf>
    <xf numFmtId="165" fontId="29" fillId="2" borderId="0" xfId="0" applyNumberFormat="1" applyFont="1" applyFill="1" applyAlignment="1">
      <alignment horizontal="left" vertical="center" indent="1"/>
    </xf>
    <xf numFmtId="165" fontId="36" fillId="2" borderId="0" xfId="0" applyNumberFormat="1" applyFont="1" applyFill="1" applyAlignment="1">
      <alignment horizontal="left" vertical="center" indent="1"/>
    </xf>
    <xf numFmtId="165" fontId="32" fillId="2" borderId="0" xfId="0" applyNumberFormat="1" applyFont="1" applyFill="1" applyAlignment="1">
      <alignment horizontal="left" vertical="center"/>
    </xf>
    <xf numFmtId="165" fontId="37" fillId="2" borderId="0" xfId="0" applyNumberFormat="1" applyFont="1" applyFill="1" applyAlignment="1">
      <alignment horizontal="left" vertical="center" indent="1"/>
    </xf>
    <xf numFmtId="165" fontId="38" fillId="2" borderId="0" xfId="0" applyNumberFormat="1" applyFont="1" applyFill="1" applyAlignment="1">
      <alignment horizontal="left" vertical="center" indent="1"/>
    </xf>
    <xf numFmtId="165" fontId="38" fillId="0" borderId="0" xfId="0" applyNumberFormat="1" applyFont="1" applyAlignment="1">
      <alignment vertical="center"/>
    </xf>
    <xf numFmtId="165" fontId="27" fillId="0" borderId="0" xfId="0" applyNumberFormat="1" applyFont="1" applyAlignment="1">
      <alignment vertical="center"/>
    </xf>
    <xf numFmtId="165" fontId="29" fillId="2" borderId="0" xfId="0" applyNumberFormat="1" applyFont="1" applyFill="1" applyAlignment="1">
      <alignment vertical="center"/>
    </xf>
    <xf numFmtId="165" fontId="33" fillId="3" borderId="0" xfId="0" applyNumberFormat="1" applyFont="1" applyFill="1" applyAlignment="1">
      <alignment horizontal="center" vertical="center"/>
    </xf>
    <xf numFmtId="165" fontId="38" fillId="2" borderId="0" xfId="0" applyNumberFormat="1" applyFont="1" applyFill="1" applyAlignment="1">
      <alignment vertical="center"/>
    </xf>
    <xf numFmtId="165" fontId="17" fillId="0" borderId="0" xfId="0" applyNumberFormat="1" applyFont="1" applyAlignment="1">
      <alignment horizontal="center"/>
    </xf>
    <xf numFmtId="166" fontId="0" fillId="0" borderId="0" xfId="0" applyNumberFormat="1" applyAlignment="1">
      <alignment horizontal="center" vertical="center"/>
    </xf>
    <xf numFmtId="166" fontId="0" fillId="0" borderId="0" xfId="0" applyNumberFormat="1"/>
    <xf numFmtId="165" fontId="17" fillId="0" borderId="0" xfId="0" applyNumberFormat="1" applyFont="1" applyBorder="1"/>
    <xf numFmtId="165" fontId="41" fillId="10" borderId="14" xfId="0" applyNumberFormat="1" applyFont="1" applyFill="1" applyBorder="1"/>
    <xf numFmtId="165" fontId="41" fillId="0" borderId="14" xfId="0" applyNumberFormat="1" applyFont="1" applyBorder="1"/>
    <xf numFmtId="165" fontId="18" fillId="0" borderId="0" xfId="0" applyNumberFormat="1" applyFont="1" applyAlignment="1">
      <alignment horizontal="left" vertical="center" indent="1"/>
    </xf>
    <xf numFmtId="165" fontId="18" fillId="2" borderId="0" xfId="0" applyNumberFormat="1" applyFont="1" applyFill="1" applyAlignment="1">
      <alignment horizontal="left" vertical="center" indent="1"/>
    </xf>
    <xf numFmtId="165" fontId="18" fillId="2" borderId="0" xfId="0" applyNumberFormat="1" applyFont="1" applyFill="1" applyAlignment="1">
      <alignment vertical="center"/>
    </xf>
    <xf numFmtId="165" fontId="39" fillId="4" borderId="0" xfId="2" applyNumberFormat="1" applyFont="1" applyFill="1" applyBorder="1" applyAlignment="1">
      <alignment horizontal="left" vertical="center" wrapText="1" indent="1"/>
    </xf>
    <xf numFmtId="165" fontId="30" fillId="4" borderId="0" xfId="0" applyNumberFormat="1" applyFont="1" applyFill="1" applyAlignment="1">
      <alignment horizontal="center" vertical="center"/>
    </xf>
    <xf numFmtId="165" fontId="40" fillId="6" borderId="0" xfId="0" applyNumberFormat="1" applyFont="1" applyFill="1" applyAlignment="1">
      <alignment horizontal="center" vertical="center"/>
    </xf>
    <xf numFmtId="165" fontId="40" fillId="5" borderId="0" xfId="0" applyNumberFormat="1" applyFont="1" applyFill="1" applyAlignment="1">
      <alignment horizontal="center" vertical="center"/>
    </xf>
    <xf numFmtId="165" fontId="39" fillId="5" borderId="0" xfId="2" applyNumberFormat="1" applyFont="1" applyFill="1" applyBorder="1" applyAlignment="1">
      <alignment horizontal="left" vertical="center" wrapText="1" indent="1"/>
    </xf>
    <xf numFmtId="165" fontId="9" fillId="0" borderId="0" xfId="0" applyNumberFormat="1" applyFont="1" applyAlignment="1">
      <alignment horizontal="center" vertical="center"/>
    </xf>
    <xf numFmtId="165" fontId="27" fillId="0" borderId="0" xfId="0" applyNumberFormat="1" applyFont="1" applyAlignment="1">
      <alignment horizontal="center"/>
    </xf>
    <xf numFmtId="165" fontId="39" fillId="6" borderId="0" xfId="2" applyNumberFormat="1" applyFont="1" applyFill="1" applyBorder="1" applyAlignment="1">
      <alignment horizontal="left" vertical="center" wrapText="1" indent="1"/>
    </xf>
    <xf numFmtId="165" fontId="11" fillId="7" borderId="0" xfId="2" applyNumberFormat="1" applyFont="1" applyFill="1" applyBorder="1" applyAlignment="1">
      <alignment horizontal="left" vertical="center" wrapText="1" indent="1"/>
    </xf>
    <xf numFmtId="165" fontId="11" fillId="8" borderId="0" xfId="2" applyNumberFormat="1" applyFont="1" applyFill="1" applyBorder="1" applyAlignment="1">
      <alignment horizontal="left" vertical="center" wrapText="1" indent="1"/>
    </xf>
    <xf numFmtId="165" fontId="11" fillId="9" borderId="0" xfId="2" applyNumberFormat="1" applyFont="1" applyFill="1" applyBorder="1" applyAlignment="1">
      <alignment horizontal="left" vertical="center" wrapText="1" indent="1"/>
    </xf>
    <xf numFmtId="165" fontId="18" fillId="2" borderId="10" xfId="3" applyNumberFormat="1" applyFont="1" applyFill="1" applyBorder="1" applyAlignment="1">
      <alignment horizontal="left" vertical="center" indent="1"/>
    </xf>
    <xf numFmtId="165" fontId="19" fillId="2" borderId="11" xfId="3" applyNumberFormat="1" applyFont="1" applyFill="1" applyBorder="1" applyAlignment="1">
      <alignment horizontal="left" vertical="center" indent="1"/>
    </xf>
    <xf numFmtId="165" fontId="18" fillId="2" borderId="11" xfId="3" applyNumberFormat="1" applyFont="1" applyFill="1" applyBorder="1" applyAlignment="1">
      <alignment horizontal="left" vertical="center" indent="1"/>
    </xf>
    <xf numFmtId="165" fontId="20" fillId="7" borderId="0" xfId="0" applyNumberFormat="1" applyFont="1" applyFill="1" applyAlignment="1">
      <alignment horizontal="center" vertical="center"/>
    </xf>
    <xf numFmtId="165" fontId="20" fillId="8" borderId="0" xfId="0" applyNumberFormat="1" applyFont="1" applyFill="1" applyAlignment="1">
      <alignment horizontal="center" vertical="center"/>
    </xf>
    <xf numFmtId="165" fontId="11" fillId="9" borderId="0" xfId="0" applyNumberFormat="1" applyFont="1" applyFill="1" applyAlignment="1">
      <alignment horizontal="center" vertical="center"/>
    </xf>
  </cellXfs>
  <cellStyles count="6">
    <cellStyle name="Fecha" xfId="5" xr:uid="{FE33F3B2-B201-45AD-A81E-81BCB12ED9D2}"/>
    <cellStyle name="Heading 1" xfId="1" builtinId="16" customBuiltin="1"/>
    <cellStyle name="Heading 2" xfId="2" builtinId="17" customBuiltin="1"/>
    <cellStyle name="Heading 3" xfId="3" builtinId="18" customBuiltin="1"/>
    <cellStyle name="Normal" xfId="0" builtinId="0" customBuiltin="1"/>
    <cellStyle name="Teléfono" xfId="4" xr:uid="{70E46558-98AC-446F-861A-54F270CBD905}"/>
  </cellStyles>
  <dxfs count="178">
    <dxf>
      <numFmt numFmtId="166" formatCode="&quot;₡&quot;#,##0.00"/>
    </dxf>
    <dxf>
      <numFmt numFmtId="166" formatCode="&quot;₡&quot;#,##0.00"/>
    </dxf>
    <dxf>
      <numFmt numFmtId="166" formatCode="&quot;₡&quot;#,##0.00"/>
      <alignment horizontal="center" vertical="center" textRotation="0" wrapText="0" indent="0" justifyLastLine="0" shrinkToFit="0" readingOrder="0"/>
    </dxf>
    <dxf>
      <numFmt numFmtId="166" formatCode="&quot;₡&quot;#,##0.00"/>
      <alignment horizontal="center" vertical="center" textRotation="0" wrapText="0" indent="0" justifyLastLine="0" shrinkToFit="0" readingOrder="0"/>
    </dxf>
    <dxf>
      <numFmt numFmtId="166" formatCode="&quot;₡&quot;#,##0.00"/>
      <alignment horizontal="center" vertical="center" textRotation="0" wrapText="0" indent="0" justifyLastLine="0" shrinkToFit="0" readingOrder="0"/>
    </dxf>
    <dxf>
      <font>
        <b/>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4"/>
        <color theme="9" tint="-0.249977111117893"/>
        <name val="Arial"/>
        <family val="2"/>
        <scheme val="none"/>
      </font>
      <numFmt numFmtId="165" formatCode="_-[$₡-140A]* #,##0.00_-;\-[$₡-140A]* #,##0.00_-;_-[$₡-140A]* &quot;-&quot;??_-;_-@_-"/>
      <fill>
        <patternFill patternType="solid">
          <fgColor indexed="64"/>
          <bgColor theme="0" tint="-4.9989318521683403E-2"/>
        </patternFill>
      </fill>
      <alignment horizontal="left" vertical="center" textRotation="0" wrapText="0" indent="1"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left" vertical="center" textRotation="0" wrapText="0" indent="1" justifyLastLine="0" shrinkToFit="0" readingOrder="0"/>
    </dxf>
    <dxf>
      <border>
        <top style="thin">
          <color theme="0" tint="-0.14993743705557422"/>
        </top>
      </border>
    </dxf>
    <dxf>
      <font>
        <strike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border diagonalUp="0" diagonalDown="0" outline="0">
        <left style="thin">
          <color theme="0" tint="-0.14990691854609822"/>
        </left>
        <right style="thin">
          <color theme="0" tint="-0.14990691854609822"/>
        </right>
        <top/>
        <bottom/>
      </border>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dxf>
    <dxf>
      <border>
        <bottom style="thin">
          <color theme="0" tint="-0.14996795556505021"/>
        </bottom>
      </border>
    </dxf>
    <dxf>
      <font>
        <b val="0"/>
        <i val="0"/>
        <strike val="0"/>
        <condense val="0"/>
        <extend val="0"/>
        <outline val="0"/>
        <shadow val="0"/>
        <u val="none"/>
        <vertAlign val="baseline"/>
        <sz val="12"/>
        <color theme="1" tint="0.24994659260841701"/>
        <name val="Arial"/>
        <family val="2"/>
        <scheme val="none"/>
      </font>
      <numFmt numFmtId="165" formatCode="_-[$₡-140A]* #,##0.00_-;\-[$₡-140A]* #,##0.00_-;_-[$₡-140A]* &quot;-&quot;??_-;_-@_-"/>
      <fill>
        <patternFill patternType="solid">
          <fgColor indexed="64"/>
          <bgColor theme="0"/>
        </patternFill>
      </fill>
      <alignment horizontal="general" vertical="center" textRotation="0" wrapText="0" indent="0" justifyLastLine="0" shrinkToFit="0" readingOrder="0"/>
    </dxf>
    <dxf>
      <font>
        <b/>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4"/>
        <color theme="9" tint="-0.249977111117893"/>
        <name val="Arial"/>
        <family val="2"/>
        <scheme val="none"/>
      </font>
      <numFmt numFmtId="165" formatCode="_-[$₡-140A]* #,##0.00_-;\-[$₡-140A]* #,##0.00_-;_-[$₡-140A]* &quot;-&quot;??_-;_-@_-"/>
      <fill>
        <patternFill patternType="solid">
          <fgColor indexed="64"/>
          <bgColor theme="0" tint="-4.9989318521683403E-2"/>
        </patternFill>
      </fill>
      <alignment horizontal="left" vertical="center" textRotation="0" wrapText="0" indent="1"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left" vertical="center" textRotation="0" wrapText="0" indent="1" justifyLastLine="0" shrinkToFit="0" readingOrder="0"/>
    </dxf>
    <dxf>
      <border>
        <top style="thin">
          <color theme="0" tint="-0.14996795556505021"/>
        </top>
      </border>
    </dxf>
    <dxf>
      <font>
        <strike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border diagonalUp="0" diagonalDown="0" outline="0">
        <left style="thin">
          <color theme="0" tint="-0.14996795556505021"/>
        </left>
        <right style="thin">
          <color theme="0" tint="-0.14996795556505021"/>
        </right>
        <top/>
        <bottom/>
      </border>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dxf>
    <dxf>
      <border>
        <bottom style="thin">
          <color theme="0" tint="-0.14996795556505021"/>
        </bottom>
      </border>
    </dxf>
    <dxf>
      <font>
        <b val="0"/>
        <i val="0"/>
        <strike val="0"/>
        <condense val="0"/>
        <extend val="0"/>
        <outline val="0"/>
        <shadow val="0"/>
        <u val="none"/>
        <vertAlign val="baseline"/>
        <sz val="12"/>
        <color theme="1" tint="0.24994659260841701"/>
        <name val="Arial"/>
        <family val="2"/>
        <scheme val="none"/>
      </font>
      <numFmt numFmtId="165" formatCode="_-[$₡-140A]* #,##0.00_-;\-[$₡-140A]* #,##0.00_-;_-[$₡-140A]* &quot;-&quot;??_-;_-@_-"/>
      <fill>
        <patternFill patternType="solid">
          <fgColor indexed="64"/>
          <bgColor theme="0"/>
        </patternFill>
      </fill>
      <alignment horizontal="general" vertical="center" textRotation="0" wrapText="0" indent="0" justifyLastLine="0" shrinkToFit="0" readingOrder="0"/>
    </dxf>
    <dxf>
      <font>
        <b/>
        <i val="0"/>
        <strike val="0"/>
        <condense val="0"/>
        <extend val="0"/>
        <outline val="0"/>
        <shadow val="0"/>
        <u val="none"/>
        <vertAlign val="baseline"/>
        <sz val="14"/>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4"/>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4"/>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4"/>
        <color theme="9" tint="-0.249977111117893"/>
        <name val="Arial"/>
        <family val="2"/>
        <scheme val="none"/>
      </font>
      <numFmt numFmtId="165" formatCode="_-[$₡-140A]* #,##0.00_-;\-[$₡-140A]* #,##0.00_-;_-[$₡-140A]* &quot;-&quot;??_-;_-@_-"/>
      <fill>
        <patternFill patternType="solid">
          <fgColor indexed="64"/>
          <bgColor theme="0" tint="-4.9989318521683403E-2"/>
        </patternFill>
      </fill>
      <alignment horizontal="left" vertical="center" textRotation="0" wrapText="0" indent="1" justifyLastLine="0" shrinkToFit="0" readingOrder="0"/>
    </dxf>
    <dxf>
      <font>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left" vertical="center" textRotation="0" wrapText="0" indent="1" justifyLastLine="0" shrinkToFit="0" readingOrder="0"/>
    </dxf>
    <dxf>
      <border>
        <top style="thin">
          <color theme="0" tint="-0.14996795556505021"/>
        </top>
      </border>
    </dxf>
    <dxf>
      <font>
        <b/>
        <i val="0"/>
        <strike val="0"/>
        <outline val="0"/>
        <shadow val="0"/>
        <u val="none"/>
        <vertAlign val="baseline"/>
        <sz val="14"/>
        <color theme="9" tint="-0.249977111117893"/>
        <name val="Arial"/>
        <family val="2"/>
        <scheme val="none"/>
      </font>
      <numFmt numFmtId="165" formatCode="_-[$₡-140A]* #,##0.00_-;\-[$₡-140A]* #,##0.00_-;_-[$₡-140A]* &quot;-&quot;??_-;_-@_-"/>
      <fill>
        <patternFill patternType="solid">
          <fgColor indexed="64"/>
          <bgColor theme="0" tint="-4.9989318521683403E-2"/>
        </patternFill>
      </fill>
      <border diagonalUp="0" diagonalDown="0" outline="0">
        <left style="thin">
          <color theme="0" tint="-0.14996795556505021"/>
        </left>
        <right style="thin">
          <color theme="0" tint="-0.14996795556505021"/>
        </right>
        <top/>
        <bottom/>
      </border>
    </dxf>
    <dxf>
      <font>
        <strike val="0"/>
        <outline val="0"/>
        <shadow val="0"/>
        <u val="none"/>
        <vertAlign val="baseline"/>
        <sz val="12"/>
        <color theme="1" tint="0.24994659260841701"/>
        <name val="Arial"/>
        <family val="2"/>
        <scheme val="none"/>
      </font>
      <numFmt numFmtId="165" formatCode="_-[$₡-140A]* #,##0.00_-;\-[$₡-140A]* #,##0.00_-;_-[$₡-140A]* &quot;-&quot;??_-;_-@_-"/>
      <fill>
        <patternFill patternType="solid">
          <fgColor indexed="64"/>
          <bgColor theme="0"/>
        </patternFill>
      </fill>
    </dxf>
    <dxf>
      <border>
        <bottom style="thin">
          <color theme="0" tint="-0.14996795556505021"/>
        </bottom>
      </border>
    </dxf>
    <dxf>
      <font>
        <b/>
        <i val="0"/>
        <strike val="0"/>
        <condense val="0"/>
        <extend val="0"/>
        <outline val="0"/>
        <shadow val="0"/>
        <u val="none"/>
        <vertAlign val="baseline"/>
        <sz val="14"/>
        <color theme="1" tint="0.34998626667073579"/>
        <name val="Arial"/>
        <family val="2"/>
        <scheme val="none"/>
      </font>
      <numFmt numFmtId="165" formatCode="_-[$₡-140A]* #,##0.00_-;\-[$₡-140A]* #,##0.00_-;_-[$₡-140A]* &quot;-&quot;??_-;_-@_-"/>
      <fill>
        <patternFill patternType="solid">
          <fgColor indexed="64"/>
          <bgColor theme="0"/>
        </patternFill>
      </fill>
      <alignment horizontal="general" vertical="center" textRotation="0" wrapText="0" indent="0" justifyLastLine="0" shrinkToFit="0" readingOrder="0"/>
    </dxf>
    <dxf>
      <font>
        <b/>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4"/>
        <color theme="9" tint="-0.249977111117893"/>
        <name val="Arial"/>
        <family val="2"/>
        <scheme val="none"/>
      </font>
      <numFmt numFmtId="165" formatCode="_-[$₡-140A]* #,##0.00_-;\-[$₡-140A]* #,##0.00_-;_-[$₡-140A]* &quot;-&quot;??_-;_-@_-"/>
      <fill>
        <patternFill patternType="solid">
          <fgColor indexed="64"/>
          <bgColor theme="0" tint="-4.9989318521683403E-2"/>
        </patternFill>
      </fill>
      <alignment horizontal="left" vertical="center" textRotation="0" wrapText="0" indent="1"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left" vertical="center" textRotation="0" wrapText="0" indent="1" justifyLastLine="0" shrinkToFit="0" readingOrder="0"/>
    </dxf>
    <dxf>
      <border>
        <top style="thin">
          <color theme="0" tint="-0.14996795556505021"/>
        </top>
      </border>
    </dxf>
    <dxf>
      <font>
        <strike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border diagonalUp="0" diagonalDown="0" outline="0">
        <left style="thin">
          <color theme="0" tint="-0.14996795556505021"/>
        </left>
        <right style="thin">
          <color theme="0" tint="-0.14996795556505021"/>
        </right>
        <top/>
        <bottom/>
      </border>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dxf>
    <dxf>
      <border>
        <bottom style="thin">
          <color theme="0" tint="-0.14996795556505021"/>
        </bottom>
      </border>
    </dxf>
    <dxf>
      <font>
        <b val="0"/>
        <i val="0"/>
        <strike val="0"/>
        <condense val="0"/>
        <extend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general" vertical="center" textRotation="0" wrapText="0" indent="0" justifyLastLine="0" shrinkToFit="0" readingOrder="0"/>
    </dxf>
    <dxf>
      <font>
        <b/>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4"/>
        <color theme="9" tint="-0.249977111117893"/>
        <name val="Arial"/>
        <family val="2"/>
        <scheme val="none"/>
      </font>
      <numFmt numFmtId="165" formatCode="_-[$₡-140A]* #,##0.00_-;\-[$₡-140A]* #,##0.00_-;_-[$₡-140A]* &quot;-&quot;??_-;_-@_-"/>
      <fill>
        <patternFill patternType="solid">
          <fgColor indexed="64"/>
          <bgColor theme="0" tint="-4.9989318521683403E-2"/>
        </patternFill>
      </fill>
      <alignment horizontal="left" vertical="center" textRotation="0" wrapText="0" indent="1"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left" vertical="center" textRotation="0" wrapText="0" indent="1" justifyLastLine="0" shrinkToFit="0" readingOrder="0"/>
    </dxf>
    <dxf>
      <border>
        <top style="thin">
          <color theme="0" tint="-0.14996795556505021"/>
        </top>
      </border>
    </dxf>
    <dxf>
      <font>
        <strike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left" vertical="center" textRotation="0" wrapText="0" indent="1" justifyLastLine="0" shrinkToFit="0" readingOrder="0"/>
      <border diagonalUp="0" diagonalDown="0" outline="0">
        <left style="thin">
          <color theme="0" tint="-0.14996795556505021"/>
        </left>
        <right style="thin">
          <color theme="0" tint="-0.14996795556505021"/>
        </right>
        <top/>
        <bottom/>
      </border>
    </dxf>
    <dxf>
      <border diagonalUp="0" diagonalDown="0">
        <left/>
        <right/>
        <top/>
        <bottom/>
      </border>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left" vertical="center" textRotation="0" wrapText="0" indent="1" justifyLastLine="0" shrinkToFit="0" readingOrder="0"/>
    </dxf>
    <dxf>
      <border>
        <bottom style="thin">
          <color theme="0" tint="-0.14996795556505021"/>
        </bottom>
      </border>
    </dxf>
    <dxf>
      <font>
        <b/>
        <i val="0"/>
        <strike val="0"/>
        <condense val="0"/>
        <extend val="0"/>
        <outline val="0"/>
        <shadow val="0"/>
        <u val="none"/>
        <vertAlign val="baseline"/>
        <sz val="14"/>
        <color theme="1" tint="0.34998626667073579"/>
        <name val="Arial"/>
        <family val="2"/>
        <scheme val="none"/>
      </font>
      <numFmt numFmtId="165" formatCode="_-[$₡-140A]* #,##0.00_-;\-[$₡-140A]* #,##0.00_-;_-[$₡-140A]* &quot;-&quot;??_-;_-@_-"/>
      <fill>
        <patternFill patternType="solid">
          <fgColor indexed="64"/>
          <bgColor theme="0"/>
        </patternFill>
      </fill>
      <alignment horizontal="left" vertical="center" textRotation="0" wrapText="0" indent="1" justifyLastLine="0" shrinkToFit="0" readingOrder="0"/>
      <border diagonalUp="0" diagonalDown="0" outline="0">
        <left style="thin">
          <color theme="0" tint="-0.14996795556505021"/>
        </left>
        <right style="thin">
          <color theme="0" tint="-0.14996795556505021"/>
        </right>
        <top/>
        <bottom/>
      </border>
    </dxf>
    <dxf>
      <font>
        <b/>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4"/>
        <color theme="9" tint="-0.249977111117893"/>
        <name val="Arial"/>
        <family val="2"/>
        <scheme val="none"/>
      </font>
      <numFmt numFmtId="165" formatCode="_-[$₡-140A]* #,##0.00_-;\-[$₡-140A]* #,##0.00_-;_-[$₡-140A]* &quot;-&quot;??_-;_-@_-"/>
      <fill>
        <patternFill patternType="solid">
          <fgColor indexed="64"/>
          <bgColor theme="0" tint="-4.9989318521683403E-2"/>
        </patternFill>
      </fill>
      <alignment horizontal="left" vertical="center" textRotation="0" wrapText="0" indent="1"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fgColor indexed="64"/>
          <bgColor theme="0"/>
        </patternFill>
      </fill>
      <alignment horizontal="left" vertical="center" textRotation="0" wrapText="0" indent="1" justifyLastLine="0" shrinkToFit="0" readingOrder="0"/>
    </dxf>
    <dxf>
      <border>
        <top style="thin">
          <color theme="0" tint="-0.14996795556505021"/>
        </top>
      </border>
    </dxf>
    <dxf>
      <font>
        <strike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border diagonalUp="0" diagonalDown="0" outline="0">
        <left style="thin">
          <color theme="0" tint="-0.14993743705557422"/>
        </left>
        <right style="thin">
          <color theme="0" tint="-0.14993743705557422"/>
        </right>
        <top/>
        <bottom/>
      </border>
    </dxf>
    <dxf>
      <font>
        <b val="0"/>
        <i val="0"/>
        <strike val="0"/>
        <outline val="0"/>
        <shadow val="0"/>
        <u val="none"/>
        <vertAlign val="baseline"/>
        <sz val="12"/>
        <color theme="1" tint="0.34998626667073579"/>
        <name val="Arial"/>
        <family val="2"/>
        <scheme val="none"/>
      </font>
      <numFmt numFmtId="165" formatCode="_-[$₡-140A]* #,##0.00_-;\-[$₡-140A]* #,##0.00_-;_-[$₡-140A]* &quot;-&quot;??_-;_-@_-"/>
      <fill>
        <patternFill>
          <fgColor indexed="64"/>
          <bgColor theme="0"/>
        </patternFill>
      </fill>
    </dxf>
    <dxf>
      <border>
        <bottom style="thin">
          <color theme="0" tint="-0.14996795556505021"/>
        </bottom>
      </border>
    </dxf>
    <dxf>
      <font>
        <b/>
        <i val="0"/>
        <strike val="0"/>
        <condense val="0"/>
        <extend val="0"/>
        <outline val="0"/>
        <shadow val="0"/>
        <u val="none"/>
        <vertAlign val="baseline"/>
        <sz val="14"/>
        <color theme="1" tint="0.34998626667073579"/>
        <name val="Arial"/>
        <family val="2"/>
        <scheme val="none"/>
      </font>
      <numFmt numFmtId="165" formatCode="_-[$₡-140A]* #,##0.00_-;\-[$₡-140A]* #,##0.00_-;_-[$₡-140A]* &quot;-&quot;??_-;_-@_-"/>
      <fill>
        <patternFill patternType="solid">
          <fgColor indexed="64"/>
          <bgColor theme="0"/>
        </patternFill>
      </fill>
      <alignment horizontal="general" vertical="center" textRotation="0" wrapText="0" indent="0" justifyLastLine="0" shrinkToFit="0" readingOrder="0"/>
    </dxf>
    <dxf>
      <font>
        <b/>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4"/>
        <color theme="9" tint="-0.249977111117893"/>
        <name val="Arial"/>
        <family val="2"/>
        <scheme val="none"/>
      </font>
      <numFmt numFmtId="165" formatCode="_-[$₡-140A]* #,##0.00_-;\-[$₡-140A]* #,##0.00_-;_-[$₡-140A]* &quot;-&quot;??_-;_-@_-"/>
      <fill>
        <patternFill patternType="solid">
          <fgColor indexed="64"/>
          <bgColor theme="0" tint="-4.9989318521683403E-2"/>
        </patternFill>
      </fill>
      <alignment horizontal="left" vertical="center" textRotation="0" wrapText="0" indent="1"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left" vertical="center" textRotation="0" wrapText="0" indent="1" justifyLastLine="0" shrinkToFit="0" readingOrder="0"/>
    </dxf>
    <dxf>
      <border>
        <top style="thin">
          <color theme="0" tint="-0.14996795556505021"/>
        </top>
      </border>
    </dxf>
    <dxf>
      <font>
        <strike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left" vertical="center" textRotation="0" wrapText="0" indent="1" justifyLastLine="0" shrinkToFit="0" readingOrder="0"/>
      <border diagonalUp="0" diagonalDown="0" outline="0">
        <left style="thin">
          <color theme="0" tint="-0.14990691854609822"/>
        </left>
        <right style="thin">
          <color theme="0" tint="-0.14990691854609822"/>
        </right>
        <top/>
        <bottom/>
      </border>
    </dxf>
    <dxf>
      <border diagonalUp="0" diagonalDown="0">
        <left/>
        <right/>
        <top/>
        <bottom/>
      </border>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left" vertical="center" textRotation="0" wrapText="0" indent="1" justifyLastLine="0" shrinkToFit="0" readingOrder="0"/>
    </dxf>
    <dxf>
      <border>
        <bottom style="thin">
          <color theme="0" tint="-0.14996795556505021"/>
        </bottom>
      </border>
    </dxf>
    <dxf>
      <font>
        <b/>
        <i val="0"/>
        <strike val="0"/>
        <condense val="0"/>
        <extend val="0"/>
        <outline val="0"/>
        <shadow val="0"/>
        <u val="none"/>
        <vertAlign val="baseline"/>
        <sz val="14"/>
        <color theme="1" tint="0.34998626667073579"/>
        <name val="Arial"/>
        <family val="2"/>
        <scheme val="none"/>
      </font>
      <numFmt numFmtId="165" formatCode="_-[$₡-140A]* #,##0.00_-;\-[$₡-140A]* #,##0.00_-;_-[$₡-140A]* &quot;-&quot;??_-;_-@_-"/>
      <fill>
        <patternFill patternType="solid">
          <fgColor indexed="64"/>
          <bgColor theme="0"/>
        </patternFill>
      </fill>
      <alignment horizontal="left" vertical="center" textRotation="0" wrapText="0" indent="1" justifyLastLine="0" shrinkToFit="0" readingOrder="0"/>
      <border diagonalUp="0" diagonalDown="0" outline="0">
        <left style="thin">
          <color theme="0" tint="-0.14996795556505021"/>
        </left>
        <right style="thin">
          <color theme="0" tint="-0.14996795556505021"/>
        </right>
        <top/>
        <bottom/>
      </border>
    </dxf>
    <dxf>
      <font>
        <b/>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4"/>
        <color theme="9" tint="-0.249977111117893"/>
        <name val="Arial"/>
        <family val="2"/>
        <scheme val="none"/>
      </font>
      <numFmt numFmtId="165" formatCode="_-[$₡-140A]* #,##0.00_-;\-[$₡-140A]* #,##0.00_-;_-[$₡-140A]* &quot;-&quot;??_-;_-@_-"/>
      <fill>
        <patternFill patternType="solid">
          <fgColor indexed="64"/>
          <bgColor theme="0" tint="-4.9989318521683403E-2"/>
        </patternFill>
      </fill>
      <alignment horizontal="left" vertical="center" textRotation="0" wrapText="0" indent="1" justifyLastLine="0" shrinkToFit="0" readingOrder="0"/>
    </dxf>
    <dxf>
      <font>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left" vertical="center" textRotation="0" wrapText="0" indent="1" justifyLastLine="0" shrinkToFit="0" readingOrder="0"/>
    </dxf>
    <dxf>
      <border>
        <top style="thin">
          <color theme="0" tint="-0.14996795556505021"/>
        </top>
      </border>
    </dxf>
    <dxf>
      <font>
        <strike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left" vertical="center" textRotation="0" wrapText="0" indent="0" justifyLastLine="0" shrinkToFit="0" readingOrder="0"/>
      <border diagonalUp="0" diagonalDown="0" outline="0">
        <left style="thin">
          <color theme="0" tint="-0.14990691854609822"/>
        </left>
        <right style="thin">
          <color theme="0" tint="-0.14990691854609822"/>
        </right>
        <top/>
        <bottom/>
      </border>
    </dxf>
    <dxf>
      <border diagonalUp="0" diagonalDown="0">
        <left/>
        <right/>
        <top/>
        <bottom/>
      </border>
    </dxf>
    <dxf>
      <font>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left" vertical="center" textRotation="0" wrapText="0" indent="0" justifyLastLine="0" shrinkToFit="0" readingOrder="0"/>
    </dxf>
    <dxf>
      <border>
        <bottom style="thin">
          <color theme="0" tint="-0.14996795556505021"/>
        </bottom>
      </border>
    </dxf>
    <dxf>
      <font>
        <b val="0"/>
        <i val="0"/>
        <strike val="0"/>
        <condense val="0"/>
        <extend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left" vertical="center" textRotation="0" wrapText="0" indent="0" justifyLastLine="0" shrinkToFit="0" readingOrder="0"/>
      <border diagonalUp="0" diagonalDown="0" outline="0">
        <left style="thin">
          <color theme="0" tint="-0.14996795556505021"/>
        </left>
        <right style="thin">
          <color theme="0" tint="-0.14996795556505021"/>
        </right>
        <top/>
        <bottom/>
      </border>
    </dxf>
    <dxf>
      <font>
        <b/>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4"/>
        <color theme="9" tint="-0.249977111117893"/>
        <name val="Arial"/>
        <family val="2"/>
        <scheme val="none"/>
      </font>
      <numFmt numFmtId="165" formatCode="_-[$₡-140A]* #,##0.00_-;\-[$₡-140A]* #,##0.00_-;_-[$₡-140A]* &quot;-&quot;??_-;_-@_-"/>
      <fill>
        <patternFill patternType="solid">
          <fgColor indexed="64"/>
          <bgColor theme="0" tint="-4.9989318521683403E-2"/>
        </patternFill>
      </fill>
      <alignment horizontal="left" vertical="center" textRotation="0" wrapText="0" indent="1" justifyLastLine="0" shrinkToFit="0" readingOrder="0"/>
    </dxf>
    <dxf>
      <font>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general" vertical="center" textRotation="0" wrapText="0" indent="0" justifyLastLine="0" shrinkToFit="0" readingOrder="0"/>
    </dxf>
    <dxf>
      <border>
        <top style="thin">
          <color theme="0" tint="-0.14996795556505021"/>
        </top>
      </border>
    </dxf>
    <dxf>
      <font>
        <strike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border diagonalUp="0" diagonalDown="0" outline="0">
        <left style="thin">
          <color theme="0" tint="-0.14990691854609822"/>
        </left>
        <right style="thin">
          <color theme="0" tint="-0.14990691854609822"/>
        </right>
        <top/>
        <bottom/>
      </border>
    </dxf>
    <dxf>
      <border diagonalUp="0" diagonalDown="0">
        <left/>
        <right/>
        <top/>
        <bottom/>
      </border>
    </dxf>
    <dxf>
      <font>
        <strike val="0"/>
        <outline val="0"/>
        <shadow val="0"/>
        <u val="none"/>
        <vertAlign val="baseline"/>
        <sz val="12"/>
        <color theme="1" tint="0.24994659260841701"/>
        <name val="Arial"/>
        <family val="2"/>
        <scheme val="none"/>
      </font>
      <numFmt numFmtId="165" formatCode="_-[$₡-140A]* #,##0.00_-;\-[$₡-140A]* #,##0.00_-;_-[$₡-140A]* &quot;-&quot;??_-;_-@_-"/>
      <fill>
        <patternFill patternType="solid">
          <fgColor indexed="64"/>
          <bgColor theme="0"/>
        </patternFill>
      </fill>
    </dxf>
    <dxf>
      <border>
        <bottom style="thin">
          <color theme="0" tint="-0.14996795556505021"/>
        </bottom>
      </border>
    </dxf>
    <dxf>
      <font>
        <b/>
        <i val="0"/>
        <strike val="0"/>
        <condense val="0"/>
        <extend val="0"/>
        <outline val="0"/>
        <shadow val="0"/>
        <u val="none"/>
        <vertAlign val="baseline"/>
        <sz val="14"/>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border diagonalUp="0" diagonalDown="0" outline="0">
        <left style="thin">
          <color theme="0" tint="-0.14996795556505021"/>
        </left>
        <right style="thin">
          <color theme="0" tint="-0.14996795556505021"/>
        </right>
        <top/>
        <bottom/>
      </border>
    </dxf>
    <dxf>
      <font>
        <b/>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4"/>
        <color theme="9" tint="-0.249977111117893"/>
        <name val="Arial"/>
        <family val="2"/>
        <scheme val="none"/>
      </font>
      <numFmt numFmtId="165" formatCode="_-[$₡-140A]* #,##0.00_-;\-[$₡-140A]* #,##0.00_-;_-[$₡-140A]* &quot;-&quot;??_-;_-@_-"/>
      <fill>
        <patternFill patternType="solid">
          <fgColor indexed="64"/>
          <bgColor theme="0" tint="-4.9989318521683403E-2"/>
        </patternFill>
      </fill>
      <alignment horizontal="left" vertical="center" textRotation="0" wrapText="0" indent="1" justifyLastLine="0" shrinkToFit="0" readingOrder="0"/>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left" vertical="center" textRotation="0" wrapText="0" indent="1" justifyLastLine="0" shrinkToFit="0" readingOrder="0"/>
    </dxf>
    <dxf>
      <border>
        <top style="thin">
          <color theme="0" tint="-0.14996795556505021"/>
        </top>
      </border>
    </dxf>
    <dxf>
      <font>
        <strike val="0"/>
        <outline val="0"/>
        <shadow val="0"/>
        <u val="none"/>
        <vertAlign val="baseline"/>
        <sz val="12"/>
        <color theme="9" tint="-0.249977111117893"/>
        <name val="Arial"/>
        <family val="2"/>
        <scheme val="none"/>
      </font>
      <numFmt numFmtId="165" formatCode="_-[$₡-140A]* #,##0.00_-;\-[$₡-140A]* #,##0.00_-;_-[$₡-140A]* &quot;-&quot;??_-;_-@_-"/>
      <fill>
        <patternFill patternType="solid">
          <fgColor indexed="64"/>
          <bgColor theme="0" tint="-4.9989318521683403E-2"/>
        </patternFill>
      </fill>
      <alignment horizontal="left" vertical="center" textRotation="0" indent="1" justifyLastLine="0" shrinkToFit="0" readingOrder="0"/>
      <border diagonalUp="0" diagonalDown="0" outline="0">
        <left style="thin">
          <color theme="0" tint="-0.14990691854609822"/>
        </left>
        <right style="thin">
          <color theme="0" tint="-0.14990691854609822"/>
        </right>
        <top/>
        <bottom/>
      </border>
    </dxf>
    <dxf>
      <border diagonalUp="0" diagonalDown="0">
        <left/>
        <right/>
        <bottom/>
      </border>
    </dxf>
    <dxf>
      <font>
        <b val="0"/>
        <i val="0"/>
        <strike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left" vertical="center" textRotation="0" indent="1" justifyLastLine="0" shrinkToFit="0" readingOrder="0"/>
    </dxf>
    <dxf>
      <border>
        <bottom style="thin">
          <color theme="0" tint="-0.14996795556505021"/>
        </bottom>
      </border>
    </dxf>
    <dxf>
      <font>
        <b val="0"/>
        <i val="0"/>
        <strike val="0"/>
        <condense val="0"/>
        <extend val="0"/>
        <outline val="0"/>
        <shadow val="0"/>
        <u val="none"/>
        <vertAlign val="baseline"/>
        <sz val="12"/>
        <color theme="1" tint="0.34998626667073579"/>
        <name val="Arial"/>
        <family val="2"/>
        <scheme val="none"/>
      </font>
      <numFmt numFmtId="165" formatCode="_-[$₡-140A]* #,##0.00_-;\-[$₡-140A]* #,##0.00_-;_-[$₡-140A]* &quot;-&quot;??_-;_-@_-"/>
      <fill>
        <patternFill patternType="solid">
          <fgColor indexed="64"/>
          <bgColor theme="0"/>
        </patternFill>
      </fill>
      <alignment horizontal="left" vertical="center" textRotation="0" wrapText="0" indent="1" justifyLastLine="0" shrinkToFit="0" readingOrder="0"/>
      <border diagonalUp="0" diagonalDown="0" outline="0">
        <left style="thin">
          <color theme="0" tint="-0.14996795556505021"/>
        </left>
        <right style="thin">
          <color theme="0" tint="-0.14996795556505021"/>
        </right>
        <top/>
        <bottom/>
      </border>
    </dxf>
    <dxf>
      <font>
        <b/>
        <i val="0"/>
        <strike val="0"/>
        <condense val="0"/>
        <extend val="0"/>
        <outline val="0"/>
        <shadow val="0"/>
        <u val="none"/>
        <vertAlign val="baseline"/>
        <sz val="12"/>
        <color theme="1"/>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_-[$₡-140A]* #,##0.00_-;\-[$₡-140A]* #,##0.00_-;_-[$₡-140A]* &quot;-&quot;??_-;_-@_-"/>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name val="Arial"/>
        <family val="2"/>
        <scheme val="none"/>
      </font>
      <numFmt numFmtId="165" formatCode="_-[$₡-140A]* #,##0.00_-;\-[$₡-140A]* #,##0.00_-;_-[$₡-140A]* &quot;-&quot;??_-;_-@_-"/>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4"/>
        <color theme="1"/>
        <name val="Arial"/>
        <family val="2"/>
        <scheme val="none"/>
      </font>
      <numFmt numFmtId="165" formatCode="_-[$₡-140A]* #,##0.00_-;\-[$₡-140A]* #,##0.00_-;_-[$₡-140A]* &quot;-&quot;??_-;_-@_-"/>
      <fill>
        <patternFill patternType="solid">
          <fgColor indexed="64"/>
          <bgColor theme="0" tint="-4.9989318521683403E-2"/>
        </patternFill>
      </fill>
      <alignment horizontal="left" vertical="center" textRotation="0" wrapText="0" indent="1" justifyLastLine="0" shrinkToFit="0" readingOrder="0"/>
    </dxf>
    <dxf>
      <font>
        <b val="0"/>
        <i val="0"/>
        <strike val="0"/>
        <outline val="0"/>
        <shadow val="0"/>
        <u val="none"/>
        <vertAlign val="baseline"/>
        <sz val="12"/>
        <color theme="1"/>
        <name val="Arial"/>
        <family val="2"/>
        <scheme val="none"/>
      </font>
      <numFmt numFmtId="165" formatCode="_-[$₡-140A]* #,##0.00_-;\-[$₡-140A]* #,##0.00_-;_-[$₡-140A]* &quot;-&quot;??_-;_-@_-"/>
      <fill>
        <patternFill patternType="solid">
          <fgColor indexed="64"/>
          <bgColor theme="0"/>
        </patternFill>
      </fill>
      <alignment horizontal="left" vertical="center" textRotation="0" wrapText="0" indent="1" justifyLastLine="0" shrinkToFit="0" readingOrder="0"/>
    </dxf>
    <dxf>
      <border>
        <top style="thin">
          <color theme="0" tint="-0.14996795556505021"/>
        </top>
      </border>
    </dxf>
    <dxf>
      <font>
        <strike val="0"/>
        <outline val="0"/>
        <shadow val="0"/>
        <u val="none"/>
        <vertAlign val="baseline"/>
        <sz val="12"/>
        <color theme="1"/>
        <name val="Arial"/>
        <family val="2"/>
        <scheme val="none"/>
      </font>
      <numFmt numFmtId="165" formatCode="_-[$₡-140A]* #,##0.00_-;\-[$₡-140A]* #,##0.00_-;_-[$₡-140A]* &quot;-&quot;??_-;_-@_-"/>
      <fill>
        <patternFill patternType="solid">
          <fgColor indexed="64"/>
          <bgColor theme="0" tint="-4.9989318521683403E-2"/>
        </patternFill>
      </fill>
      <alignment horizontal="left" vertical="center" textRotation="0" indent="1" justifyLastLine="0" shrinkToFit="0" readingOrder="0"/>
      <border diagonalUp="0" diagonalDown="0" outline="0">
        <left style="thin">
          <color theme="0" tint="-0.14996795556505021"/>
        </left>
        <right style="thin">
          <color theme="0" tint="-0.14996795556505021"/>
        </right>
        <top/>
        <bottom/>
      </border>
    </dxf>
    <dxf>
      <border diagonalUp="0" diagonalDown="0">
        <left/>
        <right/>
        <top style="thin">
          <color theme="8"/>
        </top>
        <bottom/>
      </border>
    </dxf>
    <dxf>
      <font>
        <b val="0"/>
        <i val="0"/>
        <strike val="0"/>
        <outline val="0"/>
        <shadow val="0"/>
        <u val="none"/>
        <vertAlign val="baseline"/>
        <sz val="12"/>
        <color theme="1"/>
        <name val="Arial"/>
        <family val="2"/>
        <scheme val="none"/>
      </font>
      <numFmt numFmtId="165" formatCode="_-[$₡-140A]* #,##0.00_-;\-[$₡-140A]* #,##0.00_-;_-[$₡-140A]* &quot;-&quot;??_-;_-@_-"/>
      <alignment horizontal="left" vertical="center" textRotation="0" indent="1" justifyLastLine="0" shrinkToFit="0" readingOrder="0"/>
    </dxf>
    <dxf>
      <border>
        <bottom style="thin">
          <color theme="0" tint="-0.14996795556505021"/>
        </bottom>
      </border>
    </dxf>
    <dxf>
      <font>
        <b/>
        <i val="0"/>
        <strike val="0"/>
        <outline val="0"/>
        <shadow val="0"/>
        <u val="none"/>
        <vertAlign val="baseline"/>
        <sz val="14"/>
        <color theme="1"/>
        <name val="Arial"/>
        <family val="2"/>
        <scheme val="none"/>
      </font>
      <numFmt numFmtId="165" formatCode="_-[$₡-140A]* #,##0.00_-;\-[$₡-140A]* #,##0.00_-;_-[$₡-140A]* &quot;-&quot;??_-;_-@_-"/>
      <fill>
        <patternFill patternType="solid">
          <fgColor indexed="64"/>
          <bgColor theme="0"/>
        </patternFill>
      </fill>
      <alignment horizontal="left" vertical="center" textRotation="0" wrapText="0" indent="1" justifyLastLine="0" shrinkToFit="0" readingOrder="0"/>
      <border diagonalUp="0" diagonalDown="0" outline="0">
        <left style="thin">
          <color theme="0" tint="-0.14996795556505021"/>
        </left>
        <right style="thin">
          <color theme="0" tint="-0.14996795556505021"/>
        </right>
        <top/>
        <bottom/>
      </border>
    </dxf>
    <dxf>
      <font>
        <b val="0"/>
        <i val="0"/>
        <strike val="0"/>
        <condense val="0"/>
        <extend val="0"/>
        <outline val="0"/>
        <shadow val="0"/>
        <u val="none"/>
        <vertAlign val="baseline"/>
        <sz val="12"/>
        <color theme="1"/>
        <name val="Arial"/>
        <family val="2"/>
        <scheme val="none"/>
      </font>
      <numFmt numFmtId="165" formatCode="_-[$₡-140A]* #,##0.00_-;\-[$₡-140A]* #,##0.00_-;_-[$₡-140A]* &quot;-&quot;??_-;_-@_-"/>
      <alignment horizontal="center" vertical="center" textRotation="0" wrapText="0" indent="0" justifyLastLine="0" shrinkToFit="0" readingOrder="0"/>
    </dxf>
    <dxf>
      <font>
        <b val="0"/>
        <i val="0"/>
        <strike val="0"/>
        <outline val="0"/>
        <shadow val="0"/>
        <u val="none"/>
        <vertAlign val="baseline"/>
        <sz val="12"/>
        <color theme="1"/>
        <name val="Arial"/>
        <family val="2"/>
        <scheme val="none"/>
      </font>
      <numFmt numFmtId="165" formatCode="_-[$₡-140A]* #,##0.00_-;\-[$₡-140A]* #,##0.00_-;_-[$₡-140A]* &quot;-&quot;??_-;_-@_-"/>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165" formatCode="_-[$₡-140A]* #,##0.00_-;\-[$₡-140A]* #,##0.00_-;_-[$₡-140A]* &quot;-&quot;??_-;_-@_-"/>
      <alignment horizontal="center" vertical="center" textRotation="0" wrapText="0" indent="0" justifyLastLine="0" shrinkToFit="0" readingOrder="0"/>
    </dxf>
    <dxf>
      <font>
        <b val="0"/>
        <i val="0"/>
        <strike val="0"/>
        <outline val="0"/>
        <shadow val="0"/>
        <u val="none"/>
        <vertAlign val="baseline"/>
        <sz val="12"/>
        <color theme="1"/>
        <name val="Arial"/>
        <family val="2"/>
        <scheme val="none"/>
      </font>
      <numFmt numFmtId="165" formatCode="_-[$₡-140A]* #,##0.00_-;\-[$₡-140A]* #,##0.00_-;_-[$₡-140A]* &quot;-&quot;??_-;_-@_-"/>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165" formatCode="_-[$₡-140A]* #,##0.00_-;\-[$₡-140A]* #,##0.00_-;_-[$₡-140A]* &quot;-&quot;??_-;_-@_-"/>
      <alignment horizontal="center" vertical="center" textRotation="0" wrapText="0" indent="0" justifyLastLine="0" shrinkToFit="0" readingOrder="0"/>
    </dxf>
    <dxf>
      <font>
        <b val="0"/>
        <i val="0"/>
        <strike val="0"/>
        <outline val="0"/>
        <shadow val="0"/>
        <u val="none"/>
        <vertAlign val="baseline"/>
        <sz val="12"/>
        <color theme="1"/>
        <name val="Arial"/>
        <family val="2"/>
        <scheme val="none"/>
      </font>
      <numFmt numFmtId="165" formatCode="_-[$₡-140A]* #,##0.00_-;\-[$₡-140A]* #,##0.00_-;_-[$₡-140A]* &quot;-&quot;??_-;_-@_-"/>
      <fill>
        <patternFill patternType="none">
          <fgColor indexed="64"/>
          <bgColor auto="1"/>
        </patternFill>
      </fill>
    </dxf>
    <dxf>
      <font>
        <b/>
        <i val="0"/>
        <strike val="0"/>
        <condense val="0"/>
        <extend val="0"/>
        <outline val="0"/>
        <shadow val="0"/>
        <u val="none"/>
        <vertAlign val="baseline"/>
        <sz val="14"/>
        <color theme="1"/>
        <name val="Arial"/>
        <family val="2"/>
        <scheme val="none"/>
      </font>
      <numFmt numFmtId="165" formatCode="_-[$₡-140A]* #,##0.00_-;\-[$₡-140A]* #,##0.00_-;_-[$₡-140A]* &quot;-&quot;??_-;_-@_-"/>
      <alignment horizontal="left" vertical="center" textRotation="0" wrapText="0" indent="1" justifyLastLine="0" shrinkToFit="0" readingOrder="0"/>
    </dxf>
    <dxf>
      <font>
        <b val="0"/>
        <i val="0"/>
        <strike val="0"/>
        <outline val="0"/>
        <shadow val="0"/>
        <u val="none"/>
        <vertAlign val="baseline"/>
        <sz val="12"/>
        <color theme="1"/>
        <name val="Arial"/>
        <family val="2"/>
        <scheme val="none"/>
      </font>
      <numFmt numFmtId="165" formatCode="_-[$₡-140A]* #,##0.00_-;\-[$₡-140A]* #,##0.00_-;_-[$₡-140A]* &quot;-&quot;??_-;_-@_-"/>
      <fill>
        <patternFill patternType="none">
          <fgColor indexed="64"/>
          <bgColor auto="1"/>
        </patternFill>
      </fill>
    </dxf>
    <dxf>
      <border>
        <top style="thin">
          <color theme="0" tint="-0.14996795556505021"/>
        </top>
      </border>
    </dxf>
    <dxf>
      <font>
        <strike val="0"/>
        <outline val="0"/>
        <shadow val="0"/>
        <u val="none"/>
        <vertAlign val="baseline"/>
        <sz val="12"/>
        <color theme="1"/>
        <name val="Arial"/>
        <family val="2"/>
        <scheme val="none"/>
      </font>
      <numFmt numFmtId="165" formatCode="_-[$₡-140A]* #,##0.00_-;\-[$₡-140A]* #,##0.00_-;_-[$₡-140A]* &quot;-&quot;??_-;_-@_-"/>
      <fill>
        <patternFill patternType="none">
          <fgColor indexed="64"/>
          <bgColor auto="1"/>
        </patternFill>
      </fill>
      <alignment horizontal="left" vertical="center" textRotation="0" wrapText="0" indent="1" justifyLastLine="0" shrinkToFit="0" readingOrder="0"/>
      <border diagonalUp="0" diagonalDown="0" outline="0">
        <left style="thin">
          <color theme="0" tint="-0.14993743705557422"/>
        </left>
        <right style="thin">
          <color theme="0" tint="-0.14993743705557422"/>
        </right>
        <top/>
        <bottom/>
      </border>
    </dxf>
    <dxf>
      <border diagonalUp="0" diagonalDown="0">
        <left/>
        <right/>
        <top style="thin">
          <color theme="8"/>
        </top>
        <bottom style="thin">
          <color theme="0" tint="-0.14996795556505021"/>
        </bottom>
      </border>
    </dxf>
    <dxf>
      <font>
        <b val="0"/>
        <i val="0"/>
        <strike val="0"/>
        <outline val="0"/>
        <shadow val="0"/>
        <u val="none"/>
        <vertAlign val="baseline"/>
        <sz val="12"/>
        <color theme="1"/>
        <name val="Arial"/>
        <family val="2"/>
        <scheme val="none"/>
      </font>
      <numFmt numFmtId="165" formatCode="_-[$₡-140A]* #,##0.00_-;\-[$₡-140A]* #,##0.00_-;_-[$₡-140A]* &quot;-&quot;??_-;_-@_-"/>
      <fill>
        <patternFill patternType="none">
          <fgColor indexed="64"/>
          <bgColor auto="1"/>
        </patternFill>
      </fill>
      <alignment horizontal="left" vertical="center" textRotation="0" wrapText="0" indent="1" justifyLastLine="0" shrinkToFit="0" readingOrder="0"/>
    </dxf>
    <dxf>
      <border>
        <bottom style="thin">
          <color theme="0" tint="-0.14996795556505021"/>
        </bottom>
      </border>
    </dxf>
    <dxf>
      <font>
        <b val="0"/>
        <i val="0"/>
        <strike val="0"/>
        <outline val="0"/>
        <shadow val="0"/>
        <u val="none"/>
        <vertAlign val="baseline"/>
        <sz val="12"/>
        <color theme="1"/>
        <name val="Arial"/>
        <family val="2"/>
        <scheme val="none"/>
      </font>
      <numFmt numFmtId="165" formatCode="_-[$₡-140A]* #,##0.00_-;\-[$₡-140A]* #,##0.00_-;_-[$₡-140A]* &quot;-&quot;??_-;_-@_-"/>
      <fill>
        <patternFill patternType="none">
          <fgColor indexed="64"/>
          <bgColor auto="1"/>
        </patternFill>
      </fill>
      <alignment horizontal="left" vertical="center" textRotation="0" wrapText="0" indent="1" justifyLastLine="0" shrinkToFit="0" readingOrder="0"/>
      <border diagonalUp="0" diagonalDown="0" outline="0">
        <left style="thin">
          <color theme="0" tint="-0.14996795556505021"/>
        </left>
        <right style="thin">
          <color theme="0" tint="-0.14996795556505021"/>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val="0"/>
        <i val="0"/>
        <color theme="1"/>
      </font>
    </dxf>
    <dxf>
      <font>
        <b/>
        <color theme="1"/>
      </font>
      <border>
        <top style="double">
          <color theme="4"/>
        </top>
      </border>
    </dxf>
    <dxf>
      <font>
        <b/>
        <color theme="0"/>
      </font>
      <fill>
        <patternFill patternType="solid">
          <fgColor theme="4"/>
          <bgColor theme="4" tint="-0.499984740745262"/>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
      <font>
        <b/>
        <i val="0"/>
      </font>
      <fill>
        <patternFill>
          <bgColor theme="0" tint="-4.9989318521683403E-2"/>
        </patternFill>
      </fill>
      <border diagonalUp="0" diagonalDown="0">
        <left/>
        <right/>
        <top style="thin">
          <color theme="0" tint="-0.14996795556505021"/>
        </top>
        <bottom style="thin">
          <color theme="0" tint="-0.14996795556505021"/>
        </bottom>
        <vertical style="thin">
          <color theme="0" tint="-0.14996795556505021"/>
        </vertical>
        <horizontal style="thin">
          <color theme="0" tint="-0.14996795556505021"/>
        </horizontal>
      </border>
    </dxf>
    <dxf>
      <font>
        <color auto="1"/>
      </font>
      <fill>
        <patternFill patternType="none">
          <bgColor auto="1"/>
        </patternFill>
      </fill>
      <border diagonalUp="0" diagonalDown="0">
        <left/>
        <right/>
        <top style="thin">
          <color theme="8"/>
        </top>
        <bottom style="thin">
          <color theme="0" tint="-0.14996795556505021"/>
        </bottom>
        <vertical/>
        <horizontal/>
      </border>
    </dxf>
    <dxf>
      <font>
        <b val="0"/>
        <i val="0"/>
        <color auto="1"/>
      </font>
      <fill>
        <patternFill patternType="none">
          <bgColor auto="1"/>
        </patternFill>
      </fill>
      <border diagonalUp="0" diagonalDown="0">
        <left/>
        <right/>
        <top style="thin">
          <color theme="8"/>
        </top>
        <bottom style="thin">
          <color theme="0" tint="-0.14996795556505021"/>
        </bottom>
        <vertical style="thin">
          <color theme="0" tint="-0.14996795556505021"/>
        </vertical>
        <horizontal style="thin">
          <color theme="0" tint="-0.14996795556505021"/>
        </horizontal>
      </border>
    </dxf>
  </dxfs>
  <tableStyles count="2" defaultTableStyle="TableStyleMedium2" defaultPivotStyle="PivotStyleLight16">
    <tableStyle name="Libreta de direcciones" pivot="0" count="3" xr9:uid="{00000000-0011-0000-FFFF-FFFF00000000}">
      <tableStyleElement type="wholeTable" dxfId="177"/>
      <tableStyleElement type="headerRow" dxfId="176"/>
      <tableStyleElement type="totalRow" dxfId="175"/>
    </tableStyle>
    <tableStyle name="Presupuesto personal mensual" pivot="0" count="7" xr9:uid="{DF2684C2-C435-47FA-9646-E632C3AE8948}">
      <tableStyleElement type="wholeTable" dxfId="174"/>
      <tableStyleElement type="headerRow" dxfId="173"/>
      <tableStyleElement type="totalRow" dxfId="172"/>
      <tableStyleElement type="firstColumn" dxfId="171"/>
      <tableStyleElement type="lastColumn" dxfId="170"/>
      <tableStyleElement type="firstRowStripe" dxfId="169"/>
      <tableStyleElement type="firstColumnStripe" dxfId="168"/>
    </tableStyle>
  </tableStyles>
  <colors>
    <mruColors>
      <color rgb="FFCFF9FD"/>
      <color rgb="FF98EBF6"/>
      <color rgb="FF8CF1FC"/>
      <color rgb="FF28CA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r>
              <a:rPr lang="es-CR" b="1">
                <a:solidFill>
                  <a:schemeClr val="tx1"/>
                </a:solidFill>
                <a:latin typeface="Arial" panose="020B0604020202020204" pitchFamily="34" charset="0"/>
                <a:cs typeface="Arial" panose="020B0604020202020204" pitchFamily="34" charset="0"/>
              </a:rPr>
              <a:t>Ingreso mensual previsto y</a:t>
            </a:r>
            <a:r>
              <a:rPr lang="es-CR" b="1" baseline="0">
                <a:solidFill>
                  <a:schemeClr val="tx1"/>
                </a:solidFill>
                <a:latin typeface="Arial" panose="020B0604020202020204" pitchFamily="34" charset="0"/>
                <a:cs typeface="Arial" panose="020B0604020202020204" pitchFamily="34" charset="0"/>
              </a:rPr>
              <a:t> actual</a:t>
            </a:r>
            <a:endParaRPr lang="es-CR" b="1">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2-4089-4D8F-9D5E-80904A579335}"/>
              </c:ext>
            </c:extLst>
          </c:dPt>
          <c:dPt>
            <c:idx val="1"/>
            <c:invertIfNegative val="0"/>
            <c:bubble3D val="0"/>
            <c:spPr>
              <a:solidFill>
                <a:schemeClr val="accent4"/>
              </a:solidFill>
              <a:ln>
                <a:noFill/>
              </a:ln>
              <a:effectLst/>
            </c:spPr>
            <c:extLst>
              <c:ext xmlns:c16="http://schemas.microsoft.com/office/drawing/2014/chart" uri="{C3380CC4-5D6E-409C-BE32-E72D297353CC}">
                <c16:uniqueId val="{00000003-4089-4D8F-9D5E-80904A579335}"/>
              </c:ext>
            </c:extLst>
          </c:dPt>
          <c:cat>
            <c:strRef>
              <c:f>Hoja1!$A$1:$B$1</c:f>
              <c:strCache>
                <c:ptCount val="2"/>
                <c:pt idx="0">
                  <c:v>Ingresos mensuales previstos</c:v>
                </c:pt>
                <c:pt idx="1">
                  <c:v>Ingreso mensual actual</c:v>
                </c:pt>
              </c:strCache>
            </c:strRef>
          </c:cat>
          <c:val>
            <c:numRef>
              <c:f>Hoja1!$A$2:$B$2</c:f>
              <c:numCache>
                <c:formatCode>"₡"#,##0.00</c:formatCode>
                <c:ptCount val="2"/>
                <c:pt idx="0">
                  <c:v>2000000</c:v>
                </c:pt>
                <c:pt idx="1">
                  <c:v>2000000</c:v>
                </c:pt>
              </c:numCache>
            </c:numRef>
          </c:val>
          <c:extLst>
            <c:ext xmlns:c16="http://schemas.microsoft.com/office/drawing/2014/chart" uri="{C3380CC4-5D6E-409C-BE32-E72D297353CC}">
              <c16:uniqueId val="{00000000-4089-4D8F-9D5E-80904A579335}"/>
            </c:ext>
          </c:extLst>
        </c:ser>
        <c:dLbls>
          <c:showLegendKey val="0"/>
          <c:showVal val="0"/>
          <c:showCatName val="0"/>
          <c:showSerName val="0"/>
          <c:showPercent val="0"/>
          <c:showBubbleSize val="0"/>
        </c:dLbls>
        <c:gapWidth val="219"/>
        <c:overlap val="-27"/>
        <c:axId val="701435167"/>
        <c:axId val="701442367"/>
      </c:barChart>
      <c:catAx>
        <c:axId val="701435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701442367"/>
        <c:crosses val="autoZero"/>
        <c:auto val="1"/>
        <c:lblAlgn val="ctr"/>
        <c:lblOffset val="100"/>
        <c:noMultiLvlLbl val="0"/>
      </c:catAx>
      <c:valAx>
        <c:axId val="7014423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7014351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r>
              <a:rPr lang="es-CR" b="1">
                <a:solidFill>
                  <a:schemeClr val="tx1"/>
                </a:solidFill>
                <a:latin typeface="Arial" panose="020B0604020202020204" pitchFamily="34" charset="0"/>
                <a:cs typeface="Arial" panose="020B0604020202020204" pitchFamily="34" charset="0"/>
              </a:rPr>
              <a:t>Control de gastos general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bar"/>
        <c:grouping val="clustered"/>
        <c:varyColors val="0"/>
        <c:ser>
          <c:idx val="0"/>
          <c:order val="0"/>
          <c:spPr>
            <a:solidFill>
              <a:schemeClr val="accent4"/>
            </a:solidFill>
            <a:ln w="19050">
              <a:solidFill>
                <a:schemeClr val="lt1"/>
              </a:solidFill>
            </a:ln>
            <a:effectLst/>
          </c:spPr>
          <c:invertIfNegative val="0"/>
          <c:dPt>
            <c:idx val="1"/>
            <c:invertIfNegative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B0D4-44B5-B6CD-542750D27857}"/>
              </c:ext>
            </c:extLst>
          </c:dPt>
          <c:cat>
            <c:strRef>
              <c:f>Hoja1!$A$20:$C$20</c:f>
              <c:strCache>
                <c:ptCount val="3"/>
                <c:pt idx="0">
                  <c:v>Costo total previsto</c:v>
                </c:pt>
                <c:pt idx="1">
                  <c:v>Costo real total</c:v>
                </c:pt>
                <c:pt idx="2">
                  <c:v>Diferencia total</c:v>
                </c:pt>
              </c:strCache>
            </c:strRef>
          </c:cat>
          <c:val>
            <c:numRef>
              <c:f>Hoja1!$A$21:$C$21</c:f>
              <c:numCache>
                <c:formatCode>"₡"#,##0.00</c:formatCode>
                <c:ptCount val="3"/>
                <c:pt idx="0">
                  <c:v>1925000</c:v>
                </c:pt>
                <c:pt idx="1">
                  <c:v>185700</c:v>
                </c:pt>
                <c:pt idx="2">
                  <c:v>185700</c:v>
                </c:pt>
              </c:numCache>
            </c:numRef>
          </c:val>
          <c:extLst>
            <c:ext xmlns:c16="http://schemas.microsoft.com/office/drawing/2014/chart" uri="{C3380CC4-5D6E-409C-BE32-E72D297353CC}">
              <c16:uniqueId val="{00000000-B0D4-44B5-B6CD-542750D27857}"/>
            </c:ext>
          </c:extLst>
        </c:ser>
        <c:dLbls>
          <c:showLegendKey val="0"/>
          <c:showVal val="0"/>
          <c:showCatName val="0"/>
          <c:showSerName val="0"/>
          <c:showPercent val="0"/>
          <c:showBubbleSize val="0"/>
        </c:dLbls>
        <c:gapWidth val="150"/>
        <c:axId val="1327448495"/>
        <c:axId val="1327439855"/>
      </c:barChart>
      <c:catAx>
        <c:axId val="132744849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327439855"/>
        <c:crosses val="autoZero"/>
        <c:auto val="1"/>
        <c:lblAlgn val="ctr"/>
        <c:lblOffset val="100"/>
        <c:noMultiLvlLbl val="0"/>
      </c:catAx>
      <c:valAx>
        <c:axId val="132743985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274484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baseline="0">
                <a:solidFill>
                  <a:schemeClr val="tx1">
                    <a:lumMod val="65000"/>
                    <a:lumOff val="35000"/>
                  </a:schemeClr>
                </a:solidFill>
                <a:latin typeface="Arial" panose="020B0604020202020204" pitchFamily="34" charset="0"/>
                <a:ea typeface="+mn-ea"/>
                <a:cs typeface="Arial" panose="020B0604020202020204" pitchFamily="34" charset="0"/>
              </a:defRPr>
            </a:pPr>
            <a:r>
              <a:rPr lang="es-ES" sz="2000" b="1">
                <a:solidFill>
                  <a:schemeClr val="tx1"/>
                </a:solidFill>
              </a:rPr>
              <a:t>Control de gastos por partida</a:t>
            </a:r>
          </a:p>
        </c:rich>
      </c:tx>
      <c:overlay val="0"/>
      <c:spPr>
        <a:noFill/>
        <a:ln>
          <a:noFill/>
        </a:ln>
        <a:effectLst/>
      </c:spPr>
      <c:txPr>
        <a:bodyPr rot="0" spcFirstLastPara="1" vertOverflow="ellipsis" vert="horz" wrap="square" anchor="ctr" anchorCtr="1"/>
        <a:lstStyle/>
        <a:p>
          <a:pPr>
            <a:defRPr sz="1400" b="1" i="0" u="none" strike="noStrike"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bar"/>
        <c:grouping val="clustered"/>
        <c:varyColors val="0"/>
        <c:ser>
          <c:idx val="0"/>
          <c:order val="0"/>
          <c:spPr>
            <a:solidFill>
              <a:schemeClr val="accent4"/>
            </a:solidFill>
            <a:ln>
              <a:noFill/>
            </a:ln>
            <a:effectLst/>
          </c:spPr>
          <c:invertIfNegative val="0"/>
          <c:val>
            <c:numRef>
              <c:f>Hoja1!$B$36:$B$47</c:f>
              <c:numCache>
                <c:formatCode>"₡"#,##0.00</c:formatCode>
                <c:ptCount val="12"/>
                <c:pt idx="0">
                  <c:v>530000</c:v>
                </c:pt>
                <c:pt idx="1">
                  <c:v>265000</c:v>
                </c:pt>
                <c:pt idx="2">
                  <c:v>390000</c:v>
                </c:pt>
                <c:pt idx="3">
                  <c:v>110000</c:v>
                </c:pt>
                <c:pt idx="4">
                  <c:v>97000</c:v>
                </c:pt>
                <c:pt idx="5">
                  <c:v>50000</c:v>
                </c:pt>
                <c:pt idx="6">
                  <c:v>250000</c:v>
                </c:pt>
                <c:pt idx="7">
                  <c:v>40000</c:v>
                </c:pt>
                <c:pt idx="8">
                  <c:v>35000</c:v>
                </c:pt>
                <c:pt idx="9">
                  <c:v>10000</c:v>
                </c:pt>
                <c:pt idx="10">
                  <c:v>98000</c:v>
                </c:pt>
                <c:pt idx="11">
                  <c:v>50000</c:v>
                </c:pt>
              </c:numCache>
            </c:numRef>
          </c:val>
          <c:extLst>
            <c:ext xmlns:c15="http://schemas.microsoft.com/office/drawing/2012/chart" uri="{02D57815-91ED-43cb-92C2-25804820EDAC}">
              <c15:filteredSeriesTitle>
                <c15:tx>
                  <c:strRef>
                    <c:extLst>
                      <c:ext uri="{02D57815-91ED-43cb-92C2-25804820EDAC}">
                        <c15:formulaRef>
                          <c15:sqref>Hoja1!$B$35</c15:sqref>
                        </c15:formulaRef>
                      </c:ext>
                    </c:extLst>
                    <c:strCache>
                      <c:ptCount val="1"/>
                      <c:pt idx="0">
                        <c:v>Cantidad prevista
costo</c:v>
                      </c:pt>
                    </c:strCache>
                  </c:strRef>
                </c15:tx>
              </c15:filteredSeriesTitle>
            </c:ext>
            <c:ext xmlns:c15="http://schemas.microsoft.com/office/drawing/2012/chart" uri="{02D57815-91ED-43cb-92C2-25804820EDAC}">
              <c15:filteredCategoryTitle>
                <c15:cat>
                  <c:strRef>
                    <c:extLst>
                      <c:ext uri="{02D57815-91ED-43cb-92C2-25804820EDAC}">
                        <c15:formulaRef>
                          <c15:sqref>Hoja1!$A$36:$A$47</c15:sqref>
                        </c15:formulaRef>
                      </c:ext>
                    </c:extLst>
                    <c:strCache>
                      <c:ptCount val="12"/>
                      <c:pt idx="0">
                        <c:v>Vivienda</c:v>
                      </c:pt>
                      <c:pt idx="1">
                        <c:v>Entretenimiento</c:v>
                      </c:pt>
                      <c:pt idx="2">
                        <c:v>Transporte</c:v>
                      </c:pt>
                      <c:pt idx="3">
                        <c:v>Préstamos</c:v>
                      </c:pt>
                      <c:pt idx="4">
                        <c:v>Seguro</c:v>
                      </c:pt>
                      <c:pt idx="5">
                        <c:v>Impuestos</c:v>
                      </c:pt>
                      <c:pt idx="6">
                        <c:v>Comida</c:v>
                      </c:pt>
                      <c:pt idx="7">
                        <c:v>Ahorro e Inversión</c:v>
                      </c:pt>
                      <c:pt idx="8">
                        <c:v>Mascotas</c:v>
                      </c:pt>
                      <c:pt idx="9">
                        <c:v>Regalos y donaciones</c:v>
                      </c:pt>
                      <c:pt idx="10">
                        <c:v>Cuidado personal</c:v>
                      </c:pt>
                      <c:pt idx="11">
                        <c:v>Legal</c:v>
                      </c:pt>
                    </c:strCache>
                  </c:strRef>
                </c15:cat>
              </c15:filteredCategoryTitle>
            </c:ext>
            <c:ext xmlns:c16="http://schemas.microsoft.com/office/drawing/2014/chart" uri="{C3380CC4-5D6E-409C-BE32-E72D297353CC}">
              <c16:uniqueId val="{00000000-EE7F-4DF9-91AD-1644462E21B6}"/>
            </c:ext>
          </c:extLst>
        </c:ser>
        <c:ser>
          <c:idx val="1"/>
          <c:order val="1"/>
          <c:spPr>
            <a:solidFill>
              <a:schemeClr val="accent6">
                <a:lumMod val="75000"/>
              </a:schemeClr>
            </a:solidFill>
            <a:ln>
              <a:noFill/>
            </a:ln>
            <a:effectLst/>
          </c:spPr>
          <c:invertIfNegative val="0"/>
          <c:val>
            <c:numRef>
              <c:f>Hoja1!$C$36:$C$47</c:f>
              <c:numCache>
                <c:formatCode>"₡"#,##0.00</c:formatCode>
                <c:ptCount val="12"/>
                <c:pt idx="0">
                  <c:v>364000</c:v>
                </c:pt>
                <c:pt idx="1">
                  <c:v>212300</c:v>
                </c:pt>
                <c:pt idx="2">
                  <c:v>320000</c:v>
                </c:pt>
                <c:pt idx="3">
                  <c:v>116000</c:v>
                </c:pt>
                <c:pt idx="4">
                  <c:v>47000</c:v>
                </c:pt>
                <c:pt idx="5">
                  <c:v>20000</c:v>
                </c:pt>
                <c:pt idx="6">
                  <c:v>530000</c:v>
                </c:pt>
                <c:pt idx="7">
                  <c:v>25000</c:v>
                </c:pt>
                <c:pt idx="8">
                  <c:v>30000</c:v>
                </c:pt>
                <c:pt idx="9">
                  <c:v>8000</c:v>
                </c:pt>
                <c:pt idx="10">
                  <c:v>67000</c:v>
                </c:pt>
                <c:pt idx="11">
                  <c:v>0</c:v>
                </c:pt>
              </c:numCache>
            </c:numRef>
          </c:val>
          <c:extLst>
            <c:ext xmlns:c15="http://schemas.microsoft.com/office/drawing/2012/chart" uri="{02D57815-91ED-43cb-92C2-25804820EDAC}">
              <c15:filteredSeriesTitle>
                <c15:tx>
                  <c:strRef>
                    <c:extLst>
                      <c:ext uri="{02D57815-91ED-43cb-92C2-25804820EDAC}">
                        <c15:formulaRef>
                          <c15:sqref>Hoja1!$C$35</c15:sqref>
                        </c15:formulaRef>
                      </c:ext>
                    </c:extLst>
                    <c:strCache>
                      <c:ptCount val="1"/>
                      <c:pt idx="0">
                        <c:v>Real 
costo</c:v>
                      </c:pt>
                    </c:strCache>
                  </c:strRef>
                </c15:tx>
              </c15:filteredSeriesTitle>
            </c:ext>
            <c:ext xmlns:c15="http://schemas.microsoft.com/office/drawing/2012/chart" uri="{02D57815-91ED-43cb-92C2-25804820EDAC}">
              <c15:filteredCategoryTitle>
                <c15:cat>
                  <c:strRef>
                    <c:extLst>
                      <c:ext uri="{02D57815-91ED-43cb-92C2-25804820EDAC}">
                        <c15:formulaRef>
                          <c15:sqref>Hoja1!$A$36:$A$47</c15:sqref>
                        </c15:formulaRef>
                      </c:ext>
                    </c:extLst>
                    <c:strCache>
                      <c:ptCount val="12"/>
                      <c:pt idx="0">
                        <c:v>Vivienda</c:v>
                      </c:pt>
                      <c:pt idx="1">
                        <c:v>Entretenimiento</c:v>
                      </c:pt>
                      <c:pt idx="2">
                        <c:v>Transporte</c:v>
                      </c:pt>
                      <c:pt idx="3">
                        <c:v>Préstamos</c:v>
                      </c:pt>
                      <c:pt idx="4">
                        <c:v>Seguro</c:v>
                      </c:pt>
                      <c:pt idx="5">
                        <c:v>Impuestos</c:v>
                      </c:pt>
                      <c:pt idx="6">
                        <c:v>Comida</c:v>
                      </c:pt>
                      <c:pt idx="7">
                        <c:v>Ahorro e Inversión</c:v>
                      </c:pt>
                      <c:pt idx="8">
                        <c:v>Mascotas</c:v>
                      </c:pt>
                      <c:pt idx="9">
                        <c:v>Regalos y donaciones</c:v>
                      </c:pt>
                      <c:pt idx="10">
                        <c:v>Cuidado personal</c:v>
                      </c:pt>
                      <c:pt idx="11">
                        <c:v>Legal</c:v>
                      </c:pt>
                    </c:strCache>
                  </c:strRef>
                </c15:cat>
              </c15:filteredCategoryTitle>
            </c:ext>
            <c:ext xmlns:c16="http://schemas.microsoft.com/office/drawing/2014/chart" uri="{C3380CC4-5D6E-409C-BE32-E72D297353CC}">
              <c16:uniqueId val="{00000001-EE7F-4DF9-91AD-1644462E21B6}"/>
            </c:ext>
          </c:extLst>
        </c:ser>
        <c:dLbls>
          <c:showLegendKey val="0"/>
          <c:showVal val="0"/>
          <c:showCatName val="0"/>
          <c:showSerName val="0"/>
          <c:showPercent val="0"/>
          <c:showBubbleSize val="0"/>
        </c:dLbls>
        <c:gapWidth val="0"/>
        <c:axId val="809717320"/>
        <c:axId val="809714040"/>
      </c:barChart>
      <c:catAx>
        <c:axId val="809717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09714040"/>
        <c:crosses val="autoZero"/>
        <c:auto val="1"/>
        <c:lblAlgn val="ctr"/>
        <c:lblOffset val="100"/>
        <c:noMultiLvlLbl val="0"/>
      </c:catAx>
      <c:valAx>
        <c:axId val="8097140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09717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sv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254004</xdr:rowOff>
    </xdr:from>
    <xdr:to>
      <xdr:col>1</xdr:col>
      <xdr:colOff>685800</xdr:colOff>
      <xdr:row>1</xdr:row>
      <xdr:rowOff>939804</xdr:rowOff>
    </xdr:to>
    <xdr:pic>
      <xdr:nvPicPr>
        <xdr:cNvPr id="3" name="Gráfico 2" descr="Dinero">
          <a:extLst>
            <a:ext uri="{FF2B5EF4-FFF2-40B4-BE49-F238E27FC236}">
              <a16:creationId xmlns:a16="http://schemas.microsoft.com/office/drawing/2014/main" id="{D4FC616A-5101-4F29-9ACA-5397EC757A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373188" y="508004"/>
          <a:ext cx="685800" cy="685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1504950</xdr:colOff>
      <xdr:row>1</xdr:row>
      <xdr:rowOff>152400</xdr:rowOff>
    </xdr:from>
    <xdr:to>
      <xdr:col>1</xdr:col>
      <xdr:colOff>2419350</xdr:colOff>
      <xdr:row>1</xdr:row>
      <xdr:rowOff>1066800</xdr:rowOff>
    </xdr:to>
    <xdr:pic>
      <xdr:nvPicPr>
        <xdr:cNvPr id="3" name="Gráfico 2" descr="Calculadora">
          <a:extLst>
            <a:ext uri="{FF2B5EF4-FFF2-40B4-BE49-F238E27FC236}">
              <a16:creationId xmlns:a16="http://schemas.microsoft.com/office/drawing/2014/main" id="{05895E37-148C-0BAE-D89A-B775C9B1826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114550" y="400050"/>
          <a:ext cx="914400" cy="914400"/>
        </a:xfrm>
        <a:prstGeom prst="rect">
          <a:avLst/>
        </a:prstGeom>
      </xdr:spPr>
    </xdr:pic>
    <xdr:clientData/>
  </xdr:twoCellAnchor>
  <xdr:twoCellAnchor editAs="oneCell">
    <xdr:from>
      <xdr:col>6</xdr:col>
      <xdr:colOff>1508413</xdr:colOff>
      <xdr:row>1</xdr:row>
      <xdr:rowOff>209550</xdr:rowOff>
    </xdr:from>
    <xdr:to>
      <xdr:col>7</xdr:col>
      <xdr:colOff>206086</xdr:colOff>
      <xdr:row>1</xdr:row>
      <xdr:rowOff>1123950</xdr:rowOff>
    </xdr:to>
    <xdr:pic>
      <xdr:nvPicPr>
        <xdr:cNvPr id="5" name="Gráfico 4" descr="Calculadora">
          <a:extLst>
            <a:ext uri="{FF2B5EF4-FFF2-40B4-BE49-F238E27FC236}">
              <a16:creationId xmlns:a16="http://schemas.microsoft.com/office/drawing/2014/main" id="{337D1FDF-5433-42A0-9652-E13F6FE040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271413" y="452005"/>
          <a:ext cx="914400"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662940</xdr:colOff>
      <xdr:row>0</xdr:row>
      <xdr:rowOff>0</xdr:rowOff>
    </xdr:from>
    <xdr:to>
      <xdr:col>13</xdr:col>
      <xdr:colOff>635000</xdr:colOff>
      <xdr:row>15</xdr:row>
      <xdr:rowOff>114300</xdr:rowOff>
    </xdr:to>
    <xdr:graphicFrame macro="">
      <xdr:nvGraphicFramePr>
        <xdr:cNvPr id="2" name="Gráfico 1">
          <a:extLst>
            <a:ext uri="{FF2B5EF4-FFF2-40B4-BE49-F238E27FC236}">
              <a16:creationId xmlns:a16="http://schemas.microsoft.com/office/drawing/2014/main" id="{7BB98FBF-141D-8768-EB41-4606EF2EF8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xdr:colOff>
      <xdr:row>17</xdr:row>
      <xdr:rowOff>0</xdr:rowOff>
    </xdr:from>
    <xdr:to>
      <xdr:col>11</xdr:col>
      <xdr:colOff>335280</xdr:colOff>
      <xdr:row>32</xdr:row>
      <xdr:rowOff>114300</xdr:rowOff>
    </xdr:to>
    <xdr:graphicFrame macro="">
      <xdr:nvGraphicFramePr>
        <xdr:cNvPr id="7" name="Gráfico 6">
          <a:extLst>
            <a:ext uri="{FF2B5EF4-FFF2-40B4-BE49-F238E27FC236}">
              <a16:creationId xmlns:a16="http://schemas.microsoft.com/office/drawing/2014/main" id="{D1B03A13-7C80-8DF3-FC45-0376BD0B06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103294</xdr:colOff>
      <xdr:row>30</xdr:row>
      <xdr:rowOff>115994</xdr:rowOff>
    </xdr:from>
    <xdr:to>
      <xdr:col>19</xdr:col>
      <xdr:colOff>306917</xdr:colOff>
      <xdr:row>60</xdr:row>
      <xdr:rowOff>160867</xdr:rowOff>
    </xdr:to>
    <xdr:graphicFrame macro="">
      <xdr:nvGraphicFramePr>
        <xdr:cNvPr id="8" name="Gráfico 7">
          <a:extLst>
            <a:ext uri="{FF2B5EF4-FFF2-40B4-BE49-F238E27FC236}">
              <a16:creationId xmlns:a16="http://schemas.microsoft.com/office/drawing/2014/main" id="{A9A064E8-D30F-5246-38B7-50AD0A1BE6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Vivienda" displayName="Alojamiento" ref="B15:E26" totalsRowCount="1" headerRowDxfId="167" dataDxfId="165" totalsRowDxfId="163" headerRowBorderDxfId="166" tableBorderDxfId="164" totalsRowBorderDxfId="162">
  <tableColumns count="4">
    <tableColumn id="1" xr3:uid="{00000000-0010-0000-0000-000001000000}" name="0" totalsRowLabel="Subtotal" dataDxfId="161" totalsRowDxfId="160"/>
    <tableColumn id="2" xr3:uid="{00000000-0010-0000-0000-000002000000}" name="Cantidad prevista_x000a_costo" dataDxfId="159" totalsRowDxfId="158"/>
    <tableColumn id="3" xr3:uid="{00000000-0010-0000-0000-000003000000}" name="Real _x000a_costo" dataDxfId="157" totalsRowDxfId="156"/>
    <tableColumn id="4" xr3:uid="{00000000-0010-0000-0000-000004000000}" name="Diferencia" totalsRowFunction="sum" dataDxfId="155" totalsRowDxfId="154">
      <calculatedColumnFormula>Alojamiento[[#This Row],[Cantidad prevista
costo]]-Alojamiento[[#This Row],[Real 
costo]]</calculatedColumnFormula>
    </tableColumn>
  </tableColumns>
  <tableStyleInfo name="Libreta de direcciones" showFirstColumn="0" showLastColumn="0" showRowStripes="1" showColumnStripes="0"/>
  <extLst>
    <ext xmlns:x14="http://schemas.microsoft.com/office/spreadsheetml/2009/9/main" uri="{504A1905-F514-4f6f-8877-14C23A59335A}">
      <x14:table altTextSummary="Escriba los costos de alojamiento reales y proyectados en esta tabla. La diferencia se calcula de manera automática."/>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Mascotas" displayName="Mascotas" ref="B55:E61" totalsRowCount="1" headerRowDxfId="43" dataDxfId="41" totalsRowDxfId="40" headerRowBorderDxfId="42" totalsRowBorderDxfId="39">
  <autoFilter ref="B55:E60" xr:uid="{00000000-0009-0000-0100-00000A000000}">
    <filterColumn colId="0" hiddenButton="1"/>
    <filterColumn colId="1" hiddenButton="1"/>
    <filterColumn colId="2" hiddenButton="1"/>
    <filterColumn colId="3" hiddenButton="1"/>
  </autoFilter>
  <tableColumns count="4">
    <tableColumn id="1" xr3:uid="{00000000-0010-0000-0900-000001000000}" name="0" totalsRowLabel="Subtotal" dataDxfId="38" totalsRowDxfId="37"/>
    <tableColumn id="2" xr3:uid="{00000000-0010-0000-0900-000002000000}" name="Cantidad prevista _x000a_costo" dataDxfId="36" totalsRowDxfId="35"/>
    <tableColumn id="3" xr3:uid="{00000000-0010-0000-0900-000003000000}" name="Real _x000a_costo" dataDxfId="34" totalsRowDxfId="33"/>
    <tableColumn id="4" xr3:uid="{00000000-0010-0000-0900-000004000000}" name="Diferencia" totalsRowFunction="sum" dataDxfId="32" totalsRowDxfId="31">
      <calculatedColumnFormula>Mascotas[[#This Row],[Cantidad prevista 
costo]]-Mascotas[[#This Row],[Real 
costo]]</calculatedColumnFormula>
    </tableColumn>
  </tableColumns>
  <tableStyleInfo name="Libreta de direcciones" showFirstColumn="1" showLastColumn="1" showRowStripes="1" showColumnStripes="0"/>
  <extLst>
    <ext xmlns:x14="http://schemas.microsoft.com/office/spreadsheetml/2009/9/main" uri="{504A1905-F514-4f6f-8877-14C23A59335A}">
      <x14:table altTextSummary="Escriba los costos en mascotas reales y proyectados en esta tabla. La diferencia se calcula de manera automática."/>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Legal" displayName="Legal" ref="G64:J69" totalsRowCount="1" headerRowDxfId="30" dataDxfId="28" totalsRowDxfId="27" headerRowBorderDxfId="29" totalsRowBorderDxfId="26">
  <autoFilter ref="G64:J68" xr:uid="{00000000-0009-0000-0100-00000B000000}">
    <filterColumn colId="0" hiddenButton="1"/>
    <filterColumn colId="1" hiddenButton="1"/>
    <filterColumn colId="2" hiddenButton="1"/>
    <filterColumn colId="3" hiddenButton="1"/>
  </autoFilter>
  <tableColumns count="4">
    <tableColumn id="1" xr3:uid="{00000000-0010-0000-0A00-000001000000}" name="LEGAL" totalsRowLabel="Subtotal" dataDxfId="25" totalsRowDxfId="24"/>
    <tableColumn id="2" xr3:uid="{00000000-0010-0000-0A00-000002000000}" name="Cantidad prevista _x000a_costo" dataDxfId="23" totalsRowDxfId="22"/>
    <tableColumn id="3" xr3:uid="{00000000-0010-0000-0A00-000003000000}" name="Real _x000a_costo" dataDxfId="21" totalsRowDxfId="20"/>
    <tableColumn id="4" xr3:uid="{00000000-0010-0000-0A00-000004000000}" name="Diferencia" totalsRowFunction="sum" dataDxfId="19" totalsRowDxfId="18">
      <calculatedColumnFormula>Legal[[#This Row],[Cantidad prevista 
costo]]-Legal[[#This Row],[Real 
costo]]</calculatedColumnFormula>
    </tableColumn>
  </tableColumns>
  <tableStyleInfo name="Libreta de direcciones" showFirstColumn="1" showLastColumn="1" showRowStripes="1" showColumnStripes="0"/>
  <extLst>
    <ext xmlns:x14="http://schemas.microsoft.com/office/spreadsheetml/2009/9/main" uri="{504A1905-F514-4f6f-8877-14C23A59335A}">
      <x14:table altTextSummary="Escriba los costos legales reales y proyectados en esta tabla. La diferencia se calcula de manera automática."/>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CuidadoPersonal" displayName="CuidadoPersonal" ref="B64:E72" totalsRowCount="1" headerRowDxfId="17" dataDxfId="15" totalsRowDxfId="14" headerRowBorderDxfId="16" totalsRowBorderDxfId="13">
  <autoFilter ref="B64:E71" xr:uid="{00000000-0009-0000-0100-00000C000000}">
    <filterColumn colId="0" hiddenButton="1"/>
    <filterColumn colId="1" hiddenButton="1"/>
    <filterColumn colId="2" hiddenButton="1"/>
    <filterColumn colId="3" hiddenButton="1"/>
  </autoFilter>
  <tableColumns count="4">
    <tableColumn id="1" xr3:uid="{00000000-0010-0000-0B00-000001000000}" name="0" totalsRowLabel="Subtotal" dataDxfId="12" totalsRowDxfId="11"/>
    <tableColumn id="2" xr3:uid="{00000000-0010-0000-0B00-000002000000}" name="Cantidad prevista _x000a_costo" dataDxfId="10" totalsRowDxfId="9"/>
    <tableColumn id="3" xr3:uid="{00000000-0010-0000-0B00-000003000000}" name="Real _x000a_costo" dataDxfId="8" totalsRowDxfId="7"/>
    <tableColumn id="4" xr3:uid="{00000000-0010-0000-0B00-000004000000}" name="Diferencia" totalsRowFunction="sum" dataDxfId="6" totalsRowDxfId="5">
      <calculatedColumnFormula>CuidadoPersonal[[#This Row],[Cantidad prevista 
costo]]-CuidadoPersonal[[#This Row],[Real 
costo]]</calculatedColumnFormula>
    </tableColumn>
  </tableColumns>
  <tableStyleInfo name="Libreta de direcciones" showFirstColumn="1" showLastColumn="1" showRowStripes="1" showColumnStripes="0"/>
  <extLst>
    <ext xmlns:x14="http://schemas.microsoft.com/office/spreadsheetml/2009/9/main" uri="{504A1905-F514-4f6f-8877-14C23A59335A}">
      <x14:table altTextSummary="Escriba los costos de cuidado personal reales y proyectados en esta tabla. La diferencia se calcula de manera automática."/>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3D714E3B-2784-436A-89ED-156815393434}" name="Tabla14" displayName="Tabla14" ref="A1:B2" totalsRowShown="0" dataDxfId="4">
  <autoFilter ref="A1:B2" xr:uid="{3D714E3B-2784-436A-89ED-156815393434}"/>
  <tableColumns count="2">
    <tableColumn id="1" xr3:uid="{E916BEFC-F30A-4A5D-A514-88AC666437C6}" name="Ingresos mensuales previstos" dataDxfId="3">
      <calculatedColumnFormula>+'Presupuesto personal mensual'!C7</calculatedColumnFormula>
    </tableColumn>
    <tableColumn id="2" xr3:uid="{E97C42D1-5D60-4E2A-AAFA-700DDD5AD316}" name="Ingreso mensual actual" dataDxfId="2">
      <calculatedColumnFormula>+'Presupuesto personal mensual'!C12</calculatedColumnFormula>
    </tableColum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263C9CF9-18F9-4F44-A78A-8873638B354B}" name="Tabla18" displayName="Tabla18" ref="A20:C22" totalsRowShown="0">
  <autoFilter ref="A20:C22" xr:uid="{263C9CF9-18F9-4F44-A78A-8873638B354B}"/>
  <tableColumns count="3">
    <tableColumn id="1" xr3:uid="{15A2AA63-EFBA-44B5-A4C4-0B6B1867087D}" name="Costo total previsto"/>
    <tableColumn id="2" xr3:uid="{7B2A1F63-3932-4F20-866B-16D0CBB24D72}" name="Costo real total"/>
    <tableColumn id="3" xr3:uid="{6357AEF6-040F-4308-A9F6-D2D7767CA49E}" name="Diferencia total"/>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7E3324C-B78F-469D-9AA1-08DD2D0C3D58}" name="Tabla20" displayName="Tabla20" ref="A35:C47" totalsRowShown="0">
  <autoFilter ref="A35:C47" xr:uid="{17E3324C-B78F-469D-9AA1-08DD2D0C3D58}"/>
  <tableColumns count="3">
    <tableColumn id="1" xr3:uid="{0D96BE2F-5BB1-46B7-9DE0-1C6A858AF23D}" name="Columna1"/>
    <tableColumn id="2" xr3:uid="{F6271DFB-5EBA-4344-B07F-D7163F52A41E}" name="Cantidad prevista_x000a_costo" dataDxfId="1"/>
    <tableColumn id="3" xr3:uid="{2775C596-0918-4295-88C2-76E60A35C754}" name="Real _x000a_costo"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Entretenimiento" displayName="Entretenimiento" ref="G15:J25" totalsRowCount="1" headerRowDxfId="153" dataDxfId="151" totalsRowDxfId="149" headerRowBorderDxfId="152" tableBorderDxfId="150" totalsRowBorderDxfId="148" headerRowCellStyle="Normal">
  <autoFilter ref="G15:J24" xr:uid="{00000000-0009-0000-0100-000002000000}">
    <filterColumn colId="0" hiddenButton="1"/>
    <filterColumn colId="1" hiddenButton="1"/>
    <filterColumn colId="2" hiddenButton="1"/>
    <filterColumn colId="3" hiddenButton="1"/>
  </autoFilter>
  <tableColumns count="4">
    <tableColumn id="1" xr3:uid="{00000000-0010-0000-0100-000001000000}" name="0" totalsRowLabel="Subtotal" dataDxfId="147" totalsRowDxfId="146"/>
    <tableColumn id="2" xr3:uid="{00000000-0010-0000-0100-000002000000}" name="Cantidad prevista _x000a_costo" dataDxfId="145" totalsRowDxfId="144"/>
    <tableColumn id="3" xr3:uid="{00000000-0010-0000-0100-000003000000}" name="Real _x000a_costo" dataDxfId="143" totalsRowDxfId="142"/>
    <tableColumn id="4" xr3:uid="{00000000-0010-0000-0100-000004000000}" name="Diferencia" totalsRowFunction="sum" dataDxfId="141" totalsRowDxfId="140">
      <calculatedColumnFormula>Entretenimiento[[#This Row],[Cantidad prevista 
costo]]-Entretenimiento[[#This Row],[Real 
costo]]</calculatedColumnFormula>
    </tableColumn>
  </tableColumns>
  <tableStyleInfo name="Libreta de direcciones" showFirstColumn="1" showLastColumn="1" showRowStripes="1" showColumnStripes="0"/>
  <extLst>
    <ext xmlns:x14="http://schemas.microsoft.com/office/spreadsheetml/2009/9/main" uri="{504A1905-F514-4f6f-8877-14C23A59335A}">
      <x14:table altTextSummary="Escriba los costos de entretenimiento reales y proyectados en esta tabla. La diferencia se calcula de manera automática."/>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Préstamos" displayName="Préstamos" ref="G29:J36" totalsRowCount="1" headerRowDxfId="139" dataDxfId="137" totalsRowDxfId="135" headerRowBorderDxfId="138" tableBorderDxfId="136" totalsRowBorderDxfId="134">
  <autoFilter ref="G29:J35" xr:uid="{00000000-0009-0000-0100-000003000000}">
    <filterColumn colId="0" hiddenButton="1"/>
    <filterColumn colId="1" hiddenButton="1"/>
    <filterColumn colId="2" hiddenButton="1"/>
    <filterColumn colId="3" hiddenButton="1"/>
  </autoFilter>
  <tableColumns count="4">
    <tableColumn id="1" xr3:uid="{00000000-0010-0000-0200-000001000000}" name="0" totalsRowLabel="Subtotal" dataDxfId="133" totalsRowDxfId="132"/>
    <tableColumn id="2" xr3:uid="{00000000-0010-0000-0200-000002000000}" name="Cantidad prevista _x000a_costo" dataDxfId="131" totalsRowDxfId="130"/>
    <tableColumn id="3" xr3:uid="{00000000-0010-0000-0200-000003000000}" name="Real _x000a_costo" dataDxfId="129" totalsRowDxfId="128"/>
    <tableColumn id="4" xr3:uid="{00000000-0010-0000-0200-000004000000}" name="Diferencia" totalsRowFunction="sum" dataDxfId="127" totalsRowDxfId="126">
      <calculatedColumnFormula>Préstamos[[#This Row],[Cantidad prevista 
costo]]-Préstamos[[#This Row],[Real 
costo]]</calculatedColumnFormula>
    </tableColumn>
  </tableColumns>
  <tableStyleInfo name="Libreta de direcciones" showFirstColumn="0" showLastColumn="0" showRowStripes="0" showColumnStripes="0"/>
  <extLst>
    <ext xmlns:x14="http://schemas.microsoft.com/office/spreadsheetml/2009/9/main" uri="{504A1905-F514-4f6f-8877-14C23A59335A}">
      <x14:table altTextSummary="Escriba los costos de préstamo reales y proyectados en esta tabla. La diferencia se calcula de manera automática."/>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ransporte" displayName="Transporte" ref="B29:E37" totalsRowCount="1" headerRowDxfId="125" dataDxfId="123" totalsRowDxfId="121" headerRowBorderDxfId="124" tableBorderDxfId="122" totalsRowBorderDxfId="120">
  <autoFilter ref="B29:E36" xr:uid="{00000000-0009-0000-0100-000004000000}">
    <filterColumn colId="0" hiddenButton="1"/>
    <filterColumn colId="1" hiddenButton="1"/>
    <filterColumn colId="2" hiddenButton="1"/>
    <filterColumn colId="3" hiddenButton="1"/>
  </autoFilter>
  <tableColumns count="4">
    <tableColumn id="1" xr3:uid="{00000000-0010-0000-0300-000001000000}" name="0" totalsRowLabel="Subtotal" dataDxfId="119" totalsRowDxfId="118"/>
    <tableColumn id="2" xr3:uid="{00000000-0010-0000-0300-000002000000}" name="Cantidad prevista _x000a_costo" dataDxfId="117" totalsRowDxfId="116"/>
    <tableColumn id="3" xr3:uid="{00000000-0010-0000-0300-000003000000}" name="Real _x000a_costo" dataDxfId="115" totalsRowDxfId="114"/>
    <tableColumn id="4" xr3:uid="{00000000-0010-0000-0300-000004000000}" name="Diferencia" totalsRowFunction="sum" dataDxfId="113" totalsRowDxfId="112">
      <calculatedColumnFormula>Transporte[[#This Row],[Cantidad prevista 
costo]]-Transporte[[#This Row],[Real 
costo]]</calculatedColumnFormula>
    </tableColumn>
  </tableColumns>
  <tableStyleInfo name="Libreta de direcciones" showFirstColumn="1" showLastColumn="1" showRowStripes="1" showColumnStripes="0"/>
  <extLst>
    <ext xmlns:x14="http://schemas.microsoft.com/office/spreadsheetml/2009/9/main" uri="{504A1905-F514-4f6f-8877-14C23A59335A}">
      <x14:table altTextSummary="Escriba los costos de transporte reales y proyectados en esta tabla. La diferencia se calcula de manera automática."/>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Seguro" displayName="Seguro" ref="B40:E45" totalsRowCount="1" headerRowDxfId="111" dataDxfId="109" totalsRowDxfId="107" headerRowBorderDxfId="110" tableBorderDxfId="108" totalsRowBorderDxfId="106">
  <autoFilter ref="B40:E44" xr:uid="{00000000-0009-0000-0100-000005000000}">
    <filterColumn colId="0" hiddenButton="1"/>
    <filterColumn colId="1" hiddenButton="1"/>
    <filterColumn colId="2" hiddenButton="1"/>
    <filterColumn colId="3" hiddenButton="1"/>
  </autoFilter>
  <tableColumns count="4">
    <tableColumn id="1" xr3:uid="{00000000-0010-0000-0400-000001000000}" name="0" totalsRowLabel="Subtotal" dataDxfId="105" totalsRowDxfId="104"/>
    <tableColumn id="2" xr3:uid="{00000000-0010-0000-0400-000002000000}" name="Cantidad prevista_x000a_costo" dataDxfId="103" totalsRowDxfId="102"/>
    <tableColumn id="3" xr3:uid="{00000000-0010-0000-0400-000003000000}" name="Real _x000a_costo" dataDxfId="101" totalsRowDxfId="100"/>
    <tableColumn id="4" xr3:uid="{00000000-0010-0000-0400-000004000000}" name="Diferencia" totalsRowFunction="sum" dataDxfId="99" totalsRowDxfId="98">
      <calculatedColumnFormula>Seguro[[#This Row],[Cantidad prevista
costo]]-Seguro[[#This Row],[Real 
costo]]</calculatedColumnFormula>
    </tableColumn>
  </tableColumns>
  <tableStyleInfo name="Libreta de direcciones" showFirstColumn="1" showLastColumn="1" showRowStripes="1" showColumnStripes="0"/>
  <extLst>
    <ext xmlns:x14="http://schemas.microsoft.com/office/spreadsheetml/2009/9/main" uri="{504A1905-F514-4f6f-8877-14C23A59335A}">
      <x14:table altTextSummary="Escriba los costos de seguro reales y proyectados en esta tabla. La diferencia se calcula de manera automática."/>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Impuestos" displayName="Impuestos" ref="G40:J45" totalsRowCount="1" headerRowDxfId="97" dataDxfId="95" totalsRowDxfId="93" headerRowBorderDxfId="96" tableBorderDxfId="94" totalsRowBorderDxfId="92">
  <autoFilter ref="G40:J44" xr:uid="{00000000-0009-0000-0100-000006000000}">
    <filterColumn colId="0" hiddenButton="1"/>
    <filterColumn colId="1" hiddenButton="1"/>
    <filterColumn colId="2" hiddenButton="1"/>
    <filterColumn colId="3" hiddenButton="1"/>
  </autoFilter>
  <tableColumns count="4">
    <tableColumn id="1" xr3:uid="{00000000-0010-0000-0500-000001000000}" name="0" totalsRowLabel="Subtotal" dataDxfId="91" totalsRowDxfId="90"/>
    <tableColumn id="2" xr3:uid="{00000000-0010-0000-0500-000002000000}" name="Cantidad prevista _x000a_costo" dataDxfId="89" totalsRowDxfId="88"/>
    <tableColumn id="3" xr3:uid="{00000000-0010-0000-0500-000003000000}" name="Real _x000a_costo" dataDxfId="87" totalsRowDxfId="86"/>
    <tableColumn id="4" xr3:uid="{00000000-0010-0000-0500-000004000000}" name="Diferencia" totalsRowFunction="sum" dataDxfId="85" totalsRowDxfId="84">
      <calculatedColumnFormula>Impuestos[[#This Row],[Cantidad prevista 
costo]]-Impuestos[[#This Row],[Real 
costo]]</calculatedColumnFormula>
    </tableColumn>
  </tableColumns>
  <tableStyleInfo name="Libreta de direcciones" showFirstColumn="1" showLastColumn="1" showRowStripes="1" showColumnStripes="0"/>
  <extLst>
    <ext xmlns:x14="http://schemas.microsoft.com/office/spreadsheetml/2009/9/main" uri="{504A1905-F514-4f6f-8877-14C23A59335A}">
      <x14:table altTextSummary="Escriba los costos de impuestos reales y proyectados en esta tabla. La diferencia se calcula de manera automática."/>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Ahorros" displayName="Ahorros" ref="G48:J52" totalsRowCount="1" headerRowDxfId="83" dataDxfId="81" totalsRowDxfId="80" headerRowBorderDxfId="82" totalsRowBorderDxfId="79">
  <autoFilter ref="G48:J51" xr:uid="{00000000-0009-0000-0100-000007000000}">
    <filterColumn colId="0" hiddenButton="1"/>
    <filterColumn colId="1" hiddenButton="1"/>
    <filterColumn colId="2" hiddenButton="1"/>
    <filterColumn colId="3" hiddenButton="1"/>
  </autoFilter>
  <tableColumns count="4">
    <tableColumn id="1" xr3:uid="{00000000-0010-0000-0600-000001000000}" name="0" totalsRowLabel="Subtotal" dataDxfId="78" totalsRowDxfId="77"/>
    <tableColumn id="2" xr3:uid="{00000000-0010-0000-0600-000002000000}" name="Cantidad prevista _x000a_costo" dataDxfId="76" totalsRowDxfId="75"/>
    <tableColumn id="3" xr3:uid="{00000000-0010-0000-0600-000003000000}" name="Real _x000a_costo" dataDxfId="74" totalsRowDxfId="73"/>
    <tableColumn id="4" xr3:uid="{00000000-0010-0000-0600-000004000000}" name="Diferencia" totalsRowFunction="sum" dataDxfId="72" totalsRowDxfId="71">
      <calculatedColumnFormula>Ahorros[[#This Row],[Cantidad prevista 
costo]]-Ahorros[[#This Row],[Real 
costo]]</calculatedColumnFormula>
    </tableColumn>
  </tableColumns>
  <tableStyleInfo name="Libreta de direcciones" showFirstColumn="1" showLastColumn="1" showRowStripes="1" showColumnStripes="0"/>
  <extLst>
    <ext xmlns:x14="http://schemas.microsoft.com/office/spreadsheetml/2009/9/main" uri="{504A1905-F514-4f6f-8877-14C23A59335A}">
      <x14:table altTextSummary="Escriba los costos de ahorros o inversiones reales y proyectados en esta tabla. La diferencia se calcula de manera automática."/>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Comida" displayName="Comida" ref="B48:E52" totalsRowCount="1" headerRowDxfId="70" dataDxfId="68" totalsRowDxfId="66" headerRowBorderDxfId="69" tableBorderDxfId="67" totalsRowBorderDxfId="65">
  <autoFilter ref="B48:E51" xr:uid="{00000000-0009-0000-0100-000008000000}">
    <filterColumn colId="0" hiddenButton="1"/>
    <filterColumn colId="1" hiddenButton="1"/>
    <filterColumn colId="2" hiddenButton="1"/>
    <filterColumn colId="3" hiddenButton="1"/>
  </autoFilter>
  <tableColumns count="4">
    <tableColumn id="1" xr3:uid="{00000000-0010-0000-0700-000001000000}" name="0" totalsRowLabel="Subtotal" dataDxfId="64" totalsRowDxfId="63"/>
    <tableColumn id="2" xr3:uid="{00000000-0010-0000-0700-000002000000}" name="Cantidad prevista _x000a_costo" dataDxfId="62" totalsRowDxfId="61"/>
    <tableColumn id="3" xr3:uid="{00000000-0010-0000-0700-000003000000}" name="Real _x000a_costo" dataDxfId="60" totalsRowDxfId="59"/>
    <tableColumn id="4" xr3:uid="{00000000-0010-0000-0700-000004000000}" name="Diferencia" totalsRowFunction="sum" dataDxfId="58" totalsRowDxfId="57">
      <calculatedColumnFormula>Comida[[#This Row],[Cantidad prevista 
costo]]-Comida[[#This Row],[Real 
costo]]</calculatedColumnFormula>
    </tableColumn>
  </tableColumns>
  <tableStyleInfo name="Libreta de direcciones" showFirstColumn="1" showLastColumn="1" showRowStripes="1" showColumnStripes="0"/>
  <extLst>
    <ext xmlns:x14="http://schemas.microsoft.com/office/spreadsheetml/2009/9/main" uri="{504A1905-F514-4f6f-8877-14C23A59335A}">
      <x14:table altTextSummary="Escriba los costos de alimentación reales y proyectados en esta tabla. La diferencia se calcula de manera automática."/>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Regalos" displayName="Regalos" ref="G55:J59" totalsRowCount="1" headerRowDxfId="56" dataDxfId="54" totalsRowDxfId="53" headerRowBorderDxfId="55" totalsRowBorderDxfId="52">
  <autoFilter ref="G55:J58" xr:uid="{00000000-0009-0000-0100-000009000000}">
    <filterColumn colId="0" hiddenButton="1"/>
    <filterColumn colId="1" hiddenButton="1"/>
    <filterColumn colId="2" hiddenButton="1"/>
    <filterColumn colId="3" hiddenButton="1"/>
  </autoFilter>
  <tableColumns count="4">
    <tableColumn id="1" xr3:uid="{00000000-0010-0000-0800-000001000000}" name="0" totalsRowLabel="Subtotal" dataDxfId="51" totalsRowDxfId="50"/>
    <tableColumn id="2" xr3:uid="{00000000-0010-0000-0800-000002000000}" name="Cantidad prevista _x000a_costo" dataDxfId="49" totalsRowDxfId="48"/>
    <tableColumn id="3" xr3:uid="{00000000-0010-0000-0800-000003000000}" name="Real _x000a_costo" dataDxfId="47" totalsRowDxfId="46"/>
    <tableColumn id="4" xr3:uid="{00000000-0010-0000-0800-000004000000}" name="Diferencia" totalsRowFunction="sum" dataDxfId="45" totalsRowDxfId="44">
      <calculatedColumnFormula>Regalos[[#This Row],[Cantidad prevista 
costo]]-Regalos[[#This Row],[Real 
costo]]</calculatedColumnFormula>
    </tableColumn>
  </tableColumns>
  <tableStyleInfo name="Libreta de direcciones" showFirstColumn="1" showLastColumn="1" showRowStripes="1" showColumnStripes="0"/>
  <extLst>
    <ext xmlns:x14="http://schemas.microsoft.com/office/spreadsheetml/2009/9/main" uri="{504A1905-F514-4f6f-8877-14C23A59335A}">
      <x14:table altTextSummary="Escriba los costos de regalos y donaciones reales y proyectados en esta tabla. La diferencia se calcula de manera automática."/>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ustom 31">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3" Type="http://schemas.openxmlformats.org/officeDocument/2006/relationships/table" Target="../tables/table1.xml"/><Relationship Id="rId7" Type="http://schemas.openxmlformats.org/officeDocument/2006/relationships/table" Target="../tables/table5.xml"/><Relationship Id="rId12" Type="http://schemas.openxmlformats.org/officeDocument/2006/relationships/table" Target="../tables/table10.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drawing" Target="../drawings/drawing3.xml"/><Relationship Id="rId4" Type="http://schemas.openxmlformats.org/officeDocument/2006/relationships/table" Target="../tables/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CF256-A10A-4A5C-8FB4-95F27AB5BFA3}">
  <sheetPr>
    <tabColor theme="9" tint="-0.499984740745262"/>
  </sheetPr>
  <dimension ref="B1:B9"/>
  <sheetViews>
    <sheetView showGridLines="0" zoomScaleNormal="100" workbookViewId="0"/>
  </sheetViews>
  <sheetFormatPr defaultColWidth="8.8984375" defaultRowHeight="13" x14ac:dyDescent="0.3"/>
  <cols>
    <col min="1" max="1" width="1.3984375" customWidth="1"/>
    <col min="2" max="2" width="104.3984375" customWidth="1"/>
    <col min="3" max="3" width="2.69921875" customWidth="1"/>
  </cols>
  <sheetData>
    <row r="1" spans="2:2" ht="20" customHeight="1" x14ac:dyDescent="0.3"/>
    <row r="2" spans="2:2" s="4" customFormat="1" ht="95" customHeight="1" x14ac:dyDescent="0.3">
      <c r="B2" s="5" t="s">
        <v>0</v>
      </c>
    </row>
    <row r="3" spans="2:2" ht="48.65" customHeight="1" x14ac:dyDescent="0.3">
      <c r="B3" s="2" t="s">
        <v>1</v>
      </c>
    </row>
    <row r="4" spans="2:2" ht="30" customHeight="1" x14ac:dyDescent="0.3">
      <c r="B4" s="1" t="s">
        <v>2</v>
      </c>
    </row>
    <row r="5" spans="2:2" ht="30" customHeight="1" x14ac:dyDescent="0.3">
      <c r="B5" s="1" t="s">
        <v>3</v>
      </c>
    </row>
    <row r="6" spans="2:2" ht="35" customHeight="1" x14ac:dyDescent="0.45">
      <c r="B6" s="3" t="s">
        <v>4</v>
      </c>
    </row>
    <row r="7" spans="2:2" ht="62" x14ac:dyDescent="0.3">
      <c r="B7" s="1" t="s">
        <v>5</v>
      </c>
    </row>
    <row r="8" spans="2:2" ht="10.25" customHeight="1" x14ac:dyDescent="0.3">
      <c r="B8" s="1"/>
    </row>
    <row r="9" spans="2:2" ht="31" x14ac:dyDescent="0.3">
      <c r="B9" s="1" t="s">
        <v>6</v>
      </c>
    </row>
  </sheetData>
  <pageMargins left="0.7" right="0.7" top="0.75" bottom="0.75" header="0.3" footer="0.3"/>
  <pageSetup paperSize="9" scale="9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A1:J84"/>
  <sheetViews>
    <sheetView showGridLines="0" zoomScale="57" zoomScaleNormal="55" zoomScaleSheetLayoutView="50" workbookViewId="0">
      <selection activeCell="C13" sqref="C13"/>
    </sheetView>
  </sheetViews>
  <sheetFormatPr defaultColWidth="8.8984375" defaultRowHeight="12.5" x14ac:dyDescent="0.25"/>
  <cols>
    <col min="1" max="1" width="9.09765625" style="16" customWidth="1"/>
    <col min="2" max="2" width="36.3984375" style="17" customWidth="1"/>
    <col min="3" max="5" width="23.296875" style="17" customWidth="1"/>
    <col min="6" max="6" width="15.69921875" style="17" customWidth="1"/>
    <col min="7" max="7" width="33.09765625" style="17" customWidth="1"/>
    <col min="8" max="8" width="40.8984375" style="17" customWidth="1"/>
    <col min="9" max="9" width="27.19921875" style="17" customWidth="1"/>
    <col min="10" max="10" width="23.296875" style="17" customWidth="1"/>
    <col min="11" max="11" width="2.69921875" style="17" customWidth="1"/>
    <col min="12" max="16384" width="8.8984375" style="17"/>
  </cols>
  <sheetData>
    <row r="1" spans="1:10" s="13" customFormat="1" ht="20" customHeight="1" x14ac:dyDescent="0.3">
      <c r="A1" s="12"/>
    </row>
    <row r="2" spans="1:10" s="13" customFormat="1" ht="95" customHeight="1" x14ac:dyDescent="0.55000000000000004">
      <c r="A2" s="14"/>
      <c r="B2" s="84" t="s">
        <v>7</v>
      </c>
      <c r="C2" s="84"/>
      <c r="D2" s="84"/>
      <c r="E2" s="84"/>
      <c r="F2" s="84"/>
      <c r="G2" s="84"/>
      <c r="H2" s="84"/>
      <c r="I2" s="15"/>
      <c r="J2" s="15"/>
    </row>
    <row r="3" spans="1:10" ht="15" customHeight="1" x14ac:dyDescent="0.25"/>
    <row r="4" spans="1:10" ht="30" customHeight="1" x14ac:dyDescent="0.25">
      <c r="B4" s="90" t="s">
        <v>8</v>
      </c>
      <c r="C4" s="91"/>
      <c r="D4" s="18"/>
      <c r="E4" s="87" t="s">
        <v>84</v>
      </c>
      <c r="F4" s="87"/>
      <c r="G4" s="87"/>
      <c r="H4" s="93">
        <f>C7-J73</f>
        <v>75000</v>
      </c>
    </row>
    <row r="5" spans="1:10" ht="30" customHeight="1" x14ac:dyDescent="0.25">
      <c r="B5" s="6" t="s">
        <v>79</v>
      </c>
      <c r="C5" s="7">
        <v>5000</v>
      </c>
      <c r="E5" s="87"/>
      <c r="F5" s="87"/>
      <c r="G5" s="87"/>
      <c r="H5" s="93"/>
      <c r="I5" s="19"/>
    </row>
    <row r="6" spans="1:10" ht="30" customHeight="1" x14ac:dyDescent="0.25">
      <c r="B6" s="8" t="s">
        <v>9</v>
      </c>
      <c r="C6" s="9">
        <v>10000</v>
      </c>
      <c r="E6" s="88" t="s">
        <v>85</v>
      </c>
      <c r="F6" s="88"/>
      <c r="G6" s="88"/>
      <c r="H6" s="94">
        <f>C12-J75</f>
        <v>260700</v>
      </c>
      <c r="I6" s="19"/>
    </row>
    <row r="7" spans="1:10" ht="30" customHeight="1" x14ac:dyDescent="0.25">
      <c r="B7" s="10" t="s">
        <v>10</v>
      </c>
      <c r="C7" s="11">
        <v>2000000</v>
      </c>
      <c r="E7" s="88"/>
      <c r="F7" s="88"/>
      <c r="G7" s="88"/>
      <c r="H7" s="94"/>
      <c r="I7" s="19"/>
    </row>
    <row r="8" spans="1:10" ht="30" customHeight="1" x14ac:dyDescent="0.25">
      <c r="E8" s="89" t="s">
        <v>86</v>
      </c>
      <c r="F8" s="89"/>
      <c r="G8" s="89"/>
      <c r="H8" s="95">
        <f>H6-H4</f>
        <v>185700</v>
      </c>
      <c r="I8" s="19"/>
    </row>
    <row r="9" spans="1:10" ht="30" customHeight="1" x14ac:dyDescent="0.25">
      <c r="B9" s="90" t="s">
        <v>11</v>
      </c>
      <c r="C9" s="92"/>
      <c r="D9" s="18"/>
      <c r="E9" s="89"/>
      <c r="F9" s="89"/>
      <c r="G9" s="89"/>
      <c r="H9" s="95"/>
      <c r="I9" s="20"/>
    </row>
    <row r="10" spans="1:10" ht="30" customHeight="1" x14ac:dyDescent="0.25">
      <c r="B10" s="8" t="s">
        <v>80</v>
      </c>
      <c r="C10" s="9">
        <v>3000</v>
      </c>
      <c r="I10" s="19"/>
    </row>
    <row r="11" spans="1:10" ht="30" customHeight="1" x14ac:dyDescent="0.25">
      <c r="B11" s="21" t="s">
        <v>9</v>
      </c>
      <c r="C11" s="22">
        <v>5000</v>
      </c>
      <c r="E11" s="19"/>
      <c r="H11" s="23"/>
      <c r="I11" s="19"/>
    </row>
    <row r="12" spans="1:10" ht="30" customHeight="1" x14ac:dyDescent="0.25">
      <c r="B12" s="10" t="s">
        <v>10</v>
      </c>
      <c r="C12" s="11">
        <v>2000000</v>
      </c>
    </row>
    <row r="13" spans="1:10" ht="38" customHeight="1" x14ac:dyDescent="0.25">
      <c r="B13" s="24"/>
      <c r="C13" s="25"/>
    </row>
    <row r="14" spans="1:10" ht="30" customHeight="1" x14ac:dyDescent="0.5">
      <c r="A14" s="26"/>
      <c r="B14" s="27" t="s">
        <v>81</v>
      </c>
      <c r="C14" s="28"/>
      <c r="D14" s="29"/>
      <c r="E14" s="29"/>
      <c r="G14" s="30" t="s">
        <v>50</v>
      </c>
      <c r="H14" s="28"/>
      <c r="I14" s="28"/>
      <c r="J14" s="28"/>
    </row>
    <row r="15" spans="1:10" ht="48" customHeight="1" x14ac:dyDescent="0.35">
      <c r="B15" s="31" t="s">
        <v>12</v>
      </c>
      <c r="C15" s="32" t="s">
        <v>46</v>
      </c>
      <c r="D15" s="32" t="s">
        <v>48</v>
      </c>
      <c r="E15" s="33" t="s">
        <v>49</v>
      </c>
      <c r="F15" s="34"/>
      <c r="G15" s="35" t="s">
        <v>12</v>
      </c>
      <c r="H15" s="36" t="s">
        <v>47</v>
      </c>
      <c r="I15" s="36" t="s">
        <v>48</v>
      </c>
      <c r="J15" s="37" t="s">
        <v>49</v>
      </c>
    </row>
    <row r="16" spans="1:10" ht="30" customHeight="1" x14ac:dyDescent="0.35">
      <c r="B16" s="31" t="s">
        <v>13</v>
      </c>
      <c r="C16" s="38">
        <v>250000</v>
      </c>
      <c r="D16" s="38">
        <v>150000</v>
      </c>
      <c r="E16" s="38">
        <v>300</v>
      </c>
      <c r="F16" s="34"/>
      <c r="G16" s="39" t="s">
        <v>83</v>
      </c>
      <c r="H16" s="40">
        <v>20000</v>
      </c>
      <c r="I16" s="40">
        <v>15000</v>
      </c>
      <c r="J16" s="40">
        <f>Entretenimiento[[#This Row],[Cantidad prevista 
costo]]-Entretenimiento[[#This Row],[Real 
costo]]</f>
        <v>5000</v>
      </c>
    </row>
    <row r="17" spans="2:10" ht="30" customHeight="1" x14ac:dyDescent="0.35">
      <c r="B17" s="31" t="s">
        <v>14</v>
      </c>
      <c r="C17" s="38">
        <v>10000</v>
      </c>
      <c r="D17" s="38">
        <v>10000</v>
      </c>
      <c r="E17" s="38">
        <v>500</v>
      </c>
      <c r="F17" s="34"/>
      <c r="G17" s="39" t="s">
        <v>51</v>
      </c>
      <c r="H17" s="40">
        <v>2500</v>
      </c>
      <c r="I17" s="40">
        <v>0</v>
      </c>
      <c r="J17" s="40">
        <f>Entretenimiento[[#This Row],[Cantidad prevista 
costo]]-Entretenimiento[[#This Row],[Real 
costo]]</f>
        <v>2500</v>
      </c>
    </row>
    <row r="18" spans="2:10" ht="30" customHeight="1" x14ac:dyDescent="0.35">
      <c r="B18" s="31" t="s">
        <v>15</v>
      </c>
      <c r="C18" s="38">
        <v>25000</v>
      </c>
      <c r="D18" s="38">
        <v>30000</v>
      </c>
      <c r="E18" s="38">
        <f>Alojamiento[[#This Row],[Cantidad prevista
costo]]-Alojamiento[[#This Row],[Real 
costo]]</f>
        <v>-5000</v>
      </c>
      <c r="F18" s="34"/>
      <c r="G18" s="39" t="s">
        <v>52</v>
      </c>
      <c r="H18" s="40">
        <v>2500</v>
      </c>
      <c r="I18" s="40">
        <v>0</v>
      </c>
      <c r="J18" s="40">
        <f>Entretenimiento[[#This Row],[Cantidad prevista 
costo]]-Entretenimiento[[#This Row],[Real 
costo]]</f>
        <v>2500</v>
      </c>
    </row>
    <row r="19" spans="2:10" ht="30" customHeight="1" x14ac:dyDescent="0.35">
      <c r="B19" s="31" t="s">
        <v>16</v>
      </c>
      <c r="C19" s="38">
        <v>5000</v>
      </c>
      <c r="D19" s="38">
        <v>25000</v>
      </c>
      <c r="E19" s="38">
        <f>Alojamiento[[#This Row],[Cantidad prevista
costo]]-Alojamiento[[#This Row],[Real 
costo]]</f>
        <v>-20000</v>
      </c>
      <c r="F19" s="34"/>
      <c r="G19" s="39" t="s">
        <v>53</v>
      </c>
      <c r="H19" s="40">
        <v>50000</v>
      </c>
      <c r="I19" s="40">
        <v>75000</v>
      </c>
      <c r="J19" s="40">
        <f>Entretenimiento[[#This Row],[Cantidad prevista 
costo]]-Entretenimiento[[#This Row],[Real 
costo]]</f>
        <v>-25000</v>
      </c>
    </row>
    <row r="20" spans="2:10" ht="30" customHeight="1" x14ac:dyDescent="0.35">
      <c r="B20" s="31" t="s">
        <v>17</v>
      </c>
      <c r="C20" s="38">
        <v>25000</v>
      </c>
      <c r="D20" s="38">
        <v>24000</v>
      </c>
      <c r="E20" s="38">
        <f>Alojamiento[[#This Row],[Cantidad prevista
costo]]-Alojamiento[[#This Row],[Real 
costo]]</f>
        <v>1000</v>
      </c>
      <c r="F20" s="34"/>
      <c r="G20" s="39" t="s">
        <v>54</v>
      </c>
      <c r="H20" s="40">
        <v>25000</v>
      </c>
      <c r="I20" s="40">
        <v>20000</v>
      </c>
      <c r="J20" s="40">
        <f>Entretenimiento[[#This Row],[Cantidad prevista 
costo]]-Entretenimiento[[#This Row],[Real 
costo]]</f>
        <v>5000</v>
      </c>
    </row>
    <row r="21" spans="2:10" ht="30" customHeight="1" x14ac:dyDescent="0.35">
      <c r="B21" s="31" t="s">
        <v>18</v>
      </c>
      <c r="C21" s="38">
        <v>25000</v>
      </c>
      <c r="D21" s="38">
        <v>15000</v>
      </c>
      <c r="E21" s="38">
        <f>Alojamiento[[#This Row],[Cantidad prevista
costo]]-Alojamiento[[#This Row],[Real 
costo]]</f>
        <v>10000</v>
      </c>
      <c r="F21" s="34"/>
      <c r="G21" s="39" t="s">
        <v>55</v>
      </c>
      <c r="H21" s="40">
        <v>15000</v>
      </c>
      <c r="I21" s="40">
        <v>1000</v>
      </c>
      <c r="J21" s="40">
        <f>Entretenimiento[[#This Row],[Cantidad prevista 
costo]]-Entretenimiento[[#This Row],[Real 
costo]]</f>
        <v>14000</v>
      </c>
    </row>
    <row r="22" spans="2:10" ht="30" customHeight="1" x14ac:dyDescent="0.35">
      <c r="B22" s="31" t="s">
        <v>82</v>
      </c>
      <c r="C22" s="38">
        <v>75000</v>
      </c>
      <c r="D22" s="38">
        <v>50000</v>
      </c>
      <c r="E22" s="38">
        <f>Alojamiento[[#This Row],[Cantidad prevista
costo]]-Alojamiento[[#This Row],[Real 
costo]]</f>
        <v>25000</v>
      </c>
      <c r="F22" s="34"/>
      <c r="G22" s="39" t="s">
        <v>21</v>
      </c>
      <c r="H22" s="40">
        <v>150000</v>
      </c>
      <c r="I22" s="40">
        <v>100000</v>
      </c>
      <c r="J22" s="40">
        <f>Entretenimiento[[#This Row],[Cantidad prevista 
costo]]-Entretenimiento[[#This Row],[Real 
costo]]</f>
        <v>50000</v>
      </c>
    </row>
    <row r="23" spans="2:10" ht="30" customHeight="1" x14ac:dyDescent="0.35">
      <c r="B23" s="31" t="s">
        <v>19</v>
      </c>
      <c r="C23" s="38">
        <v>50000</v>
      </c>
      <c r="D23" s="38">
        <v>25000</v>
      </c>
      <c r="E23" s="38">
        <f>Alojamiento[[#This Row],[Cantidad prevista
costo]]-Alojamiento[[#This Row],[Real 
costo]]</f>
        <v>25000</v>
      </c>
      <c r="F23" s="34"/>
      <c r="G23" s="39" t="s">
        <v>21</v>
      </c>
      <c r="H23" s="40">
        <v>0</v>
      </c>
      <c r="I23" s="40">
        <v>100</v>
      </c>
      <c r="J23" s="40">
        <f>Entretenimiento[[#This Row],[Cantidad prevista 
costo]]-Entretenimiento[[#This Row],[Real 
costo]]</f>
        <v>-100</v>
      </c>
    </row>
    <row r="24" spans="2:10" ht="30" customHeight="1" x14ac:dyDescent="0.35">
      <c r="B24" s="31" t="s">
        <v>20</v>
      </c>
      <c r="C24" s="38">
        <v>50000</v>
      </c>
      <c r="D24" s="38">
        <v>25000</v>
      </c>
      <c r="E24" s="38">
        <f>Alojamiento[[#This Row],[Cantidad prevista
costo]]-Alojamiento[[#This Row],[Real 
costo]]</f>
        <v>25000</v>
      </c>
      <c r="F24" s="34"/>
      <c r="G24" s="39" t="s">
        <v>21</v>
      </c>
      <c r="H24" s="40">
        <v>0</v>
      </c>
      <c r="I24" s="40">
        <v>1200</v>
      </c>
      <c r="J24" s="40">
        <f>Entretenimiento[[#This Row],[Cantidad prevista 
costo]]-Entretenimiento[[#This Row],[Real 
costo]]</f>
        <v>-1200</v>
      </c>
    </row>
    <row r="25" spans="2:10" ht="30" customHeight="1" x14ac:dyDescent="0.35">
      <c r="B25" s="31" t="s">
        <v>21</v>
      </c>
      <c r="C25" s="38">
        <v>15000</v>
      </c>
      <c r="D25" s="38">
        <v>10000</v>
      </c>
      <c r="E25" s="38">
        <f>Alojamiento[[#This Row],[Cantidad prevista
costo]]-Alojamiento[[#This Row],[Real 
costo]]</f>
        <v>5000</v>
      </c>
      <c r="F25" s="34"/>
      <c r="G25" s="41" t="s">
        <v>22</v>
      </c>
      <c r="H25" s="42"/>
      <c r="I25" s="42"/>
      <c r="J25" s="43">
        <f>SUBTOTAL(109,Entretenimiento[Diferencia])</f>
        <v>52700</v>
      </c>
    </row>
    <row r="26" spans="2:10" ht="30" customHeight="1" x14ac:dyDescent="0.35">
      <c r="B26" s="44" t="s">
        <v>22</v>
      </c>
      <c r="C26" s="38"/>
      <c r="D26" s="38"/>
      <c r="E26" s="38">
        <f>SUBTOTAL(109,Alojamiento[Diferencia])</f>
        <v>66800</v>
      </c>
      <c r="F26" s="34"/>
      <c r="G26" s="45"/>
      <c r="H26" s="45"/>
      <c r="I26" s="45"/>
      <c r="J26" s="45"/>
    </row>
    <row r="27" spans="2:10" ht="38" customHeight="1" x14ac:dyDescent="0.35">
      <c r="B27" s="46"/>
      <c r="C27" s="47"/>
      <c r="D27" s="47"/>
      <c r="E27" s="47"/>
      <c r="F27" s="34"/>
      <c r="G27" s="45"/>
      <c r="H27" s="45"/>
      <c r="I27" s="45"/>
      <c r="J27" s="45"/>
    </row>
    <row r="28" spans="2:10" ht="30" customHeight="1" x14ac:dyDescent="0.35">
      <c r="B28" s="77" t="s">
        <v>23</v>
      </c>
      <c r="C28" s="77"/>
      <c r="D28" s="77"/>
      <c r="E28" s="77"/>
      <c r="F28" s="34"/>
      <c r="G28" s="76" t="s">
        <v>56</v>
      </c>
      <c r="H28" s="76"/>
      <c r="I28" s="76"/>
      <c r="J28" s="76"/>
    </row>
    <row r="29" spans="2:10" ht="48" customHeight="1" x14ac:dyDescent="0.35">
      <c r="B29" s="48" t="s">
        <v>12</v>
      </c>
      <c r="C29" s="49" t="s">
        <v>47</v>
      </c>
      <c r="D29" s="49" t="s">
        <v>48</v>
      </c>
      <c r="E29" s="50" t="s">
        <v>49</v>
      </c>
      <c r="F29" s="34"/>
      <c r="G29" s="51" t="s">
        <v>12</v>
      </c>
      <c r="H29" s="49" t="s">
        <v>47</v>
      </c>
      <c r="I29" s="49" t="s">
        <v>48</v>
      </c>
      <c r="J29" s="50" t="s">
        <v>49</v>
      </c>
    </row>
    <row r="30" spans="2:10" ht="30" customHeight="1" x14ac:dyDescent="0.35">
      <c r="B30" s="52" t="s">
        <v>24</v>
      </c>
      <c r="C30" s="53">
        <v>200000</v>
      </c>
      <c r="D30" s="53">
        <v>180000</v>
      </c>
      <c r="E30" s="53">
        <f>Transporte[[#This Row],[Cantidad prevista 
costo]]-Transporte[[#This Row],[Real 
costo]]</f>
        <v>20000</v>
      </c>
      <c r="F30" s="34"/>
      <c r="G30" s="52" t="s">
        <v>57</v>
      </c>
      <c r="H30" s="53">
        <v>30000</v>
      </c>
      <c r="I30" s="53">
        <v>24000</v>
      </c>
      <c r="J30" s="53">
        <f>Préstamos[[#This Row],[Cantidad prevista 
costo]]-Préstamos[[#This Row],[Real 
costo]]</f>
        <v>6000</v>
      </c>
    </row>
    <row r="31" spans="2:10" ht="30" customHeight="1" x14ac:dyDescent="0.35">
      <c r="B31" s="52" t="s">
        <v>25</v>
      </c>
      <c r="C31" s="53">
        <v>25000</v>
      </c>
      <c r="D31" s="53">
        <v>0</v>
      </c>
      <c r="E31" s="53">
        <f>Transporte[[#This Row],[Cantidad prevista 
costo]]-Transporte[[#This Row],[Real 
costo]]</f>
        <v>25000</v>
      </c>
      <c r="F31" s="34"/>
      <c r="G31" s="52" t="s">
        <v>58</v>
      </c>
      <c r="H31" s="53">
        <v>10000</v>
      </c>
      <c r="I31" s="53">
        <v>52000</v>
      </c>
      <c r="J31" s="53">
        <f>Préstamos[[#This Row],[Cantidad prevista 
costo]]-Préstamos[[#This Row],[Real 
costo]]</f>
        <v>-42000</v>
      </c>
    </row>
    <row r="32" spans="2:10" ht="30" customHeight="1" x14ac:dyDescent="0.35">
      <c r="B32" s="52" t="s">
        <v>26</v>
      </c>
      <c r="C32" s="53">
        <v>25000</v>
      </c>
      <c r="D32" s="53">
        <v>20000</v>
      </c>
      <c r="E32" s="53">
        <f>Transporte[[#This Row],[Cantidad prevista 
costo]]-Transporte[[#This Row],[Real 
costo]]</f>
        <v>5000</v>
      </c>
      <c r="F32" s="34"/>
      <c r="G32" s="52" t="s">
        <v>59</v>
      </c>
      <c r="H32" s="53">
        <v>30000</v>
      </c>
      <c r="I32" s="53">
        <v>20000</v>
      </c>
      <c r="J32" s="53">
        <f>Préstamos[[#This Row],[Cantidad prevista 
costo]]-Préstamos[[#This Row],[Real 
costo]]</f>
        <v>10000</v>
      </c>
    </row>
    <row r="33" spans="2:10" ht="30" customHeight="1" x14ac:dyDescent="0.35">
      <c r="B33" s="52" t="s">
        <v>27</v>
      </c>
      <c r="C33" s="53">
        <v>20000</v>
      </c>
      <c r="D33" s="53">
        <v>10000</v>
      </c>
      <c r="E33" s="53">
        <f>Transporte[[#This Row],[Cantidad prevista 
costo]]-Transporte[[#This Row],[Real 
costo]]</f>
        <v>10000</v>
      </c>
      <c r="F33" s="34"/>
      <c r="G33" s="52" t="s">
        <v>59</v>
      </c>
      <c r="H33" s="53">
        <v>15000</v>
      </c>
      <c r="I33" s="53">
        <v>10000</v>
      </c>
      <c r="J33" s="53">
        <f>Préstamos[[#This Row],[Cantidad prevista 
costo]]-Préstamos[[#This Row],[Real 
costo]]</f>
        <v>5000</v>
      </c>
    </row>
    <row r="34" spans="2:10" ht="30" customHeight="1" x14ac:dyDescent="0.35">
      <c r="B34" s="52" t="s">
        <v>28</v>
      </c>
      <c r="C34" s="53">
        <v>75000</v>
      </c>
      <c r="D34" s="53">
        <v>75000</v>
      </c>
      <c r="E34" s="53">
        <f>Transporte[[#This Row],[Cantidad prevista 
costo]]-Transporte[[#This Row],[Real 
costo]]</f>
        <v>0</v>
      </c>
      <c r="F34" s="34"/>
      <c r="G34" s="52" t="s">
        <v>59</v>
      </c>
      <c r="H34" s="53">
        <v>0</v>
      </c>
      <c r="I34" s="53">
        <v>0</v>
      </c>
      <c r="J34" s="53">
        <f>Préstamos[[#This Row],[Cantidad prevista 
costo]]-Préstamos[[#This Row],[Real 
costo]]</f>
        <v>0</v>
      </c>
    </row>
    <row r="35" spans="2:10" ht="30" customHeight="1" x14ac:dyDescent="0.35">
      <c r="B35" s="52" t="s">
        <v>29</v>
      </c>
      <c r="C35" s="53">
        <v>30000</v>
      </c>
      <c r="D35" s="53">
        <v>25000</v>
      </c>
      <c r="E35" s="53">
        <f>Transporte[[#This Row],[Cantidad prevista 
costo]]-Transporte[[#This Row],[Real 
costo]]</f>
        <v>5000</v>
      </c>
      <c r="F35" s="34"/>
      <c r="G35" s="52" t="s">
        <v>21</v>
      </c>
      <c r="H35" s="53">
        <v>25000</v>
      </c>
      <c r="I35" s="53">
        <v>10000</v>
      </c>
      <c r="J35" s="53">
        <f>Préstamos[[#This Row],[Cantidad prevista 
costo]]-Préstamos[[#This Row],[Real 
costo]]</f>
        <v>15000</v>
      </c>
    </row>
    <row r="36" spans="2:10" ht="30" customHeight="1" x14ac:dyDescent="0.35">
      <c r="B36" s="52" t="s">
        <v>21</v>
      </c>
      <c r="C36" s="53">
        <v>15000</v>
      </c>
      <c r="D36" s="53">
        <v>10000</v>
      </c>
      <c r="E36" s="53">
        <f>Transporte[[#This Row],[Cantidad prevista 
costo]]-Transporte[[#This Row],[Real 
costo]]</f>
        <v>5000</v>
      </c>
      <c r="F36" s="34"/>
      <c r="G36" s="54" t="s">
        <v>22</v>
      </c>
      <c r="H36" s="55"/>
      <c r="I36" s="55"/>
      <c r="J36" s="56">
        <f>SUBTOTAL(109,Préstamos[Diferencia])</f>
        <v>-6000</v>
      </c>
    </row>
    <row r="37" spans="2:10" ht="30" customHeight="1" x14ac:dyDescent="0.35">
      <c r="B37" s="54" t="s">
        <v>22</v>
      </c>
      <c r="C37" s="55"/>
      <c r="D37" s="55"/>
      <c r="E37" s="56">
        <f>SUBTOTAL(109,Transporte[Diferencia])</f>
        <v>70000</v>
      </c>
      <c r="F37" s="34"/>
      <c r="G37" s="46"/>
      <c r="H37" s="57"/>
      <c r="I37" s="57"/>
      <c r="J37" s="57"/>
    </row>
    <row r="38" spans="2:10" ht="38" customHeight="1" x14ac:dyDescent="0.35">
      <c r="B38" s="58"/>
      <c r="C38" s="59"/>
      <c r="D38" s="59"/>
      <c r="E38" s="47"/>
      <c r="F38" s="34"/>
      <c r="G38" s="85"/>
      <c r="H38" s="85"/>
      <c r="I38" s="85"/>
      <c r="J38" s="85"/>
    </row>
    <row r="39" spans="2:10" ht="30" customHeight="1" x14ac:dyDescent="0.35">
      <c r="B39" s="76" t="s">
        <v>26</v>
      </c>
      <c r="C39" s="76"/>
      <c r="D39" s="76"/>
      <c r="E39" s="76"/>
      <c r="F39" s="34"/>
      <c r="G39" s="76" t="s">
        <v>60</v>
      </c>
      <c r="H39" s="76"/>
      <c r="I39" s="76"/>
      <c r="J39" s="76"/>
    </row>
    <row r="40" spans="2:10" ht="48" customHeight="1" x14ac:dyDescent="0.35">
      <c r="B40" s="51" t="s">
        <v>12</v>
      </c>
      <c r="C40" s="49" t="s">
        <v>46</v>
      </c>
      <c r="D40" s="49" t="s">
        <v>48</v>
      </c>
      <c r="E40" s="50" t="s">
        <v>49</v>
      </c>
      <c r="F40" s="34"/>
      <c r="G40" s="60" t="s">
        <v>12</v>
      </c>
      <c r="H40" s="49" t="s">
        <v>47</v>
      </c>
      <c r="I40" s="49" t="s">
        <v>48</v>
      </c>
      <c r="J40" s="50" t="s">
        <v>49</v>
      </c>
    </row>
    <row r="41" spans="2:10" ht="30" customHeight="1" x14ac:dyDescent="0.35">
      <c r="B41" s="52" t="s">
        <v>30</v>
      </c>
      <c r="C41" s="53">
        <v>50000</v>
      </c>
      <c r="D41" s="53">
        <v>30000</v>
      </c>
      <c r="E41" s="53">
        <f>Seguro[[#This Row],[Cantidad prevista
costo]]-Seguro[[#This Row],[Real 
costo]]</f>
        <v>20000</v>
      </c>
      <c r="F41" s="34"/>
      <c r="G41" s="52" t="s">
        <v>61</v>
      </c>
      <c r="H41" s="53">
        <v>25000</v>
      </c>
      <c r="I41" s="53">
        <v>2000</v>
      </c>
      <c r="J41" s="53">
        <f>Impuestos[[#This Row],[Cantidad prevista 
costo]]-Impuestos[[#This Row],[Real 
costo]]</f>
        <v>23000</v>
      </c>
    </row>
    <row r="42" spans="2:10" ht="30" customHeight="1" x14ac:dyDescent="0.35">
      <c r="B42" s="52" t="s">
        <v>31</v>
      </c>
      <c r="C42" s="53">
        <v>20000</v>
      </c>
      <c r="D42" s="53">
        <v>15000</v>
      </c>
      <c r="E42" s="53">
        <f>Seguro[[#This Row],[Cantidad prevista
costo]]-Seguro[[#This Row],[Real 
costo]]</f>
        <v>5000</v>
      </c>
      <c r="F42" s="34"/>
      <c r="G42" s="52" t="s">
        <v>62</v>
      </c>
      <c r="H42" s="53">
        <v>15000</v>
      </c>
      <c r="I42" s="53">
        <v>8000</v>
      </c>
      <c r="J42" s="53">
        <f>Impuestos[[#This Row],[Cantidad prevista 
costo]]-Impuestos[[#This Row],[Real 
costo]]</f>
        <v>7000</v>
      </c>
    </row>
    <row r="43" spans="2:10" ht="30" customHeight="1" x14ac:dyDescent="0.35">
      <c r="B43" s="52" t="s">
        <v>32</v>
      </c>
      <c r="C43" s="53">
        <v>25000</v>
      </c>
      <c r="D43" s="53">
        <v>2000</v>
      </c>
      <c r="E43" s="53">
        <f>Seguro[[#This Row],[Cantidad prevista
costo]]-Seguro[[#This Row],[Real 
costo]]</f>
        <v>23000</v>
      </c>
      <c r="F43" s="34"/>
      <c r="G43" s="52" t="s">
        <v>63</v>
      </c>
      <c r="H43" s="53">
        <v>10000</v>
      </c>
      <c r="I43" s="53">
        <v>10000</v>
      </c>
      <c r="J43" s="53">
        <f>Impuestos[[#This Row],[Cantidad prevista 
costo]]-Impuestos[[#This Row],[Real 
costo]]</f>
        <v>0</v>
      </c>
    </row>
    <row r="44" spans="2:10" ht="30" customHeight="1" x14ac:dyDescent="0.35">
      <c r="B44" s="52" t="s">
        <v>21</v>
      </c>
      <c r="C44" s="53">
        <v>2000</v>
      </c>
      <c r="D44" s="53">
        <v>0</v>
      </c>
      <c r="E44" s="53">
        <f>Seguro[[#This Row],[Cantidad prevista
costo]]-Seguro[[#This Row],[Real 
costo]]</f>
        <v>2000</v>
      </c>
      <c r="F44" s="34"/>
      <c r="G44" s="52" t="s">
        <v>21</v>
      </c>
      <c r="H44" s="53">
        <v>0</v>
      </c>
      <c r="I44" s="53">
        <v>0</v>
      </c>
      <c r="J44" s="53">
        <f>Impuestos[[#This Row],[Cantidad prevista 
costo]]-Impuestos[[#This Row],[Real 
costo]]</f>
        <v>0</v>
      </c>
    </row>
    <row r="45" spans="2:10" ht="30" customHeight="1" x14ac:dyDescent="0.35">
      <c r="B45" s="54" t="s">
        <v>22</v>
      </c>
      <c r="C45" s="55"/>
      <c r="D45" s="55"/>
      <c r="E45" s="56">
        <f>SUBTOTAL(109,Seguro[Diferencia])</f>
        <v>50000</v>
      </c>
      <c r="F45" s="34"/>
      <c r="G45" s="54" t="s">
        <v>22</v>
      </c>
      <c r="H45" s="55"/>
      <c r="I45" s="55"/>
      <c r="J45" s="56">
        <f>SUBTOTAL(109,Impuestos[Diferencia])</f>
        <v>30000</v>
      </c>
    </row>
    <row r="46" spans="2:10" ht="38" customHeight="1" x14ac:dyDescent="0.35">
      <c r="B46" s="61"/>
      <c r="C46" s="62"/>
      <c r="D46" s="62"/>
      <c r="E46" s="53"/>
      <c r="F46" s="34"/>
      <c r="G46" s="45"/>
      <c r="H46" s="45"/>
      <c r="I46" s="45"/>
      <c r="J46" s="45"/>
    </row>
    <row r="47" spans="2:10" ht="30" customHeight="1" x14ac:dyDescent="0.35">
      <c r="B47" s="77" t="s">
        <v>33</v>
      </c>
      <c r="C47" s="77"/>
      <c r="D47" s="77"/>
      <c r="E47" s="77"/>
      <c r="F47" s="34"/>
      <c r="G47" s="76" t="s">
        <v>64</v>
      </c>
      <c r="H47" s="76"/>
      <c r="I47" s="76"/>
      <c r="J47" s="76"/>
    </row>
    <row r="48" spans="2:10" ht="50" customHeight="1" x14ac:dyDescent="0.35">
      <c r="B48" s="63" t="s">
        <v>12</v>
      </c>
      <c r="C48" s="49" t="s">
        <v>47</v>
      </c>
      <c r="D48" s="49" t="s">
        <v>48</v>
      </c>
      <c r="E48" s="50" t="s">
        <v>49</v>
      </c>
      <c r="F48" s="34"/>
      <c r="G48" s="60" t="s">
        <v>12</v>
      </c>
      <c r="H48" s="49" t="s">
        <v>47</v>
      </c>
      <c r="I48" s="49" t="s">
        <v>48</v>
      </c>
      <c r="J48" s="50" t="s">
        <v>49</v>
      </c>
    </row>
    <row r="49" spans="2:10" ht="30" customHeight="1" x14ac:dyDescent="0.35">
      <c r="B49" s="52" t="s">
        <v>34</v>
      </c>
      <c r="C49" s="53">
        <v>200000</v>
      </c>
      <c r="D49" s="53">
        <v>180000</v>
      </c>
      <c r="E49" s="53">
        <f>Comida[[#This Row],[Cantidad prevista 
costo]]-Comida[[#This Row],[Real 
costo]]</f>
        <v>20000</v>
      </c>
      <c r="F49" s="34"/>
      <c r="G49" s="52" t="s">
        <v>65</v>
      </c>
      <c r="H49" s="53">
        <v>20000</v>
      </c>
      <c r="I49" s="53">
        <v>15000</v>
      </c>
      <c r="J49" s="53">
        <f>Ahorros[[#This Row],[Cantidad prevista 
costo]]-Ahorros[[#This Row],[Real 
costo]]</f>
        <v>5000</v>
      </c>
    </row>
    <row r="50" spans="2:10" ht="30" customHeight="1" x14ac:dyDescent="0.35">
      <c r="B50" s="52" t="s">
        <v>35</v>
      </c>
      <c r="C50" s="53">
        <v>50000</v>
      </c>
      <c r="D50" s="53">
        <v>350000</v>
      </c>
      <c r="E50" s="53">
        <f>Comida[[#This Row],[Cantidad prevista 
costo]]-Comida[[#This Row],[Real 
costo]]</f>
        <v>-300000</v>
      </c>
      <c r="F50" s="34"/>
      <c r="G50" s="52" t="s">
        <v>66</v>
      </c>
      <c r="H50" s="53">
        <v>20000</v>
      </c>
      <c r="I50" s="53">
        <v>10000</v>
      </c>
      <c r="J50" s="53">
        <f>Ahorros[[#This Row],[Cantidad prevista 
costo]]-Ahorros[[#This Row],[Real 
costo]]</f>
        <v>10000</v>
      </c>
    </row>
    <row r="51" spans="2:10" ht="30" customHeight="1" x14ac:dyDescent="0.35">
      <c r="B51" s="52" t="s">
        <v>21</v>
      </c>
      <c r="C51" s="53">
        <v>0</v>
      </c>
      <c r="D51" s="53">
        <v>0</v>
      </c>
      <c r="E51" s="53">
        <f>Comida[[#This Row],[Cantidad prevista 
costo]]-Comida[[#This Row],[Real 
costo]]</f>
        <v>0</v>
      </c>
      <c r="F51" s="34"/>
      <c r="G51" s="52" t="s">
        <v>21</v>
      </c>
      <c r="H51" s="53">
        <v>0</v>
      </c>
      <c r="I51" s="53">
        <v>0</v>
      </c>
      <c r="J51" s="53">
        <f>Ahorros[[#This Row],[Cantidad prevista 
costo]]-Ahorros[[#This Row],[Real 
costo]]</f>
        <v>0</v>
      </c>
    </row>
    <row r="52" spans="2:10" ht="30" customHeight="1" x14ac:dyDescent="0.35">
      <c r="B52" s="54" t="s">
        <v>22</v>
      </c>
      <c r="C52" s="55"/>
      <c r="D52" s="55"/>
      <c r="E52" s="56">
        <f>SUBTOTAL(109,Comida[Diferencia])</f>
        <v>-280000</v>
      </c>
      <c r="F52" s="34"/>
      <c r="G52" s="54" t="s">
        <v>22</v>
      </c>
      <c r="H52" s="55"/>
      <c r="I52" s="55"/>
      <c r="J52" s="56">
        <f>SUBTOTAL(109,Ahorros[Diferencia])</f>
        <v>15000</v>
      </c>
    </row>
    <row r="53" spans="2:10" ht="38" customHeight="1" x14ac:dyDescent="0.35">
      <c r="B53" s="64"/>
      <c r="C53" s="57"/>
      <c r="D53" s="57"/>
      <c r="E53" s="57"/>
      <c r="F53" s="34"/>
      <c r="G53" s="65"/>
      <c r="H53" s="66"/>
      <c r="I53" s="66"/>
      <c r="J53" s="66"/>
    </row>
    <row r="54" spans="2:10" ht="30" customHeight="1" x14ac:dyDescent="0.35">
      <c r="B54" s="77" t="s">
        <v>36</v>
      </c>
      <c r="C54" s="77"/>
      <c r="D54" s="77"/>
      <c r="E54" s="77"/>
      <c r="F54" s="34"/>
      <c r="G54" s="76" t="s">
        <v>67</v>
      </c>
      <c r="H54" s="76"/>
      <c r="I54" s="76"/>
      <c r="J54" s="76"/>
    </row>
    <row r="55" spans="2:10" ht="48" customHeight="1" x14ac:dyDescent="0.35">
      <c r="B55" s="67" t="s">
        <v>12</v>
      </c>
      <c r="C55" s="49" t="s">
        <v>47</v>
      </c>
      <c r="D55" s="49" t="s">
        <v>48</v>
      </c>
      <c r="E55" s="50" t="s">
        <v>49</v>
      </c>
      <c r="F55" s="34"/>
      <c r="G55" s="51" t="s">
        <v>12</v>
      </c>
      <c r="H55" s="49" t="s">
        <v>47</v>
      </c>
      <c r="I55" s="49" t="s">
        <v>48</v>
      </c>
      <c r="J55" s="50" t="s">
        <v>49</v>
      </c>
    </row>
    <row r="56" spans="2:10" ht="30" customHeight="1" x14ac:dyDescent="0.35">
      <c r="B56" s="52" t="s">
        <v>33</v>
      </c>
      <c r="C56" s="53">
        <v>20000</v>
      </c>
      <c r="D56" s="53">
        <v>20000</v>
      </c>
      <c r="E56" s="53">
        <f>Mascotas[[#This Row],[Cantidad prevista 
costo]]-Mascotas[[#This Row],[Real 
costo]]</f>
        <v>0</v>
      </c>
      <c r="F56" s="34"/>
      <c r="G56" s="52" t="s">
        <v>68</v>
      </c>
      <c r="H56" s="53">
        <v>10000</v>
      </c>
      <c r="I56" s="53">
        <v>8000</v>
      </c>
      <c r="J56" s="53">
        <f>Regalos[[#This Row],[Cantidad prevista 
costo]]-Regalos[[#This Row],[Real 
costo]]</f>
        <v>2000</v>
      </c>
    </row>
    <row r="57" spans="2:10" ht="30" customHeight="1" x14ac:dyDescent="0.35">
      <c r="B57" s="52" t="s">
        <v>37</v>
      </c>
      <c r="C57" s="53">
        <v>15000</v>
      </c>
      <c r="D57" s="53">
        <v>10000</v>
      </c>
      <c r="E57" s="53">
        <f>Mascotas[[#This Row],[Cantidad prevista 
costo]]-Mascotas[[#This Row],[Real 
costo]]</f>
        <v>5000</v>
      </c>
      <c r="F57" s="34"/>
      <c r="G57" s="52" t="s">
        <v>69</v>
      </c>
      <c r="H57" s="53">
        <v>0</v>
      </c>
      <c r="I57" s="53">
        <v>0</v>
      </c>
      <c r="J57" s="53">
        <f>Regalos[[#This Row],[Cantidad prevista 
costo]]-Regalos[[#This Row],[Real 
costo]]</f>
        <v>0</v>
      </c>
    </row>
    <row r="58" spans="2:10" ht="30" customHeight="1" x14ac:dyDescent="0.35">
      <c r="B58" s="52" t="s">
        <v>38</v>
      </c>
      <c r="C58" s="53">
        <v>0</v>
      </c>
      <c r="D58" s="53">
        <v>0</v>
      </c>
      <c r="E58" s="53">
        <f>Mascotas[[#This Row],[Cantidad prevista 
costo]]-Mascotas[[#This Row],[Real 
costo]]</f>
        <v>0</v>
      </c>
      <c r="F58" s="34"/>
      <c r="G58" s="52" t="s">
        <v>70</v>
      </c>
      <c r="H58" s="53">
        <v>0</v>
      </c>
      <c r="I58" s="53">
        <v>0</v>
      </c>
      <c r="J58" s="53">
        <f>Regalos[[#This Row],[Cantidad prevista 
costo]]-Regalos[[#This Row],[Real 
costo]]</f>
        <v>0</v>
      </c>
    </row>
    <row r="59" spans="2:10" ht="30" customHeight="1" x14ac:dyDescent="0.35">
      <c r="B59" s="52" t="s">
        <v>39</v>
      </c>
      <c r="C59" s="53">
        <v>0</v>
      </c>
      <c r="D59" s="53">
        <v>0</v>
      </c>
      <c r="E59" s="53">
        <f>Mascotas[[#This Row],[Cantidad prevista 
costo]]-Mascotas[[#This Row],[Real 
costo]]</f>
        <v>0</v>
      </c>
      <c r="F59" s="34"/>
      <c r="G59" s="54" t="s">
        <v>22</v>
      </c>
      <c r="H59" s="55"/>
      <c r="I59" s="55"/>
      <c r="J59" s="56">
        <f>SUBTOTAL(109,Regalos[Diferencia])</f>
        <v>2000</v>
      </c>
    </row>
    <row r="60" spans="2:10" ht="30" customHeight="1" x14ac:dyDescent="0.35">
      <c r="B60" s="52" t="s">
        <v>21</v>
      </c>
      <c r="C60" s="53">
        <v>0</v>
      </c>
      <c r="D60" s="53">
        <v>0</v>
      </c>
      <c r="E60" s="53">
        <f>Mascotas[[#This Row],[Cantidad prevista 
costo]]-Mascotas[[#This Row],[Real 
costo]]</f>
        <v>0</v>
      </c>
      <c r="F60" s="34"/>
      <c r="G60" s="46"/>
      <c r="H60" s="59"/>
      <c r="I60" s="59"/>
      <c r="J60" s="47"/>
    </row>
    <row r="61" spans="2:10" ht="30" customHeight="1" x14ac:dyDescent="0.35">
      <c r="B61" s="54" t="s">
        <v>22</v>
      </c>
      <c r="C61" s="68"/>
      <c r="D61" s="68"/>
      <c r="E61" s="68">
        <f>SUBTOTAL(109,Mascotas[Diferencia])</f>
        <v>5000</v>
      </c>
      <c r="F61" s="34"/>
      <c r="G61" s="46"/>
      <c r="H61" s="59"/>
      <c r="I61" s="59"/>
      <c r="J61" s="47"/>
    </row>
    <row r="62" spans="2:10" ht="38" customHeight="1" x14ac:dyDescent="0.35">
      <c r="B62" s="58"/>
      <c r="C62" s="58"/>
      <c r="D62" s="58"/>
      <c r="E62" s="58"/>
      <c r="F62" s="34"/>
      <c r="G62" s="69"/>
      <c r="H62" s="59"/>
      <c r="I62" s="59"/>
      <c r="J62" s="59"/>
    </row>
    <row r="63" spans="2:10" ht="30" customHeight="1" x14ac:dyDescent="0.35">
      <c r="B63" s="78" t="s">
        <v>40</v>
      </c>
      <c r="C63" s="78"/>
      <c r="D63" s="78"/>
      <c r="E63" s="78"/>
      <c r="F63" s="34"/>
      <c r="G63" s="77" t="s">
        <v>71</v>
      </c>
      <c r="H63" s="77"/>
      <c r="I63" s="77"/>
      <c r="J63" s="77"/>
    </row>
    <row r="64" spans="2:10" ht="48" customHeight="1" x14ac:dyDescent="0.35">
      <c r="B64" s="60" t="s">
        <v>12</v>
      </c>
      <c r="C64" s="49" t="s">
        <v>47</v>
      </c>
      <c r="D64" s="49" t="s">
        <v>48</v>
      </c>
      <c r="E64" s="50" t="s">
        <v>49</v>
      </c>
      <c r="F64" s="34"/>
      <c r="G64" s="57" t="s">
        <v>72</v>
      </c>
      <c r="H64" s="49" t="s">
        <v>47</v>
      </c>
      <c r="I64" s="49" t="s">
        <v>48</v>
      </c>
      <c r="J64" s="50" t="s">
        <v>49</v>
      </c>
    </row>
    <row r="65" spans="2:10" ht="30" customHeight="1" x14ac:dyDescent="0.35">
      <c r="B65" s="52" t="s">
        <v>31</v>
      </c>
      <c r="C65" s="53">
        <v>25000</v>
      </c>
      <c r="D65" s="53">
        <v>2000</v>
      </c>
      <c r="E65" s="53">
        <f>CuidadoPersonal[[#This Row],[Cantidad prevista 
costo]]-CuidadoPersonal[[#This Row],[Real 
costo]]</f>
        <v>23000</v>
      </c>
      <c r="F65" s="34"/>
      <c r="G65" s="52" t="s">
        <v>73</v>
      </c>
      <c r="H65" s="53">
        <v>50000</v>
      </c>
      <c r="I65" s="53">
        <v>0</v>
      </c>
      <c r="J65" s="53">
        <f>Legal[[#This Row],[Cantidad prevista 
costo]]-Legal[[#This Row],[Real 
costo]]</f>
        <v>50000</v>
      </c>
    </row>
    <row r="66" spans="2:10" ht="30" customHeight="1" x14ac:dyDescent="0.35">
      <c r="B66" s="52" t="s">
        <v>41</v>
      </c>
      <c r="C66" s="53">
        <v>20000</v>
      </c>
      <c r="D66" s="53">
        <v>25000</v>
      </c>
      <c r="E66" s="53">
        <f>CuidadoPersonal[[#This Row],[Cantidad prevista 
costo]]-CuidadoPersonal[[#This Row],[Real 
costo]]</f>
        <v>-5000</v>
      </c>
      <c r="F66" s="34"/>
      <c r="G66" s="52" t="s">
        <v>74</v>
      </c>
      <c r="H66" s="53">
        <v>0</v>
      </c>
      <c r="I66" s="53">
        <v>0</v>
      </c>
      <c r="J66" s="53">
        <f>Legal[[#This Row],[Cantidad prevista 
costo]]-Legal[[#This Row],[Real 
costo]]</f>
        <v>0</v>
      </c>
    </row>
    <row r="67" spans="2:10" ht="30" customHeight="1" x14ac:dyDescent="0.35">
      <c r="B67" s="52" t="s">
        <v>42</v>
      </c>
      <c r="C67" s="53">
        <v>35000</v>
      </c>
      <c r="D67" s="53">
        <v>30000</v>
      </c>
      <c r="E67" s="53">
        <f>CuidadoPersonal[[#This Row],[Cantidad prevista 
costo]]-CuidadoPersonal[[#This Row],[Real 
costo]]</f>
        <v>5000</v>
      </c>
      <c r="F67" s="34"/>
      <c r="G67" s="52" t="s">
        <v>75</v>
      </c>
      <c r="H67" s="53">
        <v>0</v>
      </c>
      <c r="I67" s="53">
        <v>0</v>
      </c>
      <c r="J67" s="53">
        <f>Legal[[#This Row],[Cantidad prevista 
costo]]-Legal[[#This Row],[Real 
costo]]</f>
        <v>0</v>
      </c>
    </row>
    <row r="68" spans="2:10" ht="30" customHeight="1" x14ac:dyDescent="0.35">
      <c r="B68" s="52" t="s">
        <v>43</v>
      </c>
      <c r="C68" s="53">
        <v>0</v>
      </c>
      <c r="D68" s="53">
        <v>0</v>
      </c>
      <c r="E68" s="53">
        <f>CuidadoPersonal[[#This Row],[Cantidad prevista 
costo]]-CuidadoPersonal[[#This Row],[Real 
costo]]</f>
        <v>0</v>
      </c>
      <c r="F68" s="34"/>
      <c r="G68" s="52" t="s">
        <v>21</v>
      </c>
      <c r="H68" s="53">
        <v>0</v>
      </c>
      <c r="I68" s="53">
        <v>0</v>
      </c>
      <c r="J68" s="53">
        <f>Legal[[#This Row],[Cantidad prevista 
costo]]-Legal[[#This Row],[Real 
costo]]</f>
        <v>0</v>
      </c>
    </row>
    <row r="69" spans="2:10" ht="30" customHeight="1" x14ac:dyDescent="0.35">
      <c r="B69" s="52" t="s">
        <v>44</v>
      </c>
      <c r="C69" s="53">
        <v>18000</v>
      </c>
      <c r="D69" s="53">
        <v>10000</v>
      </c>
      <c r="E69" s="53">
        <f>CuidadoPersonal[[#This Row],[Cantidad prevista 
costo]]-CuidadoPersonal[[#This Row],[Real 
costo]]</f>
        <v>8000</v>
      </c>
      <c r="F69" s="34"/>
      <c r="G69" s="54" t="s">
        <v>22</v>
      </c>
      <c r="H69" s="55"/>
      <c r="I69" s="55"/>
      <c r="J69" s="56">
        <f>SUBTOTAL(109,Legal[Diferencia])</f>
        <v>50000</v>
      </c>
    </row>
    <row r="70" spans="2:10" ht="30" customHeight="1" x14ac:dyDescent="0.35">
      <c r="B70" s="52" t="s">
        <v>45</v>
      </c>
      <c r="C70" s="53">
        <v>0</v>
      </c>
      <c r="D70" s="53">
        <v>0</v>
      </c>
      <c r="E70" s="53">
        <f>CuidadoPersonal[[#This Row],[Cantidad prevista 
costo]]-CuidadoPersonal[[#This Row],[Real 
costo]]</f>
        <v>0</v>
      </c>
      <c r="F70" s="34"/>
      <c r="G70" s="45"/>
      <c r="H70" s="45"/>
      <c r="I70" s="45"/>
      <c r="J70" s="45"/>
    </row>
    <row r="71" spans="2:10" ht="30" customHeight="1" x14ac:dyDescent="0.35">
      <c r="B71" s="52" t="s">
        <v>21</v>
      </c>
      <c r="C71" s="53">
        <v>0</v>
      </c>
      <c r="D71" s="53">
        <v>0</v>
      </c>
      <c r="E71" s="53">
        <f>CuidadoPersonal[[#This Row],[Cantidad prevista 
costo]]-CuidadoPersonal[[#This Row],[Real 
costo]]</f>
        <v>0</v>
      </c>
      <c r="F71" s="34"/>
      <c r="G71" s="45"/>
      <c r="H71" s="45"/>
      <c r="I71" s="45"/>
      <c r="J71" s="45"/>
    </row>
    <row r="72" spans="2:10" ht="30" customHeight="1" x14ac:dyDescent="0.35">
      <c r="B72" s="54" t="s">
        <v>22</v>
      </c>
      <c r="C72" s="55"/>
      <c r="D72" s="55"/>
      <c r="E72" s="56">
        <f>SUBTOTAL(109,CuidadoPersonal[Diferencia])</f>
        <v>31000</v>
      </c>
      <c r="F72" s="34"/>
      <c r="G72" s="45"/>
      <c r="H72" s="45"/>
      <c r="I72" s="45"/>
      <c r="J72" s="45"/>
    </row>
    <row r="73" spans="2:10" ht="30" customHeight="1" x14ac:dyDescent="0.35">
      <c r="B73" s="70"/>
      <c r="C73" s="70"/>
      <c r="D73" s="70"/>
      <c r="E73" s="70"/>
      <c r="F73" s="34"/>
      <c r="G73" s="86" t="s">
        <v>76</v>
      </c>
      <c r="H73" s="86"/>
      <c r="I73" s="86"/>
      <c r="J73" s="81">
        <f>SUBTOTAL(109,Alojamiento[Cantidad prevista
costo],Transporte[Cantidad prevista 
costo],Seguro[Cantidad prevista
costo],Comida[Cantidad prevista 
costo],Mascotas[Cantidad prevista 
costo],CuidadoPersonal[Cantidad prevista 
costo],Entretenimiento[Cantidad prevista 
costo],Préstamos[Cantidad prevista 
costo],Impuestos[Cantidad prevista 
costo],Ahorros[Cantidad prevista 
costo],Regalos[Cantidad prevista 
costo],Legal[Cantidad prevista 
costo])</f>
        <v>1925000</v>
      </c>
    </row>
    <row r="74" spans="2:10" ht="30" customHeight="1" x14ac:dyDescent="0.35">
      <c r="F74" s="34"/>
      <c r="G74" s="86"/>
      <c r="H74" s="86"/>
      <c r="I74" s="86"/>
      <c r="J74" s="81"/>
    </row>
    <row r="75" spans="2:10" ht="30" customHeight="1" x14ac:dyDescent="0.35">
      <c r="F75" s="34"/>
      <c r="G75" s="83" t="s">
        <v>77</v>
      </c>
      <c r="H75" s="83"/>
      <c r="I75" s="83"/>
      <c r="J75" s="82">
        <f>SUBTOTAL(109,Alojamiento[Real 
costo],Transporte[Real 
costo],Seguro[Real 
costo],Comida[Real 
costo],Mascotas[Real 
costo],CuidadoPersonal[Real 
costo],Entretenimiento[Real 
costo],Préstamos[Real 
costo],Impuestos[Real 
costo],Ahorros[Real 
costo],Regalos[Real 
costo],Legal[Real 
costo])</f>
        <v>1739300</v>
      </c>
    </row>
    <row r="76" spans="2:10" ht="30" customHeight="1" x14ac:dyDescent="0.35">
      <c r="F76" s="34"/>
      <c r="G76" s="83"/>
      <c r="H76" s="83"/>
      <c r="I76" s="83"/>
      <c r="J76" s="82"/>
    </row>
    <row r="77" spans="2:10" ht="24.9" customHeight="1" x14ac:dyDescent="0.35">
      <c r="F77" s="34"/>
      <c r="G77" s="79" t="s">
        <v>78</v>
      </c>
      <c r="H77" s="79"/>
      <c r="I77" s="79"/>
      <c r="J77" s="80">
        <f>J73-J75</f>
        <v>185700</v>
      </c>
    </row>
    <row r="78" spans="2:10" ht="24.9" customHeight="1" x14ac:dyDescent="0.35">
      <c r="F78" s="34"/>
      <c r="G78" s="79"/>
      <c r="H78" s="79"/>
      <c r="I78" s="79"/>
      <c r="J78" s="80"/>
    </row>
    <row r="79" spans="2:10" ht="24.9" customHeight="1" x14ac:dyDescent="0.35">
      <c r="F79" s="34"/>
    </row>
    <row r="80" spans="2:10" ht="24.9" customHeight="1" x14ac:dyDescent="0.35">
      <c r="F80" s="34"/>
    </row>
    <row r="81" spans="6:8" ht="24.9" customHeight="1" x14ac:dyDescent="0.45">
      <c r="F81" s="34"/>
      <c r="G81" s="74" t="s">
        <v>88</v>
      </c>
      <c r="H81" s="74">
        <f>+J73</f>
        <v>1925000</v>
      </c>
    </row>
    <row r="82" spans="6:8" ht="22.5" x14ac:dyDescent="0.45">
      <c r="G82" s="75" t="s">
        <v>77</v>
      </c>
      <c r="H82" s="75">
        <f>+J75</f>
        <v>1739300</v>
      </c>
    </row>
    <row r="83" spans="6:8" ht="22.5" x14ac:dyDescent="0.45">
      <c r="G83" s="75" t="s">
        <v>78</v>
      </c>
      <c r="H83" s="75">
        <f>+J77</f>
        <v>185700</v>
      </c>
    </row>
    <row r="84" spans="6:8" x14ac:dyDescent="0.25">
      <c r="H84" s="73"/>
    </row>
  </sheetData>
  <mergeCells count="26">
    <mergeCell ref="B2:H2"/>
    <mergeCell ref="G38:J38"/>
    <mergeCell ref="G73:I74"/>
    <mergeCell ref="E4:G5"/>
    <mergeCell ref="E6:G7"/>
    <mergeCell ref="E8:G9"/>
    <mergeCell ref="B4:C4"/>
    <mergeCell ref="B9:C9"/>
    <mergeCell ref="H4:H5"/>
    <mergeCell ref="H6:H7"/>
    <mergeCell ref="H8:H9"/>
    <mergeCell ref="B28:E28"/>
    <mergeCell ref="B39:E39"/>
    <mergeCell ref="G28:J28"/>
    <mergeCell ref="G39:J39"/>
    <mergeCell ref="B47:E47"/>
    <mergeCell ref="G77:I78"/>
    <mergeCell ref="J77:J78"/>
    <mergeCell ref="J73:J74"/>
    <mergeCell ref="J75:J76"/>
    <mergeCell ref="G75:I76"/>
    <mergeCell ref="G47:J47"/>
    <mergeCell ref="B54:E54"/>
    <mergeCell ref="G54:J54"/>
    <mergeCell ref="B63:E63"/>
    <mergeCell ref="G63:J63"/>
  </mergeCells>
  <dataValidations count="12">
    <dataValidation allowBlank="1" showInputMessage="1" showErrorMessage="1" prompt="Cree un presupuesto mensual personal en esta hoja de cálculo. Encontrará instrucciones útiles sobre cómo usar este libro en las celdas de esta columna. Use la flecha hacia abajo para empezar." sqref="A1" xr:uid="{535C1FB4-69DA-478A-9C24-451D9BD5B386}"/>
    <dataValidation allowBlank="1" showInputMessage="1" showErrorMessage="1" prompt="El título de esta hoja de cálculo está en la celda B2. La instrucción siguiente está en la celda A4." sqref="A2" xr:uid="{B4FABB03-3192-4386-8C0C-14BCEBFC58A9}"/>
    <dataValidation allowBlank="1" showInputMessage="1" showErrorMessage="1" prompt="La etiqueta Ingresos mensuales previstos está en la celda de la derecha. Escriba el Ingreso 1 en la celda C5 y el Ingreso adicional en la C6 para calcular el total de ingresos mensuales en la celda C7. La instrucción siguiente se encuentra en la celda A7." sqref="A4" xr:uid="{37ECE25A-D750-4901-9936-FA0425D6DFC1}"/>
    <dataValidation allowBlank="1" showInputMessage="1" showErrorMessage="1" prompt="El saldo previsto se calcula automáticamente en la celda H4; el saldo real, en la H6; y la diferencia, en la celda H8. La instrucción siguiente se encuentra en la celda A9." sqref="A7" xr:uid="{30295BAD-27FA-449C-8A78-ECFC2ACE1A2B}"/>
    <dataValidation allowBlank="1" showInputMessage="1" showErrorMessage="1" prompt="La etiqueta Ingresos mensuales reales está en la celda de la derecha. Escriba el Ingreso 1 en la celda C10 y el Ingreso adicional en la C11 para calcular el total de ingresos mensuales en la celda C12. La instrucción siguiente está en la celda A15." sqref="A9" xr:uid="{23FC07BB-1058-4403-A6BB-F2E3DAB6391D}"/>
    <dataValidation allowBlank="1" showInputMessage="1" showErrorMessage="1" prompt="Escriba los detalles en la tabla Alojamiento, empezando por la celda de la derecha y en la tabla Entretenimiento, empezando por la celda G15. La instrucción siguiente se encuentra en la celda A29." sqref="A15" xr:uid="{DCC6E90E-6B90-466F-863D-46F7DA3C4296}"/>
    <dataValidation allowBlank="1" showInputMessage="1" showErrorMessage="1" prompt="Escriba los detalles en la tabla Transporte, empezando por la celda de la derecha y en la tabla Préstamos, empezando por la celda G29. La instrucción siguiente se encuentra en la celda A40." sqref="A29" xr:uid="{AFC8D67D-8805-4E04-8494-156CF7945383}"/>
    <dataValidation allowBlank="1" showInputMessage="1" showErrorMessage="1" prompt="Escriba la información en la tabla Seguro, empezando por la celda de la derecha y en la tabla Impuestos, empezando por la celda G40. La instrucción siguiente se encuentra en la celda A48." sqref="A40" xr:uid="{34699D58-6783-4DA8-AD00-EB6D5B4F4886}"/>
    <dataValidation allowBlank="1" showInputMessage="1" showErrorMessage="1" prompt="Escriba los detalles en la tabla Comida, empezando por la celda de la derecha y en la tabla Ahorros, empezando por la celda G48. La instrucción siguiente se encuentra en la celda A55." sqref="A48" xr:uid="{E10C94B7-CAAB-4591-99E4-5A50789CA061}"/>
    <dataValidation allowBlank="1" showInputMessage="1" showErrorMessage="1" prompt="Escriba los detalles en la tabla Cuidado personal, empezando en la celda de la derecha y en la tabla Legal a partir de la celda G64. La siguiente instrucción está en la celda A73." sqref="A64" xr:uid="{4D40684C-D56F-4273-B2CC-5C8947747B1A}"/>
    <dataValidation allowBlank="1" showInputMessage="1" showErrorMessage="1" prompt="El total de gastos previstos se calcula automáticamente en la celda J73; el total del gasto real, en la J75; y la diferencia total, en la celda J77." sqref="A73" xr:uid="{7663E59F-1158-4833-8ADA-EE341AD75E0A}"/>
    <dataValidation allowBlank="1" showInputMessage="1" showErrorMessage="1" prompt="Escriba los detalles en la tabla Mascotas, empezando en la celda de la derecha y en la tabla Regalos empezando por la celda G54. La siguiente instrucción está en la celda A64." sqref="A55" xr:uid="{2288A180-A788-4190-A6AF-985B4E7FF023}"/>
  </dataValidations>
  <printOptions horizontalCentered="1"/>
  <pageMargins left="0.4" right="0.4" top="0.4" bottom="0.4" header="0.3" footer="0.5"/>
  <pageSetup paperSize="9" scale="46" fitToHeight="0" orientation="portrait" r:id="rId1"/>
  <headerFooter differentFirst="1">
    <oddFooter>Page &amp;P of &amp;N</oddFooter>
  </headerFooter>
  <rowBreaks count="1" manualBreakCount="1">
    <brk id="44" max="16383" man="1"/>
  </rowBreaks>
  <ignoredErrors>
    <ignoredError sqref="J16:J24 E30 J30:J35 J41:J44 E41:E44 E49:E51 J49:J51 J56:J58 J65:J68 J74 E65:E71 E60 E56:E59 J76" emptyCellReference="1"/>
  </ignoredErrors>
  <drawing r:id="rId2"/>
  <tableParts count="12">
    <tablePart r:id="rId3"/>
    <tablePart r:id="rId4"/>
    <tablePart r:id="rId5"/>
    <tablePart r:id="rId6"/>
    <tablePart r:id="rId7"/>
    <tablePart r:id="rId8"/>
    <tablePart r:id="rId9"/>
    <tablePart r:id="rId10"/>
    <tablePart r:id="rId11"/>
    <tablePart r:id="rId12"/>
    <tablePart r:id="rId13"/>
    <tablePart r:id="rId1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A442B-5274-44F6-88D1-8DB1FDB9FACB}">
  <dimension ref="A1:C47"/>
  <sheetViews>
    <sheetView tabSelected="1" topLeftCell="A25" zoomScale="60" workbookViewId="0">
      <selection activeCell="U28" sqref="U28"/>
    </sheetView>
  </sheetViews>
  <sheetFormatPr defaultColWidth="11.19921875" defaultRowHeight="13" x14ac:dyDescent="0.3"/>
  <cols>
    <col min="1" max="1" width="29.69921875" customWidth="1"/>
    <col min="2" max="2" width="28" customWidth="1"/>
    <col min="3" max="3" width="19.69921875" customWidth="1"/>
  </cols>
  <sheetData>
    <row r="1" spans="1:2" x14ac:dyDescent="0.3">
      <c r="A1" t="s">
        <v>8</v>
      </c>
      <c r="B1" t="s">
        <v>11</v>
      </c>
    </row>
    <row r="2" spans="1:2" x14ac:dyDescent="0.3">
      <c r="A2" s="71">
        <f>+'Presupuesto personal mensual'!C7</f>
        <v>2000000</v>
      </c>
      <c r="B2" s="71">
        <f>+'Presupuesto personal mensual'!C12</f>
        <v>2000000</v>
      </c>
    </row>
    <row r="20" spans="1:3" x14ac:dyDescent="0.3">
      <c r="A20" t="s">
        <v>76</v>
      </c>
      <c r="B20" t="s">
        <v>77</v>
      </c>
      <c r="C20" t="s">
        <v>78</v>
      </c>
    </row>
    <row r="21" spans="1:3" x14ac:dyDescent="0.3">
      <c r="A21" s="72">
        <f>+'Presupuesto personal mensual'!H81</f>
        <v>1925000</v>
      </c>
      <c r="B21" s="72">
        <f>+'Presupuesto personal mensual'!H83</f>
        <v>185700</v>
      </c>
      <c r="C21" s="72">
        <f>+'Presupuesto personal mensual'!H83</f>
        <v>185700</v>
      </c>
    </row>
    <row r="35" spans="1:3" x14ac:dyDescent="0.3">
      <c r="A35" t="s">
        <v>87</v>
      </c>
      <c r="B35" t="s">
        <v>46</v>
      </c>
      <c r="C35" t="s">
        <v>48</v>
      </c>
    </row>
    <row r="36" spans="1:3" x14ac:dyDescent="0.3">
      <c r="A36" t="s">
        <v>81</v>
      </c>
      <c r="B36" s="72">
        <f>+SUM(Alojamiento[Cantidad prevista
costo])</f>
        <v>530000</v>
      </c>
      <c r="C36" s="72">
        <f>+SUM(Alojamiento[Real 
costo])</f>
        <v>364000</v>
      </c>
    </row>
    <row r="37" spans="1:3" x14ac:dyDescent="0.3">
      <c r="A37" t="s">
        <v>50</v>
      </c>
      <c r="B37" s="72">
        <f>+SUM(Entretenimiento[Cantidad prevista 
costo])</f>
        <v>265000</v>
      </c>
      <c r="C37" s="72">
        <f>+SUM(Entretenimiento[Real 
costo])</f>
        <v>212300</v>
      </c>
    </row>
    <row r="38" spans="1:3" x14ac:dyDescent="0.3">
      <c r="A38" t="s">
        <v>23</v>
      </c>
      <c r="B38" s="72">
        <f>+SUM(Transporte[Cantidad prevista 
costo])</f>
        <v>390000</v>
      </c>
      <c r="C38" s="72">
        <f>+SUM(Transporte[Real 
costo])</f>
        <v>320000</v>
      </c>
    </row>
    <row r="39" spans="1:3" x14ac:dyDescent="0.3">
      <c r="A39" t="s">
        <v>56</v>
      </c>
      <c r="B39" s="72">
        <f>+SUM(Préstamos[Cantidad prevista 
costo])</f>
        <v>110000</v>
      </c>
      <c r="C39" s="72">
        <f>+SUM(Préstamos[Real 
costo])</f>
        <v>116000</v>
      </c>
    </row>
    <row r="40" spans="1:3" x14ac:dyDescent="0.3">
      <c r="A40" t="s">
        <v>26</v>
      </c>
      <c r="B40" s="72">
        <f>+SUM(Seguro[Cantidad prevista
costo])</f>
        <v>97000</v>
      </c>
      <c r="C40" s="72">
        <f>+SUM(Seguro[Real 
costo])</f>
        <v>47000</v>
      </c>
    </row>
    <row r="41" spans="1:3" x14ac:dyDescent="0.3">
      <c r="A41" t="s">
        <v>60</v>
      </c>
      <c r="B41" s="72">
        <f>+SUM(Impuestos[Cantidad prevista 
costo])</f>
        <v>50000</v>
      </c>
      <c r="C41" s="72">
        <f>+SUM(Impuestos[Real 
costo])</f>
        <v>20000</v>
      </c>
    </row>
    <row r="42" spans="1:3" x14ac:dyDescent="0.3">
      <c r="A42" t="s">
        <v>33</v>
      </c>
      <c r="B42" s="72">
        <f>+SUM(Comida[Cantidad prevista 
costo])</f>
        <v>250000</v>
      </c>
      <c r="C42" s="72">
        <f>+SUM(Comida[Real 
costo])</f>
        <v>530000</v>
      </c>
    </row>
    <row r="43" spans="1:3" x14ac:dyDescent="0.3">
      <c r="A43" t="s">
        <v>89</v>
      </c>
      <c r="B43" s="72">
        <f>+SUM(Ahorros[Cantidad prevista 
costo])</f>
        <v>40000</v>
      </c>
      <c r="C43" s="72">
        <f>+SUM(Ahorros[Real 
costo])</f>
        <v>25000</v>
      </c>
    </row>
    <row r="44" spans="1:3" x14ac:dyDescent="0.3">
      <c r="A44" t="s">
        <v>36</v>
      </c>
      <c r="B44" s="72">
        <f>+SUM(Mascotas[Cantidad prevista 
costo])</f>
        <v>35000</v>
      </c>
      <c r="C44" s="72">
        <f>+SUM(Mascotas[Real 
costo])</f>
        <v>30000</v>
      </c>
    </row>
    <row r="45" spans="1:3" x14ac:dyDescent="0.3">
      <c r="A45" t="s">
        <v>67</v>
      </c>
      <c r="B45" s="72">
        <f>+SUM(Regalos[Cantidad prevista 
costo])</f>
        <v>10000</v>
      </c>
      <c r="C45" s="72">
        <f>+SUM(Regalos[Real 
costo])</f>
        <v>8000</v>
      </c>
    </row>
    <row r="46" spans="1:3" x14ac:dyDescent="0.3">
      <c r="A46" t="s">
        <v>40</v>
      </c>
      <c r="B46" s="72">
        <f>+SUM(CuidadoPersonal[Cantidad prevista 
costo])</f>
        <v>98000</v>
      </c>
      <c r="C46" s="72">
        <f>+SUM(CuidadoPersonal[Real 
costo])</f>
        <v>67000</v>
      </c>
    </row>
    <row r="47" spans="1:3" x14ac:dyDescent="0.3">
      <c r="A47" t="s">
        <v>71</v>
      </c>
      <c r="B47" s="72">
        <f>+SUM(Legal[Cantidad prevista 
costo])</f>
        <v>50000</v>
      </c>
      <c r="C47" s="72">
        <f>+SUM(Legal[Real 
costo])</f>
        <v>0</v>
      </c>
    </row>
  </sheetData>
  <pageMargins left="0.7" right="0.7" top="0.75" bottom="0.75" header="0.3" footer="0.3"/>
  <drawing r:id="rId1"/>
  <tableParts count="3">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8771426-2A7A-4B36-9D43-BE26265259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8AC7FD9-EBCF-4CC4-BE1C-34B80F7E8353}">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C1766A65-F7C1-4A05-AEB7-FE8822B53FA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TM33398600</Template>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Inicio</vt:lpstr>
      <vt:lpstr>Presupuesto personal mensual</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2022-11-06T05:34:26Z</dcterms:created>
  <dcterms:modified xsi:type="dcterms:W3CDTF">2023-05-24T18:27:30Z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