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pos\PrjFLFPMexicoBFW\PrjFLFPMexicoBFW\_data\"/>
    </mc:Choice>
  </mc:AlternateContent>
  <xr:revisionPtr revIDLastSave="0" documentId="13_ncr:1_{C9EA7561-9C50-4A4C-B9F5-9C9AEBCA45DD}" xr6:coauthVersionLast="46" xr6:coauthVersionMax="46" xr10:uidLastSave="{00000000-0000-0000-0000-000000000000}"/>
  <bookViews>
    <workbookView xWindow="-110" yWindow="-110" windowWidth="38620" windowHeight="21360" activeTab="3" xr2:uid="{00000000-000D-0000-FFFF-FFFF00000000}"/>
  </bookViews>
  <sheets>
    <sheet name="README" sheetId="2" r:id="rId1"/>
    <sheet name="FigDemoEmigrants" sheetId="3" r:id="rId2"/>
    <sheet name="FigDemoSkillGenderShares" sheetId="6" r:id="rId3"/>
    <sheet name="Dataset2" sheetId="1" r:id="rId4"/>
  </sheets>
  <definedNames>
    <definedName name="_xlnm._FilterDatabase" localSheetId="3" hidden="1">Dataset2!$A$1:$Z$53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" i="1" l="1"/>
  <c r="Q17" i="1"/>
  <c r="Q18" i="1"/>
  <c r="Q19" i="1"/>
  <c r="Q20" i="1"/>
  <c r="Q21" i="1"/>
  <c r="Q22" i="1"/>
  <c r="Q23" i="1"/>
  <c r="Q24" i="1"/>
  <c r="Q25" i="1"/>
  <c r="Q26" i="1"/>
  <c r="Q27" i="1"/>
  <c r="Q15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S15" i="1"/>
  <c r="S2" i="1" s="1"/>
  <c r="S14" i="1"/>
  <c r="S13" i="1"/>
  <c r="S12" i="1"/>
  <c r="S11" i="1"/>
  <c r="S10" i="1"/>
  <c r="S9" i="1"/>
  <c r="S8" i="1"/>
  <c r="S7" i="1"/>
  <c r="S6" i="1"/>
  <c r="S5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T27" i="1" s="1"/>
  <c r="S26" i="1"/>
  <c r="T26" i="1" s="1"/>
  <c r="S25" i="1"/>
  <c r="T25" i="1" s="1"/>
  <c r="S24" i="1"/>
  <c r="T24" i="1" s="1"/>
  <c r="S23" i="1"/>
  <c r="T23" i="1" s="1"/>
  <c r="S22" i="1"/>
  <c r="T22" i="1" s="1"/>
  <c r="S21" i="1"/>
  <c r="T21" i="1" s="1"/>
  <c r="S20" i="1"/>
  <c r="T20" i="1" s="1"/>
  <c r="S19" i="1"/>
  <c r="T19" i="1" s="1"/>
  <c r="S18" i="1"/>
  <c r="T18" i="1" s="1"/>
  <c r="S17" i="1"/>
  <c r="S4" i="1" s="1"/>
  <c r="T17" i="1" s="1"/>
  <c r="S16" i="1"/>
  <c r="S3" i="1" s="1"/>
  <c r="R53" i="1"/>
  <c r="R52" i="1"/>
  <c r="R51" i="1"/>
  <c r="R50" i="1"/>
  <c r="R49" i="1"/>
  <c r="R48" i="1"/>
  <c r="R47" i="1"/>
  <c r="R46" i="1"/>
  <c r="R36" i="1"/>
  <c r="R35" i="1"/>
  <c r="R34" i="1"/>
  <c r="R33" i="1"/>
  <c r="R32" i="1"/>
  <c r="R31" i="1"/>
  <c r="R30" i="1"/>
  <c r="R29" i="1"/>
  <c r="R28" i="1"/>
  <c r="R23" i="1"/>
  <c r="R22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R45" i="1" s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R21" i="1" s="1"/>
  <c r="O27" i="1"/>
  <c r="O2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40" i="1"/>
  <c r="N35" i="1"/>
  <c r="N28" i="1"/>
  <c r="N14" i="1"/>
  <c r="N13" i="1"/>
  <c r="N12" i="1"/>
  <c r="N11" i="1"/>
  <c r="N10" i="1"/>
  <c r="N9" i="1"/>
  <c r="N8" i="1"/>
  <c r="N7" i="1"/>
  <c r="N6" i="1"/>
  <c r="N5" i="1"/>
  <c r="N4" i="1"/>
  <c r="L14" i="1"/>
  <c r="M53" i="1" s="1"/>
  <c r="L13" i="1"/>
  <c r="M52" i="1" s="1"/>
  <c r="L12" i="1"/>
  <c r="M51" i="1" s="1"/>
  <c r="L11" i="1"/>
  <c r="M50" i="1" s="1"/>
  <c r="L10" i="1"/>
  <c r="M49" i="1" s="1"/>
  <c r="L9" i="1"/>
  <c r="M48" i="1" s="1"/>
  <c r="L8" i="1"/>
  <c r="M21" i="1" s="1"/>
  <c r="L7" i="1"/>
  <c r="M46" i="1" s="1"/>
  <c r="L6" i="1"/>
  <c r="M19" i="1" s="1"/>
  <c r="L5" i="1"/>
  <c r="M5" i="1" s="1"/>
  <c r="L4" i="1"/>
  <c r="M4" i="1" s="1"/>
  <c r="L3" i="1"/>
  <c r="M29" i="1" s="1"/>
  <c r="L2" i="1"/>
  <c r="M28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W17" i="1" s="1"/>
  <c r="Y17" i="1" s="1"/>
  <c r="Z17" i="1" s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W38" i="1" s="1"/>
  <c r="Y38" i="1" s="1"/>
  <c r="Z38" i="1" s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W45" i="1" s="1"/>
  <c r="Y45" i="1" s="1"/>
  <c r="Z45" i="1" s="1"/>
  <c r="V42" i="1"/>
  <c r="V43" i="1"/>
  <c r="V44" i="1"/>
  <c r="V45" i="1"/>
  <c r="V46" i="1"/>
  <c r="V47" i="1"/>
  <c r="V48" i="1"/>
  <c r="V49" i="1"/>
  <c r="V50" i="1"/>
  <c r="V51" i="1"/>
  <c r="V52" i="1"/>
  <c r="V53" i="1"/>
  <c r="V2" i="1"/>
  <c r="W9" i="1" s="1"/>
  <c r="Y9" i="1" s="1"/>
  <c r="Z9" i="1" s="1"/>
  <c r="R25" i="1" l="1"/>
  <c r="R3" i="1"/>
  <c r="R27" i="1"/>
  <c r="R4" i="1"/>
  <c r="R6" i="1"/>
  <c r="R7" i="1"/>
  <c r="T16" i="1"/>
  <c r="R5" i="1"/>
  <c r="R10" i="1"/>
  <c r="R26" i="1"/>
  <c r="R11" i="1"/>
  <c r="R24" i="1"/>
  <c r="O16" i="1"/>
  <c r="R13" i="1"/>
  <c r="R37" i="1"/>
  <c r="N33" i="1"/>
  <c r="O18" i="1"/>
  <c r="R14" i="1"/>
  <c r="R38" i="1"/>
  <c r="R12" i="1"/>
  <c r="N34" i="1"/>
  <c r="R15" i="1"/>
  <c r="R39" i="1"/>
  <c r="R9" i="1"/>
  <c r="N30" i="1"/>
  <c r="N31" i="1"/>
  <c r="R40" i="1"/>
  <c r="N29" i="1"/>
  <c r="R2" i="1"/>
  <c r="O19" i="1"/>
  <c r="O21" i="1"/>
  <c r="R17" i="1"/>
  <c r="N37" i="1"/>
  <c r="O22" i="1"/>
  <c r="R18" i="1"/>
  <c r="R42" i="1"/>
  <c r="R8" i="1"/>
  <c r="N32" i="1"/>
  <c r="O20" i="1"/>
  <c r="R16" i="1"/>
  <c r="N36" i="1"/>
  <c r="R41" i="1"/>
  <c r="N38" i="1"/>
  <c r="O23" i="1"/>
  <c r="R19" i="1"/>
  <c r="R43" i="1"/>
  <c r="N2" i="1"/>
  <c r="N39" i="1"/>
  <c r="O24" i="1"/>
  <c r="R20" i="1"/>
  <c r="R44" i="1"/>
  <c r="O17" i="1"/>
  <c r="N3" i="1"/>
  <c r="O25" i="1"/>
  <c r="M8" i="1"/>
  <c r="M10" i="1"/>
  <c r="M6" i="1"/>
  <c r="M7" i="1"/>
  <c r="M9" i="1"/>
  <c r="M11" i="1"/>
  <c r="M33" i="1"/>
  <c r="M32" i="1"/>
  <c r="X17" i="1"/>
  <c r="M34" i="1"/>
  <c r="M35" i="1"/>
  <c r="M12" i="1"/>
  <c r="M36" i="1"/>
  <c r="M37" i="1"/>
  <c r="M38" i="1"/>
  <c r="M14" i="1"/>
  <c r="M13" i="1"/>
  <c r="M20" i="1"/>
  <c r="M30" i="1"/>
  <c r="X38" i="1"/>
  <c r="M31" i="1"/>
  <c r="M39" i="1"/>
  <c r="M40" i="1"/>
  <c r="M45" i="1"/>
  <c r="M15" i="1"/>
  <c r="M17" i="1"/>
  <c r="M41" i="1"/>
  <c r="M18" i="1"/>
  <c r="M42" i="1"/>
  <c r="M43" i="1"/>
  <c r="M44" i="1"/>
  <c r="M22" i="1"/>
  <c r="M23" i="1"/>
  <c r="M47" i="1"/>
  <c r="M24" i="1"/>
  <c r="X9" i="1"/>
  <c r="M25" i="1"/>
  <c r="M2" i="1"/>
  <c r="M26" i="1"/>
  <c r="X45" i="1"/>
  <c r="M3" i="1"/>
  <c r="M27" i="1"/>
  <c r="M16" i="1"/>
  <c r="W29" i="1"/>
  <c r="W4" i="1"/>
  <c r="W14" i="1"/>
  <c r="W2" i="1"/>
  <c r="W7" i="1"/>
  <c r="W6" i="1"/>
  <c r="W37" i="1"/>
  <c r="W36" i="1"/>
  <c r="W8" i="1"/>
  <c r="W35" i="1"/>
  <c r="W34" i="1"/>
  <c r="W3" i="1"/>
  <c r="W31" i="1"/>
  <c r="W5" i="1"/>
  <c r="W33" i="1"/>
  <c r="W32" i="1"/>
  <c r="W30" i="1"/>
  <c r="W26" i="1"/>
  <c r="W41" i="1"/>
  <c r="W15" i="1"/>
  <c r="W25" i="1"/>
  <c r="W53" i="1"/>
  <c r="W24" i="1"/>
  <c r="W52" i="1"/>
  <c r="W23" i="1"/>
  <c r="W22" i="1"/>
  <c r="W50" i="1"/>
  <c r="W49" i="1"/>
  <c r="W51" i="1"/>
  <c r="W48" i="1"/>
  <c r="W21" i="1"/>
  <c r="W20" i="1"/>
  <c r="W19" i="1"/>
  <c r="W47" i="1"/>
  <c r="W18" i="1"/>
  <c r="W46" i="1"/>
  <c r="W27" i="1"/>
  <c r="W13" i="1"/>
  <c r="W43" i="1"/>
  <c r="W16" i="1"/>
  <c r="W44" i="1"/>
  <c r="W12" i="1"/>
  <c r="W28" i="1"/>
  <c r="W11" i="1"/>
  <c r="W40" i="1"/>
  <c r="W42" i="1"/>
  <c r="W10" i="1"/>
  <c r="W39" i="1"/>
  <c r="Y30" i="1" l="1"/>
  <c r="Z30" i="1" s="1"/>
  <c r="X30" i="1"/>
  <c r="Y11" i="1"/>
  <c r="Z11" i="1" s="1"/>
  <c r="X11" i="1"/>
  <c r="Y12" i="1"/>
  <c r="Z12" i="1" s="1"/>
  <c r="X12" i="1"/>
  <c r="Y46" i="1"/>
  <c r="Z46" i="1" s="1"/>
  <c r="X46" i="1"/>
  <c r="Y24" i="1"/>
  <c r="Z24" i="1" s="1"/>
  <c r="X24" i="1"/>
  <c r="Y15" i="1"/>
  <c r="Z15" i="1" s="1"/>
  <c r="X15" i="1"/>
  <c r="Y44" i="1"/>
  <c r="Z44" i="1" s="1"/>
  <c r="X44" i="1"/>
  <c r="Y53" i="1"/>
  <c r="Z53" i="1" s="1"/>
  <c r="X53" i="1"/>
  <c r="Y40" i="1"/>
  <c r="Z40" i="1" s="1"/>
  <c r="X40" i="1"/>
  <c r="Y18" i="1"/>
  <c r="Z18" i="1" s="1"/>
  <c r="X18" i="1"/>
  <c r="Y51" i="1"/>
  <c r="Z51" i="1" s="1"/>
  <c r="X51" i="1"/>
  <c r="Y26" i="1"/>
  <c r="Z26" i="1" s="1"/>
  <c r="X26" i="1"/>
  <c r="Y5" i="1"/>
  <c r="Z5" i="1" s="1"/>
  <c r="X5" i="1"/>
  <c r="Y27" i="1"/>
  <c r="Z27" i="1" s="1"/>
  <c r="X27" i="1"/>
  <c r="Y34" i="1"/>
  <c r="Z34" i="1" s="1"/>
  <c r="X34" i="1"/>
  <c r="Y36" i="1"/>
  <c r="Z36" i="1" s="1"/>
  <c r="X36" i="1"/>
  <c r="Y39" i="1"/>
  <c r="Z39" i="1" s="1"/>
  <c r="X39" i="1"/>
  <c r="Y42" i="1"/>
  <c r="Z42" i="1" s="1"/>
  <c r="X42" i="1"/>
  <c r="Y25" i="1"/>
  <c r="Z25" i="1" s="1"/>
  <c r="X25" i="1"/>
  <c r="Y28" i="1"/>
  <c r="Z28" i="1" s="1"/>
  <c r="X28" i="1"/>
  <c r="Y31" i="1"/>
  <c r="Z31" i="1" s="1"/>
  <c r="X31" i="1"/>
  <c r="Y19" i="1"/>
  <c r="Z19" i="1" s="1"/>
  <c r="X19" i="1"/>
  <c r="Y52" i="1"/>
  <c r="Z52" i="1" s="1"/>
  <c r="X52" i="1"/>
  <c r="Y41" i="1"/>
  <c r="Z41" i="1" s="1"/>
  <c r="X41" i="1"/>
  <c r="Y16" i="1"/>
  <c r="Z16" i="1" s="1"/>
  <c r="X16" i="1"/>
  <c r="Y43" i="1"/>
  <c r="Z43" i="1" s="1"/>
  <c r="X43" i="1"/>
  <c r="Y35" i="1"/>
  <c r="Z35" i="1" s="1"/>
  <c r="X35" i="1"/>
  <c r="Y8" i="1"/>
  <c r="Z8" i="1" s="1"/>
  <c r="X8" i="1"/>
  <c r="Y20" i="1"/>
  <c r="Z20" i="1" s="1"/>
  <c r="X20" i="1"/>
  <c r="Y48" i="1"/>
  <c r="Z48" i="1" s="1"/>
  <c r="X48" i="1"/>
  <c r="Y7" i="1"/>
  <c r="Z7" i="1" s="1"/>
  <c r="X7" i="1"/>
  <c r="Y4" i="1"/>
  <c r="Z4" i="1" s="1"/>
  <c r="X4" i="1"/>
  <c r="Y10" i="1"/>
  <c r="Z10" i="1" s="1"/>
  <c r="X10" i="1"/>
  <c r="Y32" i="1"/>
  <c r="Z32" i="1" s="1"/>
  <c r="X32" i="1"/>
  <c r="Y33" i="1"/>
  <c r="Z33" i="1" s="1"/>
  <c r="X33" i="1"/>
  <c r="Y13" i="1"/>
  <c r="Z13" i="1" s="1"/>
  <c r="X13" i="1"/>
  <c r="Y3" i="1"/>
  <c r="Z3" i="1" s="1"/>
  <c r="X3" i="1"/>
  <c r="Y47" i="1"/>
  <c r="Z47" i="1" s="1"/>
  <c r="X47" i="1"/>
  <c r="Y21" i="1"/>
  <c r="Z21" i="1" s="1"/>
  <c r="X21" i="1"/>
  <c r="Y37" i="1"/>
  <c r="Z37" i="1" s="1"/>
  <c r="X37" i="1"/>
  <c r="Y6" i="1"/>
  <c r="Z6" i="1" s="1"/>
  <c r="X6" i="1"/>
  <c r="Y49" i="1"/>
  <c r="Z49" i="1" s="1"/>
  <c r="X49" i="1"/>
  <c r="Y2" i="1"/>
  <c r="Z2" i="1" s="1"/>
  <c r="X2" i="1"/>
  <c r="Y50" i="1"/>
  <c r="Z50" i="1" s="1"/>
  <c r="X50" i="1"/>
  <c r="Y14" i="1"/>
  <c r="Z14" i="1" s="1"/>
  <c r="X14" i="1"/>
  <c r="Y22" i="1"/>
  <c r="Z22" i="1" s="1"/>
  <c r="X22" i="1"/>
  <c r="Y23" i="1"/>
  <c r="Z23" i="1" s="1"/>
  <c r="X23" i="1"/>
  <c r="Y29" i="1"/>
  <c r="Z29" i="1" s="1"/>
  <c r="X29" i="1"/>
</calcChain>
</file>

<file path=xl/sharedStrings.xml><?xml version="1.0" encoding="utf-8"?>
<sst xmlns="http://schemas.openxmlformats.org/spreadsheetml/2006/main" count="292" uniqueCount="69">
  <si>
    <t>year</t>
  </si>
  <si>
    <t>group</t>
  </si>
  <si>
    <t>numberPotentialWorkers</t>
  </si>
  <si>
    <t>shareMarried</t>
  </si>
  <si>
    <t>shareChildrenUnder5</t>
  </si>
  <si>
    <t>WBL</t>
  </si>
  <si>
    <t>Appliances</t>
  </si>
  <si>
    <t>jobScarceAgree</t>
  </si>
  <si>
    <t>jobScarceDisagree</t>
  </si>
  <si>
    <t>migrants</t>
  </si>
  <si>
    <t>G00</t>
  </si>
  <si>
    <t>G01</t>
  </si>
  <si>
    <t>G10</t>
  </si>
  <si>
    <t>G11</t>
  </si>
  <si>
    <t>migrantsAtInitialShare</t>
  </si>
  <si>
    <t>numberPotentialWorkersAddBackAddMIgrants</t>
  </si>
  <si>
    <t>migrantsShareDevi89</t>
  </si>
  <si>
    <t>Excel version of the csv file</t>
  </si>
  <si>
    <t>Some column statistics computations are done more transparently here</t>
  </si>
  <si>
    <t>Population Related Columns</t>
  </si>
  <si>
    <t>Note: Migrant data from https://www.iab.de/en/iab-aktuell.aspx at IADB</t>
  </si>
  <si>
    <t>from IADB data, migrant by education and education groups</t>
  </si>
  <si>
    <t>migrants/(migrants + numberPotentialWorkers)</t>
  </si>
  <si>
    <t>prime-age in Mexico local population count</t>
  </si>
  <si>
    <t>prime-age in Mexico local population count +- migrants count deviation from 1989 group-specific ratios</t>
  </si>
  <si>
    <t>Percentage change "local workers" if add back in excessively (compared to 1989) migrated people</t>
  </si>
  <si>
    <t>Row Labels</t>
  </si>
  <si>
    <t>Grand Total</t>
  </si>
  <si>
    <t>Column Labels</t>
  </si>
  <si>
    <t>group-name</t>
  </si>
  <si>
    <t>female-unskilled</t>
  </si>
  <si>
    <t>female-skilled</t>
  </si>
  <si>
    <t>male-unskilled</t>
  </si>
  <si>
    <t>male-skilled</t>
  </si>
  <si>
    <t>G00 Total</t>
  </si>
  <si>
    <t>G01 Total</t>
  </si>
  <si>
    <t>G10 Total</t>
  </si>
  <si>
    <t>G11 Total</t>
  </si>
  <si>
    <t>female-skilled Total</t>
  </si>
  <si>
    <t>female-unskilled Total</t>
  </si>
  <si>
    <t>male-skilled Total</t>
  </si>
  <si>
    <t>male-unskilled Total</t>
  </si>
  <si>
    <t>emigrants</t>
  </si>
  <si>
    <t>emigrantsAddBack</t>
  </si>
  <si>
    <t>emigrantsAtInitialShare</t>
  </si>
  <si>
    <t>emigrantShrMigAndHome</t>
  </si>
  <si>
    <t>emigrantsShareDevi89</t>
  </si>
  <si>
    <t>numberPotentialWorkersAddBackAddEmIgrants</t>
  </si>
  <si>
    <t>Sum of numberPotentialWorkers</t>
  </si>
  <si>
    <t>Gender</t>
  </si>
  <si>
    <t>Female</t>
  </si>
  <si>
    <t>Male</t>
  </si>
  <si>
    <t>Sum of emigrantShrMigAndHome</t>
  </si>
  <si>
    <t>Sum of emigrantsAddBack</t>
  </si>
  <si>
    <t>Sum of emigrantsShareDevi89</t>
  </si>
  <si>
    <t>Average of ShareofGenderPopSkilled</t>
  </si>
  <si>
    <t>Average of numberPotentialWorkers</t>
  </si>
  <si>
    <t>Skill Share Statistics: For counterfactuals where we change the share of skilled workers</t>
  </si>
  <si>
    <t>CtrPSklmGen89</t>
  </si>
  <si>
    <t>counterfactual probability of skill conditional on gender keep at 1989 levels, but all else as actual</t>
  </si>
  <si>
    <t>PopTotAllSklGen</t>
  </si>
  <si>
    <t>ShrSklGenOfPopTot</t>
  </si>
  <si>
    <t>ShrofTotPopSkill</t>
  </si>
  <si>
    <t>ShrofTotalPopGen</t>
  </si>
  <si>
    <t>ShrofGenPopSkl</t>
  </si>
  <si>
    <t>CtrGenRelaSkl89MaleLvlAct</t>
  </si>
  <si>
    <t>CtrS_PSklmGen</t>
  </si>
  <si>
    <t>`</t>
  </si>
  <si>
    <t>ShrofSklPopGen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</si>
</sst>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164" fontId="16" fillId="36" borderId="0" xfId="0" applyNumberFormat="1" applyFont="1" applyFill="1"/>
    <xf numFmtId="0" fontId="0" fillId="36" borderId="0" xfId="0" applyFill="1"/>
    <xf numFmtId="164" fontId="0" fillId="36" borderId="0" xfId="0" applyNumberFormat="1" applyFill="1"/>
    <xf numFmtId="0" fontId="0" fillId="37" borderId="0" xfId="0" applyFill="1"/>
    <xf numFmtId="0" fontId="0" fillId="38" borderId="0" xfId="0" applyFill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[Dataset2.xlsx]FigDemoEmigrants!PivotTable9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Emigrant/(Emigrant + Home Prime Age)</a:t>
            </a:r>
          </a:p>
          <a:p>
            <a:pPr>
              <a:defRPr/>
            </a:pPr>
            <a:endParaRPr lang="en-US" b="1"/>
          </a:p>
          <a:p>
            <a:pPr>
              <a:defRPr/>
            </a:pPr>
            <a:r>
              <a:rPr lang="en-US" b="1"/>
              <a:t>Chart A1</a:t>
            </a:r>
            <a:r>
              <a:rPr lang="en-US"/>
              <a:t>: Share of emigrants to total emigrants and homeprime age.</a:t>
            </a:r>
            <a:r>
              <a:rPr lang="en-US" baseline="0"/>
              <a:t> shows that </a:t>
            </a:r>
            <a:r>
              <a:rPr lang="en-US"/>
              <a:t>unskilled worker's</a:t>
            </a:r>
            <a:r>
              <a:rPr lang="en-US" baseline="0"/>
              <a:t> share of emigrant is rising over time, but skilled worker not much, actually decreased first.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FigDemoEmigrants!$B$5:$B$7</c:f>
              <c:strCache>
                <c:ptCount val="1"/>
                <c:pt idx="0">
                  <c:v>female-skilled - G01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FigDemoEmigrants!$A$8:$A$21</c:f>
              <c:strCache>
                <c:ptCount val="13"/>
                <c:pt idx="0">
                  <c:v>1989</c:v>
                </c:pt>
                <c:pt idx="1">
                  <c:v>1992</c:v>
                </c:pt>
                <c:pt idx="2">
                  <c:v>1994</c:v>
                </c:pt>
                <c:pt idx="3">
                  <c:v>1996</c:v>
                </c:pt>
                <c:pt idx="4">
                  <c:v>1998</c:v>
                </c:pt>
                <c:pt idx="5">
                  <c:v>2000</c:v>
                </c:pt>
                <c:pt idx="6">
                  <c:v>2002</c:v>
                </c:pt>
                <c:pt idx="7">
                  <c:v>2004</c:v>
                </c:pt>
                <c:pt idx="8">
                  <c:v>2005</c:v>
                </c:pt>
                <c:pt idx="9">
                  <c:v>2008</c:v>
                </c:pt>
                <c:pt idx="10">
                  <c:v>2010</c:v>
                </c:pt>
                <c:pt idx="11">
                  <c:v>2012</c:v>
                </c:pt>
                <c:pt idx="12">
                  <c:v>2014</c:v>
                </c:pt>
              </c:strCache>
            </c:strRef>
          </c:cat>
          <c:val>
            <c:numRef>
              <c:f>FigDemoEmigrants!$B$8:$B$21</c:f>
              <c:numCache>
                <c:formatCode>General</c:formatCode>
                <c:ptCount val="13"/>
                <c:pt idx="0">
                  <c:v>0.14923604173908195</c:v>
                </c:pt>
                <c:pt idx="1">
                  <c:v>0.13694800584123512</c:v>
                </c:pt>
                <c:pt idx="2">
                  <c:v>0.12506521302306375</c:v>
                </c:pt>
                <c:pt idx="3">
                  <c:v>0.11769501121260351</c:v>
                </c:pt>
                <c:pt idx="4">
                  <c:v>0.11483828278396709</c:v>
                </c:pt>
                <c:pt idx="5">
                  <c:v>0.11198100320909206</c:v>
                </c:pt>
                <c:pt idx="6">
                  <c:v>0.11902470663669955</c:v>
                </c:pt>
                <c:pt idx="7">
                  <c:v>0.12606844336815362</c:v>
                </c:pt>
                <c:pt idx="8">
                  <c:v>0.12959022912245366</c:v>
                </c:pt>
                <c:pt idx="9">
                  <c:v>0.13014628246858975</c:v>
                </c:pt>
                <c:pt idx="10">
                  <c:v>0.13051686228360843</c:v>
                </c:pt>
                <c:pt idx="11">
                  <c:v>0.1308876609373435</c:v>
                </c:pt>
                <c:pt idx="12">
                  <c:v>0.13125833291039057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0-45BD-BB0B-B7A5092670B3}"/>
            </c:ext>
          </c:extLst>
        </c:ser>
        <c:ser>
          <c:idx val="1"/>
          <c:order val="1"/>
          <c:tx>
            <c:strRef>
              <c:f>FigDemoEmigrants!$D$5:$D$7</c:f>
              <c:strCache>
                <c:ptCount val="1"/>
                <c:pt idx="0">
                  <c:v>female-unskilled - G00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FigDemoEmigrants!$A$8:$A$21</c:f>
              <c:strCache>
                <c:ptCount val="13"/>
                <c:pt idx="0">
                  <c:v>1989</c:v>
                </c:pt>
                <c:pt idx="1">
                  <c:v>1992</c:v>
                </c:pt>
                <c:pt idx="2">
                  <c:v>1994</c:v>
                </c:pt>
                <c:pt idx="3">
                  <c:v>1996</c:v>
                </c:pt>
                <c:pt idx="4">
                  <c:v>1998</c:v>
                </c:pt>
                <c:pt idx="5">
                  <c:v>2000</c:v>
                </c:pt>
                <c:pt idx="6">
                  <c:v>2002</c:v>
                </c:pt>
                <c:pt idx="7">
                  <c:v>2004</c:v>
                </c:pt>
                <c:pt idx="8">
                  <c:v>2005</c:v>
                </c:pt>
                <c:pt idx="9">
                  <c:v>2008</c:v>
                </c:pt>
                <c:pt idx="10">
                  <c:v>2010</c:v>
                </c:pt>
                <c:pt idx="11">
                  <c:v>2012</c:v>
                </c:pt>
                <c:pt idx="12">
                  <c:v>2014</c:v>
                </c:pt>
              </c:strCache>
            </c:strRef>
          </c:cat>
          <c:val>
            <c:numRef>
              <c:f>FigDemoEmigrants!$D$8:$D$21</c:f>
              <c:numCache>
                <c:formatCode>General</c:formatCode>
                <c:ptCount val="13"/>
                <c:pt idx="0">
                  <c:v>6.1621761028733714E-2</c:v>
                </c:pt>
                <c:pt idx="1">
                  <c:v>6.6791535225617524E-2</c:v>
                </c:pt>
                <c:pt idx="2">
                  <c:v>7.0935416851903341E-2</c:v>
                </c:pt>
                <c:pt idx="3">
                  <c:v>7.5840921632977149E-2</c:v>
                </c:pt>
                <c:pt idx="4">
                  <c:v>8.1584039343497866E-2</c:v>
                </c:pt>
                <c:pt idx="5">
                  <c:v>8.6558871953730535E-2</c:v>
                </c:pt>
                <c:pt idx="6">
                  <c:v>9.8308049771098499E-2</c:v>
                </c:pt>
                <c:pt idx="7">
                  <c:v>0.10958246039784726</c:v>
                </c:pt>
                <c:pt idx="8">
                  <c:v>0.11524315039553398</c:v>
                </c:pt>
                <c:pt idx="9">
                  <c:v>0.11602542554283762</c:v>
                </c:pt>
                <c:pt idx="10">
                  <c:v>0.11530828327421537</c:v>
                </c:pt>
                <c:pt idx="11">
                  <c:v>0.11354162037321557</c:v>
                </c:pt>
                <c:pt idx="12">
                  <c:v>0.11082689293919991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0-45BD-BB0B-B7A5092670B3}"/>
            </c:ext>
          </c:extLst>
        </c:ser>
        <c:ser>
          <c:idx val="2"/>
          <c:order val="2"/>
          <c:tx>
            <c:strRef>
              <c:f>FigDemoEmigrants!$F$5:$F$7</c:f>
              <c:strCache>
                <c:ptCount val="1"/>
                <c:pt idx="0">
                  <c:v>male-skilled - G11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FigDemoEmigrants!$A$8:$A$21</c:f>
              <c:strCache>
                <c:ptCount val="13"/>
                <c:pt idx="0">
                  <c:v>1989</c:v>
                </c:pt>
                <c:pt idx="1">
                  <c:v>1992</c:v>
                </c:pt>
                <c:pt idx="2">
                  <c:v>1994</c:v>
                </c:pt>
                <c:pt idx="3">
                  <c:v>1996</c:v>
                </c:pt>
                <c:pt idx="4">
                  <c:v>1998</c:v>
                </c:pt>
                <c:pt idx="5">
                  <c:v>2000</c:v>
                </c:pt>
                <c:pt idx="6">
                  <c:v>2002</c:v>
                </c:pt>
                <c:pt idx="7">
                  <c:v>2004</c:v>
                </c:pt>
                <c:pt idx="8">
                  <c:v>2005</c:v>
                </c:pt>
                <c:pt idx="9">
                  <c:v>2008</c:v>
                </c:pt>
                <c:pt idx="10">
                  <c:v>2010</c:v>
                </c:pt>
                <c:pt idx="11">
                  <c:v>2012</c:v>
                </c:pt>
                <c:pt idx="12">
                  <c:v>2014</c:v>
                </c:pt>
              </c:strCache>
            </c:strRef>
          </c:cat>
          <c:val>
            <c:numRef>
              <c:f>FigDemoEmigrants!$F$8:$F$21</c:f>
              <c:numCache>
                <c:formatCode>General</c:formatCode>
                <c:ptCount val="13"/>
                <c:pt idx="0">
                  <c:v>0.10393408306849419</c:v>
                </c:pt>
                <c:pt idx="1">
                  <c:v>9.8798313156113399E-2</c:v>
                </c:pt>
                <c:pt idx="2">
                  <c:v>9.2146630408227834E-2</c:v>
                </c:pt>
                <c:pt idx="3">
                  <c:v>8.9555332217288425E-2</c:v>
                </c:pt>
                <c:pt idx="4">
                  <c:v>9.1024303125925729E-2</c:v>
                </c:pt>
                <c:pt idx="5">
                  <c:v>9.2493030719527275E-2</c:v>
                </c:pt>
                <c:pt idx="6">
                  <c:v>9.987478977360062E-2</c:v>
                </c:pt>
                <c:pt idx="7">
                  <c:v>0.10725622998030895</c:v>
                </c:pt>
                <c:pt idx="8">
                  <c:v>0.11094712693311959</c:v>
                </c:pt>
                <c:pt idx="9">
                  <c:v>0.11249518522165929</c:v>
                </c:pt>
                <c:pt idx="10">
                  <c:v>0.11352722714958483</c:v>
                </c:pt>
                <c:pt idx="11">
                  <c:v>0.11455927749148009</c:v>
                </c:pt>
                <c:pt idx="12">
                  <c:v>0.11559140667911176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20-45BD-BB0B-B7A5092670B3}"/>
            </c:ext>
          </c:extLst>
        </c:ser>
        <c:ser>
          <c:idx val="3"/>
          <c:order val="3"/>
          <c:tx>
            <c:strRef>
              <c:f>FigDemoEmigrants!$H$5:$H$7</c:f>
              <c:strCache>
                <c:ptCount val="1"/>
                <c:pt idx="0">
                  <c:v>male-unskilled - G10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FigDemoEmigrants!$A$8:$A$21</c:f>
              <c:strCache>
                <c:ptCount val="13"/>
                <c:pt idx="0">
                  <c:v>1989</c:v>
                </c:pt>
                <c:pt idx="1">
                  <c:v>1992</c:v>
                </c:pt>
                <c:pt idx="2">
                  <c:v>1994</c:v>
                </c:pt>
                <c:pt idx="3">
                  <c:v>1996</c:v>
                </c:pt>
                <c:pt idx="4">
                  <c:v>1998</c:v>
                </c:pt>
                <c:pt idx="5">
                  <c:v>2000</c:v>
                </c:pt>
                <c:pt idx="6">
                  <c:v>2002</c:v>
                </c:pt>
                <c:pt idx="7">
                  <c:v>2004</c:v>
                </c:pt>
                <c:pt idx="8">
                  <c:v>2005</c:v>
                </c:pt>
                <c:pt idx="9">
                  <c:v>2008</c:v>
                </c:pt>
                <c:pt idx="10">
                  <c:v>2010</c:v>
                </c:pt>
                <c:pt idx="11">
                  <c:v>2012</c:v>
                </c:pt>
                <c:pt idx="12">
                  <c:v>2014</c:v>
                </c:pt>
              </c:strCache>
            </c:strRef>
          </c:cat>
          <c:val>
            <c:numRef>
              <c:f>FigDemoEmigrants!$H$8:$H$21</c:f>
              <c:numCache>
                <c:formatCode>General</c:formatCode>
                <c:ptCount val="13"/>
                <c:pt idx="0">
                  <c:v>8.2825440138067086E-2</c:v>
                </c:pt>
                <c:pt idx="1">
                  <c:v>7.9692048058527185E-2</c:v>
                </c:pt>
                <c:pt idx="2">
                  <c:v>7.9897022513789814E-2</c:v>
                </c:pt>
                <c:pt idx="3">
                  <c:v>8.791897091996427E-2</c:v>
                </c:pt>
                <c:pt idx="4">
                  <c:v>0.10090986019141734</c:v>
                </c:pt>
                <c:pt idx="5">
                  <c:v>0.1130670317592422</c:v>
                </c:pt>
                <c:pt idx="6">
                  <c:v>0.12999922959036</c:v>
                </c:pt>
                <c:pt idx="7">
                  <c:v>0.1458698259015431</c:v>
                </c:pt>
                <c:pt idx="8">
                  <c:v>0.15385370604143792</c:v>
                </c:pt>
                <c:pt idx="9">
                  <c:v>0.15375499141489904</c:v>
                </c:pt>
                <c:pt idx="10">
                  <c:v>0.15281146696156786</c:v>
                </c:pt>
                <c:pt idx="11">
                  <c:v>0.15113804406215736</c:v>
                </c:pt>
                <c:pt idx="12">
                  <c:v>0.14752067163035226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20-45BD-BB0B-B7A509267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547936"/>
        <c:axId val="1219533792"/>
      </c:lineChart>
      <c:catAx>
        <c:axId val="121954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533792"/>
        <c:crosses val="autoZero"/>
        <c:auto val="1"/>
        <c:lblAlgn val="ctr"/>
        <c:lblOffset val="100"/>
        <c:noMultiLvlLbl val="0"/>
      </c:catAx>
      <c:valAx>
        <c:axId val="12195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5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[Dataset2.xlsx]FigDemoEmigrants!PivotTable15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EmigrantActual - </a:t>
            </a:r>
            <a:r>
              <a:rPr lang="en-US" b="1"/>
              <a:t>(LocalPrimeAgeActual</a:t>
            </a:r>
            <a:r>
              <a:rPr lang="en-US" b="1" baseline="0"/>
              <a:t> + EmigrantActual)*1989EmigrantShares</a:t>
            </a:r>
          </a:p>
          <a:p>
            <a:pPr>
              <a:defRPr/>
            </a:pPr>
            <a:endParaRPr lang="en-US" b="1"/>
          </a:p>
          <a:p>
            <a:pPr>
              <a:defRPr/>
            </a:pPr>
            <a:r>
              <a:rPr lang="en-US" b="1"/>
              <a:t>Chart A2</a:t>
            </a:r>
            <a:r>
              <a:rPr lang="en-US"/>
              <a:t>: Number of Emigrants to add back or subtract from</a:t>
            </a:r>
            <a:r>
              <a:rPr lang="en-US" baseline="0"/>
              <a:t> local prime age population if to keep gender and skill specific emigrant share at 1989 shares (see A1). This means we need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FigDemoEmigrants!$B$32:$B$34</c:f>
              <c:strCache>
                <c:ptCount val="1"/>
                <c:pt idx="0">
                  <c:v>G00 - female-unskilled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FigDemoEmigrants!$A$35:$A$48</c:f>
              <c:strCache>
                <c:ptCount val="13"/>
                <c:pt idx="0">
                  <c:v>1989</c:v>
                </c:pt>
                <c:pt idx="1">
                  <c:v>1992</c:v>
                </c:pt>
                <c:pt idx="2">
                  <c:v>1994</c:v>
                </c:pt>
                <c:pt idx="3">
                  <c:v>1996</c:v>
                </c:pt>
                <c:pt idx="4">
                  <c:v>1998</c:v>
                </c:pt>
                <c:pt idx="5">
                  <c:v>2000</c:v>
                </c:pt>
                <c:pt idx="6">
                  <c:v>2002</c:v>
                </c:pt>
                <c:pt idx="7">
                  <c:v>2004</c:v>
                </c:pt>
                <c:pt idx="8">
                  <c:v>2005</c:v>
                </c:pt>
                <c:pt idx="9">
                  <c:v>2008</c:v>
                </c:pt>
                <c:pt idx="10">
                  <c:v>2010</c:v>
                </c:pt>
                <c:pt idx="11">
                  <c:v>2012</c:v>
                </c:pt>
                <c:pt idx="12">
                  <c:v>2014</c:v>
                </c:pt>
              </c:strCache>
            </c:strRef>
          </c:cat>
          <c:val>
            <c:numRef>
              <c:f>FigDemoEmigrants!$B$35:$B$48</c:f>
              <c:numCache>
                <c:formatCode>General</c:formatCode>
                <c:ptCount val="13"/>
                <c:pt idx="0">
                  <c:v>0</c:v>
                </c:pt>
                <c:pt idx="1">
                  <c:v>73813.761985074612</c:v>
                </c:pt>
                <c:pt idx="2">
                  <c:v>144659.05960321892</c:v>
                </c:pt>
                <c:pt idx="3">
                  <c:v>238029.11821321084</c:v>
                </c:pt>
                <c:pt idx="4">
                  <c:v>348642.10903215827</c:v>
                </c:pt>
                <c:pt idx="5">
                  <c:v>467790.40110538481</c:v>
                </c:pt>
                <c:pt idx="6">
                  <c:v>729000.98440645542</c:v>
                </c:pt>
                <c:pt idx="7">
                  <c:v>975904.79036971601</c:v>
                </c:pt>
                <c:pt idx="8">
                  <c:v>1103468.619805163</c:v>
                </c:pt>
                <c:pt idx="9">
                  <c:v>1137101.1110908852</c:v>
                </c:pt>
                <c:pt idx="10">
                  <c:v>1178913.2403525475</c:v>
                </c:pt>
                <c:pt idx="11">
                  <c:v>1171773.438601505</c:v>
                </c:pt>
                <c:pt idx="12">
                  <c:v>1129560.4873167125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1-4594-868E-3D7B4B2C85C1}"/>
            </c:ext>
          </c:extLst>
        </c:ser>
        <c:ser>
          <c:idx val="1"/>
          <c:order val="1"/>
          <c:tx>
            <c:strRef>
              <c:f>FigDemoEmigrants!$D$32:$D$34</c:f>
              <c:strCache>
                <c:ptCount val="1"/>
                <c:pt idx="0">
                  <c:v>G01 - female-skilled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FigDemoEmigrants!$A$35:$A$48</c:f>
              <c:strCache>
                <c:ptCount val="13"/>
                <c:pt idx="0">
                  <c:v>1989</c:v>
                </c:pt>
                <c:pt idx="1">
                  <c:v>1992</c:v>
                </c:pt>
                <c:pt idx="2">
                  <c:v>1994</c:v>
                </c:pt>
                <c:pt idx="3">
                  <c:v>1996</c:v>
                </c:pt>
                <c:pt idx="4">
                  <c:v>1998</c:v>
                </c:pt>
                <c:pt idx="5">
                  <c:v>2000</c:v>
                </c:pt>
                <c:pt idx="6">
                  <c:v>2002</c:v>
                </c:pt>
                <c:pt idx="7">
                  <c:v>2004</c:v>
                </c:pt>
                <c:pt idx="8">
                  <c:v>2005</c:v>
                </c:pt>
                <c:pt idx="9">
                  <c:v>2008</c:v>
                </c:pt>
                <c:pt idx="10">
                  <c:v>2010</c:v>
                </c:pt>
                <c:pt idx="11">
                  <c:v>2012</c:v>
                </c:pt>
                <c:pt idx="12">
                  <c:v>2014</c:v>
                </c:pt>
              </c:strCache>
            </c:strRef>
          </c:cat>
          <c:val>
            <c:numRef>
              <c:f>FigDemoEmigrants!$D$35:$D$48</c:f>
              <c:numCache>
                <c:formatCode>General</c:formatCode>
                <c:ptCount val="13"/>
                <c:pt idx="0">
                  <c:v>0</c:v>
                </c:pt>
                <c:pt idx="1">
                  <c:v>-16804.122562987613</c:v>
                </c:pt>
                <c:pt idx="2">
                  <c:v>-39334.615648470673</c:v>
                </c:pt>
                <c:pt idx="3">
                  <c:v>-63376.843524257361</c:v>
                </c:pt>
                <c:pt idx="4">
                  <c:v>-71739.450110403239</c:v>
                </c:pt>
                <c:pt idx="5">
                  <c:v>-97993.38079193508</c:v>
                </c:pt>
                <c:pt idx="6">
                  <c:v>-85612.065707083442</c:v>
                </c:pt>
                <c:pt idx="7">
                  <c:v>-84590.068026695983</c:v>
                </c:pt>
                <c:pt idx="8">
                  <c:v>-72724.397644731798</c:v>
                </c:pt>
                <c:pt idx="9">
                  <c:v>-80311.877175072557</c:v>
                </c:pt>
                <c:pt idx="10">
                  <c:v>-90669.153569504269</c:v>
                </c:pt>
                <c:pt idx="11">
                  <c:v>-91227.525501296273</c:v>
                </c:pt>
                <c:pt idx="12">
                  <c:v>-103786.08610951481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1-4594-868E-3D7B4B2C85C1}"/>
            </c:ext>
          </c:extLst>
        </c:ser>
        <c:ser>
          <c:idx val="2"/>
          <c:order val="2"/>
          <c:tx>
            <c:strRef>
              <c:f>FigDemoEmigrants!$F$32:$F$34</c:f>
              <c:strCache>
                <c:ptCount val="1"/>
                <c:pt idx="0">
                  <c:v>G10 - male-unskilled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FigDemoEmigrants!$A$35:$A$48</c:f>
              <c:strCache>
                <c:ptCount val="13"/>
                <c:pt idx="0">
                  <c:v>1989</c:v>
                </c:pt>
                <c:pt idx="1">
                  <c:v>1992</c:v>
                </c:pt>
                <c:pt idx="2">
                  <c:v>1994</c:v>
                </c:pt>
                <c:pt idx="3">
                  <c:v>1996</c:v>
                </c:pt>
                <c:pt idx="4">
                  <c:v>1998</c:v>
                </c:pt>
                <c:pt idx="5">
                  <c:v>2000</c:v>
                </c:pt>
                <c:pt idx="6">
                  <c:v>2002</c:v>
                </c:pt>
                <c:pt idx="7">
                  <c:v>2004</c:v>
                </c:pt>
                <c:pt idx="8">
                  <c:v>2005</c:v>
                </c:pt>
                <c:pt idx="9">
                  <c:v>2008</c:v>
                </c:pt>
                <c:pt idx="10">
                  <c:v>2010</c:v>
                </c:pt>
                <c:pt idx="11">
                  <c:v>2012</c:v>
                </c:pt>
                <c:pt idx="12">
                  <c:v>2014</c:v>
                </c:pt>
              </c:strCache>
            </c:strRef>
          </c:cat>
          <c:val>
            <c:numRef>
              <c:f>FigDemoEmigrants!$F$35:$F$48</c:f>
              <c:numCache>
                <c:formatCode>General</c:formatCode>
                <c:ptCount val="13"/>
                <c:pt idx="0">
                  <c:v>0</c:v>
                </c:pt>
                <c:pt idx="1">
                  <c:v>-37716.869199043605</c:v>
                </c:pt>
                <c:pt idx="2">
                  <c:v>-37378.190777481999</c:v>
                </c:pt>
                <c:pt idx="3">
                  <c:v>70325.844684922136</c:v>
                </c:pt>
                <c:pt idx="4">
                  <c:v>265599.5839453768</c:v>
                </c:pt>
                <c:pt idx="5">
                  <c:v>476011.72459478257</c:v>
                </c:pt>
                <c:pt idx="6">
                  <c:v>768462.68126048241</c:v>
                </c:pt>
                <c:pt idx="7">
                  <c:v>1105480.9717202787</c:v>
                </c:pt>
                <c:pt idx="8">
                  <c:v>1253033.078129113</c:v>
                </c:pt>
                <c:pt idx="9">
                  <c:v>1309888.5800932918</c:v>
                </c:pt>
                <c:pt idx="10">
                  <c:v>1362661.2556023281</c:v>
                </c:pt>
                <c:pt idx="11">
                  <c:v>1407620.3469779287</c:v>
                </c:pt>
                <c:pt idx="12">
                  <c:v>1340082.4687041095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1-4594-868E-3D7B4B2C85C1}"/>
            </c:ext>
          </c:extLst>
        </c:ser>
        <c:ser>
          <c:idx val="3"/>
          <c:order val="3"/>
          <c:tx>
            <c:strRef>
              <c:f>FigDemoEmigrants!$H$32:$H$34</c:f>
              <c:strCache>
                <c:ptCount val="1"/>
                <c:pt idx="0">
                  <c:v>G11 - male-skilled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FigDemoEmigrants!$A$35:$A$48</c:f>
              <c:strCache>
                <c:ptCount val="13"/>
                <c:pt idx="0">
                  <c:v>1989</c:v>
                </c:pt>
                <c:pt idx="1">
                  <c:v>1992</c:v>
                </c:pt>
                <c:pt idx="2">
                  <c:v>1994</c:v>
                </c:pt>
                <c:pt idx="3">
                  <c:v>1996</c:v>
                </c:pt>
                <c:pt idx="4">
                  <c:v>1998</c:v>
                </c:pt>
                <c:pt idx="5">
                  <c:v>2000</c:v>
                </c:pt>
                <c:pt idx="6">
                  <c:v>2002</c:v>
                </c:pt>
                <c:pt idx="7">
                  <c:v>2004</c:v>
                </c:pt>
                <c:pt idx="8">
                  <c:v>2005</c:v>
                </c:pt>
                <c:pt idx="9">
                  <c:v>2008</c:v>
                </c:pt>
                <c:pt idx="10">
                  <c:v>2010</c:v>
                </c:pt>
                <c:pt idx="11">
                  <c:v>2012</c:v>
                </c:pt>
                <c:pt idx="12">
                  <c:v>2014</c:v>
                </c:pt>
              </c:strCache>
            </c:strRef>
          </c:cat>
          <c:val>
            <c:numRef>
              <c:f>FigDemoEmigrants!$H$35:$H$48</c:f>
              <c:numCache>
                <c:formatCode>General</c:formatCode>
                <c:ptCount val="13"/>
                <c:pt idx="0">
                  <c:v>0</c:v>
                </c:pt>
                <c:pt idx="1">
                  <c:v>-11251.634747530625</c:v>
                </c:pt>
                <c:pt idx="2">
                  <c:v>-29431.972672892472</c:v>
                </c:pt>
                <c:pt idx="3">
                  <c:v>-39544.268045975885</c:v>
                </c:pt>
                <c:pt idx="4">
                  <c:v>-36345.652239549672</c:v>
                </c:pt>
                <c:pt idx="5">
                  <c:v>-41837.205469712964</c:v>
                </c:pt>
                <c:pt idx="6">
                  <c:v>-14472.208692127781</c:v>
                </c:pt>
                <c:pt idx="7">
                  <c:v>12496.6177228046</c:v>
                </c:pt>
                <c:pt idx="8">
                  <c:v>28454.036898032355</c:v>
                </c:pt>
                <c:pt idx="9">
                  <c:v>36250.779952173994</c:v>
                </c:pt>
                <c:pt idx="10">
                  <c:v>45983.911142316996</c:v>
                </c:pt>
                <c:pt idx="11">
                  <c:v>53619.172389655723</c:v>
                </c:pt>
                <c:pt idx="12">
                  <c:v>63882.949398837052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31-4594-868E-3D7B4B2C8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525600"/>
        <c:axId val="1355516864"/>
      </c:lineChart>
      <c:catAx>
        <c:axId val="135552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16864"/>
        <c:crosses val="autoZero"/>
        <c:auto val="1"/>
        <c:lblAlgn val="ctr"/>
        <c:lblOffset val="100"/>
        <c:noMultiLvlLbl val="0"/>
      </c:catAx>
      <c:valAx>
        <c:axId val="13555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2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[Dataset2.xlsx]FigDemoEmigrants!PivotTable16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(LocalPrimeAgeActual</a:t>
            </a:r>
            <a:r>
              <a:rPr lang="en-US" b="1" baseline="0"/>
              <a:t> + EmigrantsAddedBackToKeep1989Shares</a:t>
            </a:r>
            <a:r>
              <a:rPr lang="en-US" b="1"/>
              <a:t>)/LocalPrimeAgeActual</a:t>
            </a:r>
          </a:p>
          <a:p>
            <a:pPr>
              <a:defRPr/>
            </a:pPr>
            <a:endParaRPr lang="en-US" b="1"/>
          </a:p>
          <a:p>
            <a:pPr>
              <a:defRPr/>
            </a:pPr>
            <a:r>
              <a:rPr lang="en-US" b="1"/>
              <a:t>Chart A3</a:t>
            </a:r>
            <a:r>
              <a:rPr lang="en-US"/>
              <a:t>:</a:t>
            </a:r>
            <a:r>
              <a:rPr lang="en-US" baseline="0"/>
              <a:t> Given the changes in chart A2, after adding or subtracting the emigrants back to local prime age to preserve 1989 gender and skill specific emigrant share as shown in </a:t>
            </a:r>
            <a:endParaRPr lang="en-US"/>
          </a:p>
        </c:rich>
      </c:tx>
      <c:layout>
        <c:manualLayout>
          <c:xMode val="edge"/>
          <c:yMode val="edge"/>
          <c:x val="0.11048000147522544"/>
          <c:y val="6.8791267669259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FigDemoEmigrants!$B$56:$B$58</c:f>
              <c:strCache>
                <c:ptCount val="1"/>
                <c:pt idx="0">
                  <c:v>G00 - female-unskilled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FigDemoEmigrants!$A$59:$A$72</c:f>
              <c:strCache>
                <c:ptCount val="13"/>
                <c:pt idx="0">
                  <c:v>1989</c:v>
                </c:pt>
                <c:pt idx="1">
                  <c:v>1992</c:v>
                </c:pt>
                <c:pt idx="2">
                  <c:v>1994</c:v>
                </c:pt>
                <c:pt idx="3">
                  <c:v>1996</c:v>
                </c:pt>
                <c:pt idx="4">
                  <c:v>1998</c:v>
                </c:pt>
                <c:pt idx="5">
                  <c:v>2000</c:v>
                </c:pt>
                <c:pt idx="6">
                  <c:v>2002</c:v>
                </c:pt>
                <c:pt idx="7">
                  <c:v>2004</c:v>
                </c:pt>
                <c:pt idx="8">
                  <c:v>2005</c:v>
                </c:pt>
                <c:pt idx="9">
                  <c:v>2008</c:v>
                </c:pt>
                <c:pt idx="10">
                  <c:v>2010</c:v>
                </c:pt>
                <c:pt idx="11">
                  <c:v>2012</c:v>
                </c:pt>
                <c:pt idx="12">
                  <c:v>2014</c:v>
                </c:pt>
              </c:strCache>
            </c:strRef>
          </c:cat>
          <c:val>
            <c:numRef>
              <c:f>FigDemoEmigrants!$B$59:$B$72</c:f>
              <c:numCache>
                <c:formatCode>General</c:formatCode>
                <c:ptCount val="13"/>
                <c:pt idx="0">
                  <c:v>0</c:v>
                </c:pt>
                <c:pt idx="1">
                  <c:v>5.5397849376920202E-3</c:v>
                </c:pt>
                <c:pt idx="2">
                  <c:v>1.0024766837640756E-2</c:v>
                </c:pt>
                <c:pt idx="3">
                  <c:v>1.5386053047672783E-2</c:v>
                </c:pt>
                <c:pt idx="4">
                  <c:v>2.1735552483751135E-2</c:v>
                </c:pt>
                <c:pt idx="5">
                  <c:v>2.7300184061488493E-2</c:v>
                </c:pt>
                <c:pt idx="6">
                  <c:v>4.0686055512696703E-2</c:v>
                </c:pt>
                <c:pt idx="7">
                  <c:v>5.3863156593414396E-2</c:v>
                </c:pt>
                <c:pt idx="8">
                  <c:v>6.0605791739020726E-2</c:v>
                </c:pt>
                <c:pt idx="9">
                  <c:v>6.154437705124316E-2</c:v>
                </c:pt>
                <c:pt idx="10">
                  <c:v>6.068387578463353E-2</c:v>
                </c:pt>
                <c:pt idx="11">
                  <c:v>5.8569991031435772E-2</c:v>
                </c:pt>
                <c:pt idx="12">
                  <c:v>5.5338079300571615E-2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A-4443-8079-2A5BCCD2A220}"/>
            </c:ext>
          </c:extLst>
        </c:ser>
        <c:ser>
          <c:idx val="1"/>
          <c:order val="1"/>
          <c:tx>
            <c:strRef>
              <c:f>FigDemoEmigrants!$D$56:$D$58</c:f>
              <c:strCache>
                <c:ptCount val="1"/>
                <c:pt idx="0">
                  <c:v>G01 - female-skilled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FigDemoEmigrants!$A$59:$A$72</c:f>
              <c:strCache>
                <c:ptCount val="13"/>
                <c:pt idx="0">
                  <c:v>1989</c:v>
                </c:pt>
                <c:pt idx="1">
                  <c:v>1992</c:v>
                </c:pt>
                <c:pt idx="2">
                  <c:v>1994</c:v>
                </c:pt>
                <c:pt idx="3">
                  <c:v>1996</c:v>
                </c:pt>
                <c:pt idx="4">
                  <c:v>1998</c:v>
                </c:pt>
                <c:pt idx="5">
                  <c:v>2000</c:v>
                </c:pt>
                <c:pt idx="6">
                  <c:v>2002</c:v>
                </c:pt>
                <c:pt idx="7">
                  <c:v>2004</c:v>
                </c:pt>
                <c:pt idx="8">
                  <c:v>2005</c:v>
                </c:pt>
                <c:pt idx="9">
                  <c:v>2008</c:v>
                </c:pt>
                <c:pt idx="10">
                  <c:v>2010</c:v>
                </c:pt>
                <c:pt idx="11">
                  <c:v>2012</c:v>
                </c:pt>
                <c:pt idx="12">
                  <c:v>2014</c:v>
                </c:pt>
              </c:strCache>
            </c:strRef>
          </c:cat>
          <c:val>
            <c:numRef>
              <c:f>FigDemoEmigrants!$D$59:$D$72</c:f>
              <c:numCache>
                <c:formatCode>General</c:formatCode>
                <c:ptCount val="13"/>
                <c:pt idx="0">
                  <c:v>0</c:v>
                </c:pt>
                <c:pt idx="1">
                  <c:v>-1.4237885991821773E-2</c:v>
                </c:pt>
                <c:pt idx="2">
                  <c:v>-2.7625863179509526E-2</c:v>
                </c:pt>
                <c:pt idx="3">
                  <c:v>-3.5748444049746524E-2</c:v>
                </c:pt>
                <c:pt idx="4">
                  <c:v>-3.8860423226730889E-2</c:v>
                </c:pt>
                <c:pt idx="5">
                  <c:v>-4.1952974727591269E-2</c:v>
                </c:pt>
                <c:pt idx="6">
                  <c:v>-3.4293056036843544E-2</c:v>
                </c:pt>
                <c:pt idx="7">
                  <c:v>-2.6509625605255372E-2</c:v>
                </c:pt>
                <c:pt idx="8">
                  <c:v>-2.257076296009564E-2</c:v>
                </c:pt>
                <c:pt idx="9">
                  <c:v>-2.1945942042608912E-2</c:v>
                </c:pt>
                <c:pt idx="10">
                  <c:v>-2.1529088539471272E-2</c:v>
                </c:pt>
                <c:pt idx="11">
                  <c:v>-2.1111633073265561E-2</c:v>
                </c:pt>
                <c:pt idx="12">
                  <c:v>-2.0693964051383597E-2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A-4443-8079-2A5BCCD2A220}"/>
            </c:ext>
          </c:extLst>
        </c:ser>
        <c:ser>
          <c:idx val="2"/>
          <c:order val="2"/>
          <c:tx>
            <c:strRef>
              <c:f>FigDemoEmigrants!$F$56:$F$58</c:f>
              <c:strCache>
                <c:ptCount val="1"/>
                <c:pt idx="0">
                  <c:v>G10 - male-unskilled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FigDemoEmigrants!$A$59:$A$72</c:f>
              <c:strCache>
                <c:ptCount val="13"/>
                <c:pt idx="0">
                  <c:v>1989</c:v>
                </c:pt>
                <c:pt idx="1">
                  <c:v>1992</c:v>
                </c:pt>
                <c:pt idx="2">
                  <c:v>1994</c:v>
                </c:pt>
                <c:pt idx="3">
                  <c:v>1996</c:v>
                </c:pt>
                <c:pt idx="4">
                  <c:v>1998</c:v>
                </c:pt>
                <c:pt idx="5">
                  <c:v>2000</c:v>
                </c:pt>
                <c:pt idx="6">
                  <c:v>2002</c:v>
                </c:pt>
                <c:pt idx="7">
                  <c:v>2004</c:v>
                </c:pt>
                <c:pt idx="8">
                  <c:v>2005</c:v>
                </c:pt>
                <c:pt idx="9">
                  <c:v>2008</c:v>
                </c:pt>
                <c:pt idx="10">
                  <c:v>2010</c:v>
                </c:pt>
                <c:pt idx="11">
                  <c:v>2012</c:v>
                </c:pt>
                <c:pt idx="12">
                  <c:v>2014</c:v>
                </c:pt>
              </c:strCache>
            </c:strRef>
          </c:cat>
          <c:val>
            <c:numRef>
              <c:f>FigDemoEmigrants!$F$59:$F$72</c:f>
              <c:numCache>
                <c:formatCode>General</c:formatCode>
                <c:ptCount val="13"/>
                <c:pt idx="0">
                  <c:v>0</c:v>
                </c:pt>
                <c:pt idx="1">
                  <c:v>-3.4047212923996682E-3</c:v>
                </c:pt>
                <c:pt idx="2">
                  <c:v>-3.1827063882327203E-3</c:v>
                </c:pt>
                <c:pt idx="3">
                  <c:v>5.5845156510213332E-3</c:v>
                </c:pt>
                <c:pt idx="4">
                  <c:v>2.011413455963432E-2</c:v>
                </c:pt>
                <c:pt idx="5">
                  <c:v>3.4096817577048355E-2</c:v>
                </c:pt>
                <c:pt idx="6">
                  <c:v>5.4222698481153152E-2</c:v>
                </c:pt>
                <c:pt idx="7">
                  <c:v>7.3811214818654519E-2</c:v>
                </c:pt>
                <c:pt idx="8">
                  <c:v>8.3943245288088747E-2</c:v>
                </c:pt>
                <c:pt idx="9">
                  <c:v>8.3816803121148337E-2</c:v>
                </c:pt>
                <c:pt idx="10">
                  <c:v>8.2609742807184583E-2</c:v>
                </c:pt>
                <c:pt idx="11">
                  <c:v>8.0475516008509079E-2</c:v>
                </c:pt>
                <c:pt idx="12">
                  <c:v>7.5890674810864506E-2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7A-4443-8079-2A5BCCD2A220}"/>
            </c:ext>
          </c:extLst>
        </c:ser>
        <c:ser>
          <c:idx val="3"/>
          <c:order val="3"/>
          <c:tx>
            <c:strRef>
              <c:f>FigDemoEmigrants!$H$56:$H$58</c:f>
              <c:strCache>
                <c:ptCount val="1"/>
                <c:pt idx="0">
                  <c:v>G11 - male-skilled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FigDemoEmigrants!$A$59:$A$72</c:f>
              <c:strCache>
                <c:ptCount val="13"/>
                <c:pt idx="0">
                  <c:v>1989</c:v>
                </c:pt>
                <c:pt idx="1">
                  <c:v>1992</c:v>
                </c:pt>
                <c:pt idx="2">
                  <c:v>1994</c:v>
                </c:pt>
                <c:pt idx="3">
                  <c:v>1996</c:v>
                </c:pt>
                <c:pt idx="4">
                  <c:v>1998</c:v>
                </c:pt>
                <c:pt idx="5">
                  <c:v>2000</c:v>
                </c:pt>
                <c:pt idx="6">
                  <c:v>2002</c:v>
                </c:pt>
                <c:pt idx="7">
                  <c:v>2004</c:v>
                </c:pt>
                <c:pt idx="8">
                  <c:v>2005</c:v>
                </c:pt>
                <c:pt idx="9">
                  <c:v>2008</c:v>
                </c:pt>
                <c:pt idx="10">
                  <c:v>2010</c:v>
                </c:pt>
                <c:pt idx="11">
                  <c:v>2012</c:v>
                </c:pt>
                <c:pt idx="12">
                  <c:v>2014</c:v>
                </c:pt>
              </c:strCache>
            </c:strRef>
          </c:cat>
          <c:val>
            <c:numRef>
              <c:f>FigDemoEmigrants!$H$59:$H$72</c:f>
              <c:numCache>
                <c:formatCode>General</c:formatCode>
                <c:ptCount val="13"/>
                <c:pt idx="0">
                  <c:v>0</c:v>
                </c:pt>
                <c:pt idx="1">
                  <c:v>-5.6988019300838674E-3</c:v>
                </c:pt>
                <c:pt idx="2">
                  <c:v>-1.2983872787261512E-2</c:v>
                </c:pt>
                <c:pt idx="3">
                  <c:v>-1.5793107873566463E-2</c:v>
                </c:pt>
                <c:pt idx="4">
                  <c:v>-1.4202557875820762E-2</c:v>
                </c:pt>
                <c:pt idx="5">
                  <c:v>-1.2607123400978528E-2</c:v>
                </c:pt>
                <c:pt idx="6">
                  <c:v>-4.5096984828061929E-3</c:v>
                </c:pt>
                <c:pt idx="7">
                  <c:v>3.7212770599804887E-3</c:v>
                </c:pt>
                <c:pt idx="8">
                  <c:v>7.8882191116858534E-3</c:v>
                </c:pt>
                <c:pt idx="9">
                  <c:v>9.6462599533088632E-3</c:v>
                </c:pt>
                <c:pt idx="10">
                  <c:v>1.0821701889663481E-2</c:v>
                </c:pt>
                <c:pt idx="11">
                  <c:v>1.1999893559089841E-2</c:v>
                </c:pt>
                <c:pt idx="12">
                  <c:v>1.3180925308341017E-2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7A-4443-8079-2A5BCCD2A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624784"/>
        <c:axId val="1216628944"/>
      </c:lineChart>
      <c:catAx>
        <c:axId val="121662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28944"/>
        <c:crosses val="autoZero"/>
        <c:auto val="1"/>
        <c:lblAlgn val="ctr"/>
        <c:lblOffset val="100"/>
        <c:noMultiLvlLbl val="0"/>
      </c:catAx>
      <c:valAx>
        <c:axId val="12166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2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[Dataset2.xlsx]FigDemoSkillGenderShares!PivotTable17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Chart B1</a:t>
            </a:r>
            <a:r>
              <a:rPr lang="en-US"/>
              <a:t>: Four Demographic and Population Groups</a:t>
            </a:r>
            <a:r>
              <a:rPr lang="en-US" baseline="0"/>
              <a:t> and their Shar eof the total population (local prime age). This is a STACKED percentage chart. Chart shows that female to male ratio very stable, but skilled worker share increasing in both groups, especial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FigDemoSkillGenderShares!$B$3:$B$5</c:f>
              <c:strCache>
                <c:ptCount val="1"/>
                <c:pt idx="0">
                  <c:v>G00 - female-unskilled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FigDemoSkillGenderShares!$A$6:$A$19</c:f>
              <c:strCache>
                <c:ptCount val="13"/>
                <c:pt idx="0">
                  <c:v>1989</c:v>
                </c:pt>
                <c:pt idx="1">
                  <c:v>1992</c:v>
                </c:pt>
                <c:pt idx="2">
                  <c:v>1994</c:v>
                </c:pt>
                <c:pt idx="3">
                  <c:v>1996</c:v>
                </c:pt>
                <c:pt idx="4">
                  <c:v>1998</c:v>
                </c:pt>
                <c:pt idx="5">
                  <c:v>2000</c:v>
                </c:pt>
                <c:pt idx="6">
                  <c:v>2002</c:v>
                </c:pt>
                <c:pt idx="7">
                  <c:v>2004</c:v>
                </c:pt>
                <c:pt idx="8">
                  <c:v>2005</c:v>
                </c:pt>
                <c:pt idx="9">
                  <c:v>2008</c:v>
                </c:pt>
                <c:pt idx="10">
                  <c:v>2010</c:v>
                </c:pt>
                <c:pt idx="11">
                  <c:v>2012</c:v>
                </c:pt>
                <c:pt idx="12">
                  <c:v>2014</c:v>
                </c:pt>
              </c:strCache>
            </c:strRef>
          </c:cat>
          <c:val>
            <c:numRef>
              <c:f>FigDemoSkillGenderShares!$B$6:$B$19</c:f>
              <c:numCache>
                <c:formatCode>General</c:formatCode>
                <c:ptCount val="13"/>
                <c:pt idx="0">
                  <c:v>12516408</c:v>
                </c:pt>
                <c:pt idx="1">
                  <c:v>13324301</c:v>
                </c:pt>
                <c:pt idx="2">
                  <c:v>14430167</c:v>
                </c:pt>
                <c:pt idx="3">
                  <c:v>15470447</c:v>
                </c:pt>
                <c:pt idx="4">
                  <c:v>16040177</c:v>
                </c:pt>
                <c:pt idx="5">
                  <c:v>17135064</c:v>
                </c:pt>
                <c:pt idx="6">
                  <c:v>17917711</c:v>
                </c:pt>
                <c:pt idx="7">
                  <c:v>18118225</c:v>
                </c:pt>
                <c:pt idx="8">
                  <c:v>18207313</c:v>
                </c:pt>
                <c:pt idx="9">
                  <c:v>18476117</c:v>
                </c:pt>
                <c:pt idx="10">
                  <c:v>19427125</c:v>
                </c:pt>
                <c:pt idx="11">
                  <c:v>20006379</c:v>
                </c:pt>
                <c:pt idx="12">
                  <c:v>20411993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5-48CF-A3D6-6CA012ABAE92}"/>
            </c:ext>
          </c:extLst>
        </c:ser>
        <c:ser>
          <c:idx val="1"/>
          <c:order val="1"/>
          <c:tx>
            <c:strRef>
              <c:f>FigDemoSkillGenderShares!$D$3:$D$5</c:f>
              <c:strCache>
                <c:ptCount val="1"/>
                <c:pt idx="0">
                  <c:v>G01 - female-skilled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FigDemoSkillGenderShares!$A$6:$A$19</c:f>
              <c:strCache>
                <c:ptCount val="13"/>
                <c:pt idx="0">
                  <c:v>1989</c:v>
                </c:pt>
                <c:pt idx="1">
                  <c:v>1992</c:v>
                </c:pt>
                <c:pt idx="2">
                  <c:v>1994</c:v>
                </c:pt>
                <c:pt idx="3">
                  <c:v>1996</c:v>
                </c:pt>
                <c:pt idx="4">
                  <c:v>1998</c:v>
                </c:pt>
                <c:pt idx="5">
                  <c:v>2000</c:v>
                </c:pt>
                <c:pt idx="6">
                  <c:v>2002</c:v>
                </c:pt>
                <c:pt idx="7">
                  <c:v>2004</c:v>
                </c:pt>
                <c:pt idx="8">
                  <c:v>2005</c:v>
                </c:pt>
                <c:pt idx="9">
                  <c:v>2008</c:v>
                </c:pt>
                <c:pt idx="10">
                  <c:v>2010</c:v>
                </c:pt>
                <c:pt idx="11">
                  <c:v>2012</c:v>
                </c:pt>
                <c:pt idx="12">
                  <c:v>2014</c:v>
                </c:pt>
              </c:strCache>
            </c:strRef>
          </c:cat>
          <c:val>
            <c:numRef>
              <c:f>FigDemoSkillGenderShares!$D$6:$D$19</c:f>
              <c:numCache>
                <c:formatCode>General</c:formatCode>
                <c:ptCount val="13"/>
                <c:pt idx="0">
                  <c:v>854207</c:v>
                </c:pt>
                <c:pt idx="1">
                  <c:v>1180240</c:v>
                </c:pt>
                <c:pt idx="2">
                  <c:v>1423833</c:v>
                </c:pt>
                <c:pt idx="3">
                  <c:v>1772856</c:v>
                </c:pt>
                <c:pt idx="4">
                  <c:v>1846080</c:v>
                </c:pt>
                <c:pt idx="5">
                  <c:v>2335791</c:v>
                </c:pt>
                <c:pt idx="6">
                  <c:v>2496484</c:v>
                </c:pt>
                <c:pt idx="7">
                  <c:v>3190919</c:v>
                </c:pt>
                <c:pt idx="8">
                  <c:v>3222062</c:v>
                </c:pt>
                <c:pt idx="9">
                  <c:v>3659532</c:v>
                </c:pt>
                <c:pt idx="10">
                  <c:v>4211472</c:v>
                </c:pt>
                <c:pt idx="11">
                  <c:v>4321197</c:v>
                </c:pt>
                <c:pt idx="12">
                  <c:v>5015283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5-48CF-A3D6-6CA012ABAE92}"/>
            </c:ext>
          </c:extLst>
        </c:ser>
        <c:ser>
          <c:idx val="2"/>
          <c:order val="2"/>
          <c:tx>
            <c:strRef>
              <c:f>FigDemoSkillGenderShares!$F$3:$F$5</c:f>
              <c:strCache>
                <c:ptCount val="1"/>
                <c:pt idx="0">
                  <c:v>G10 - male-unskilled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FigDemoSkillGenderShares!$A$6:$A$19</c:f>
              <c:strCache>
                <c:ptCount val="13"/>
                <c:pt idx="0">
                  <c:v>1989</c:v>
                </c:pt>
                <c:pt idx="1">
                  <c:v>1992</c:v>
                </c:pt>
                <c:pt idx="2">
                  <c:v>1994</c:v>
                </c:pt>
                <c:pt idx="3">
                  <c:v>1996</c:v>
                </c:pt>
                <c:pt idx="4">
                  <c:v>1998</c:v>
                </c:pt>
                <c:pt idx="5">
                  <c:v>2000</c:v>
                </c:pt>
                <c:pt idx="6">
                  <c:v>2002</c:v>
                </c:pt>
                <c:pt idx="7">
                  <c:v>2004</c:v>
                </c:pt>
                <c:pt idx="8">
                  <c:v>2005</c:v>
                </c:pt>
                <c:pt idx="9">
                  <c:v>2008</c:v>
                </c:pt>
                <c:pt idx="10">
                  <c:v>2010</c:v>
                </c:pt>
                <c:pt idx="11">
                  <c:v>2012</c:v>
                </c:pt>
                <c:pt idx="12">
                  <c:v>2014</c:v>
                </c:pt>
              </c:strCache>
            </c:strRef>
          </c:cat>
          <c:val>
            <c:numRef>
              <c:f>FigDemoSkillGenderShares!$F$6:$F$19</c:f>
              <c:numCache>
                <c:formatCode>General</c:formatCode>
                <c:ptCount val="13"/>
                <c:pt idx="0">
                  <c:v>9968696</c:v>
                </c:pt>
                <c:pt idx="1">
                  <c:v>11077814</c:v>
                </c:pt>
                <c:pt idx="2">
                  <c:v>11744153</c:v>
                </c:pt>
                <c:pt idx="3">
                  <c:v>12593007</c:v>
                </c:pt>
                <c:pt idx="4">
                  <c:v>13204624</c:v>
                </c:pt>
                <c:pt idx="5">
                  <c:v>13960591</c:v>
                </c:pt>
                <c:pt idx="6">
                  <c:v>14172343</c:v>
                </c:pt>
                <c:pt idx="7">
                  <c:v>14977141</c:v>
                </c:pt>
                <c:pt idx="8">
                  <c:v>14927146</c:v>
                </c:pt>
                <c:pt idx="9">
                  <c:v>15627995</c:v>
                </c:pt>
                <c:pt idx="10">
                  <c:v>16495164</c:v>
                </c:pt>
                <c:pt idx="11">
                  <c:v>17491287</c:v>
                </c:pt>
                <c:pt idx="12">
                  <c:v>17658065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F5-48CF-A3D6-6CA012ABAE92}"/>
            </c:ext>
          </c:extLst>
        </c:ser>
        <c:ser>
          <c:idx val="3"/>
          <c:order val="3"/>
          <c:tx>
            <c:strRef>
              <c:f>FigDemoSkillGenderShares!$H$3:$H$5</c:f>
              <c:strCache>
                <c:ptCount val="1"/>
                <c:pt idx="0">
                  <c:v>G11 - male-skilled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FigDemoSkillGenderShares!$A$6:$A$19</c:f>
              <c:strCache>
                <c:ptCount val="13"/>
                <c:pt idx="0">
                  <c:v>1989</c:v>
                </c:pt>
                <c:pt idx="1">
                  <c:v>1992</c:v>
                </c:pt>
                <c:pt idx="2">
                  <c:v>1994</c:v>
                </c:pt>
                <c:pt idx="3">
                  <c:v>1996</c:v>
                </c:pt>
                <c:pt idx="4">
                  <c:v>1998</c:v>
                </c:pt>
                <c:pt idx="5">
                  <c:v>2000</c:v>
                </c:pt>
                <c:pt idx="6">
                  <c:v>2002</c:v>
                </c:pt>
                <c:pt idx="7">
                  <c:v>2004</c:v>
                </c:pt>
                <c:pt idx="8">
                  <c:v>2005</c:v>
                </c:pt>
                <c:pt idx="9">
                  <c:v>2008</c:v>
                </c:pt>
                <c:pt idx="10">
                  <c:v>2010</c:v>
                </c:pt>
                <c:pt idx="11">
                  <c:v>2012</c:v>
                </c:pt>
                <c:pt idx="12">
                  <c:v>2014</c:v>
                </c:pt>
              </c:strCache>
            </c:strRef>
          </c:cat>
          <c:val>
            <c:numRef>
              <c:f>FigDemoSkillGenderShares!$H$6:$H$19</c:f>
              <c:numCache>
                <c:formatCode>General</c:formatCode>
                <c:ptCount val="13"/>
                <c:pt idx="0">
                  <c:v>1879216</c:v>
                </c:pt>
                <c:pt idx="1">
                  <c:v>1974386</c:v>
                </c:pt>
                <c:pt idx="2">
                  <c:v>2266810</c:v>
                </c:pt>
                <c:pt idx="3">
                  <c:v>2503894</c:v>
                </c:pt>
                <c:pt idx="4">
                  <c:v>2559092</c:v>
                </c:pt>
                <c:pt idx="5">
                  <c:v>3318537</c:v>
                </c:pt>
                <c:pt idx="6">
                  <c:v>3209130</c:v>
                </c:pt>
                <c:pt idx="7">
                  <c:v>3358153</c:v>
                </c:pt>
                <c:pt idx="8">
                  <c:v>3607156</c:v>
                </c:pt>
                <c:pt idx="9">
                  <c:v>3758014</c:v>
                </c:pt>
                <c:pt idx="10">
                  <c:v>4249231</c:v>
                </c:pt>
                <c:pt idx="11">
                  <c:v>4468304</c:v>
                </c:pt>
                <c:pt idx="12">
                  <c:v>4846621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F5-48CF-A3D6-6CA012ABA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184032"/>
        <c:axId val="1359169056"/>
      </c:lineChart>
      <c:catAx>
        <c:axId val="135918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169056"/>
        <c:crosses val="autoZero"/>
        <c:auto val="1"/>
        <c:lblAlgn val="ctr"/>
        <c:lblOffset val="100"/>
        <c:noMultiLvlLbl val="0"/>
      </c:catAx>
      <c:valAx>
        <c:axId val="13591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18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[Dataset2.xlsx]FigDemoSkillGenderShares!PivotTable18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Chart B2</a:t>
            </a:r>
            <a:r>
              <a:rPr lang="en-US"/>
              <a:t>: very similar to above</a:t>
            </a:r>
            <a:r>
              <a:rPr lang="en-US" baseline="0"/>
              <a:t> chart, but now STACKED lines, not 100 percent lines, shows also overall potential prime age worker population increasing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FigDemoSkillGenderShares!$B$41:$B$43</c:f>
              <c:strCache>
                <c:ptCount val="1"/>
                <c:pt idx="0">
                  <c:v>G00 - female-unskilled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FigDemoSkillGenderShares!$A$44:$A$57</c:f>
              <c:strCache>
                <c:ptCount val="13"/>
                <c:pt idx="0">
                  <c:v>1989</c:v>
                </c:pt>
                <c:pt idx="1">
                  <c:v>1992</c:v>
                </c:pt>
                <c:pt idx="2">
                  <c:v>1994</c:v>
                </c:pt>
                <c:pt idx="3">
                  <c:v>1996</c:v>
                </c:pt>
                <c:pt idx="4">
                  <c:v>1998</c:v>
                </c:pt>
                <c:pt idx="5">
                  <c:v>2000</c:v>
                </c:pt>
                <c:pt idx="6">
                  <c:v>2002</c:v>
                </c:pt>
                <c:pt idx="7">
                  <c:v>2004</c:v>
                </c:pt>
                <c:pt idx="8">
                  <c:v>2005</c:v>
                </c:pt>
                <c:pt idx="9">
                  <c:v>2008</c:v>
                </c:pt>
                <c:pt idx="10">
                  <c:v>2010</c:v>
                </c:pt>
                <c:pt idx="11">
                  <c:v>2012</c:v>
                </c:pt>
                <c:pt idx="12">
                  <c:v>2014</c:v>
                </c:pt>
              </c:strCache>
            </c:strRef>
          </c:cat>
          <c:val>
            <c:numRef>
              <c:f>FigDemoSkillGenderShares!$B$44:$B$57</c:f>
              <c:numCache>
                <c:formatCode>General</c:formatCode>
                <c:ptCount val="13"/>
                <c:pt idx="0">
                  <c:v>12516408</c:v>
                </c:pt>
                <c:pt idx="1">
                  <c:v>13324301</c:v>
                </c:pt>
                <c:pt idx="2">
                  <c:v>14430167</c:v>
                </c:pt>
                <c:pt idx="3">
                  <c:v>15470447</c:v>
                </c:pt>
                <c:pt idx="4">
                  <c:v>16040177</c:v>
                </c:pt>
                <c:pt idx="5">
                  <c:v>17135064</c:v>
                </c:pt>
                <c:pt idx="6">
                  <c:v>17917711</c:v>
                </c:pt>
                <c:pt idx="7">
                  <c:v>18118225</c:v>
                </c:pt>
                <c:pt idx="8">
                  <c:v>18207313</c:v>
                </c:pt>
                <c:pt idx="9">
                  <c:v>18476117</c:v>
                </c:pt>
                <c:pt idx="10">
                  <c:v>19427125</c:v>
                </c:pt>
                <c:pt idx="11">
                  <c:v>20006379</c:v>
                </c:pt>
                <c:pt idx="12">
                  <c:v>20411993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7-42BF-A814-E8E413096344}"/>
            </c:ext>
          </c:extLst>
        </c:ser>
        <c:ser>
          <c:idx val="1"/>
          <c:order val="1"/>
          <c:tx>
            <c:strRef>
              <c:f>FigDemoSkillGenderShares!$D$41:$D$43</c:f>
              <c:strCache>
                <c:ptCount val="1"/>
                <c:pt idx="0">
                  <c:v>G01 - female-skilled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FigDemoSkillGenderShares!$A$44:$A$57</c:f>
              <c:strCache>
                <c:ptCount val="13"/>
                <c:pt idx="0">
                  <c:v>1989</c:v>
                </c:pt>
                <c:pt idx="1">
                  <c:v>1992</c:v>
                </c:pt>
                <c:pt idx="2">
                  <c:v>1994</c:v>
                </c:pt>
                <c:pt idx="3">
                  <c:v>1996</c:v>
                </c:pt>
                <c:pt idx="4">
                  <c:v>1998</c:v>
                </c:pt>
                <c:pt idx="5">
                  <c:v>2000</c:v>
                </c:pt>
                <c:pt idx="6">
                  <c:v>2002</c:v>
                </c:pt>
                <c:pt idx="7">
                  <c:v>2004</c:v>
                </c:pt>
                <c:pt idx="8">
                  <c:v>2005</c:v>
                </c:pt>
                <c:pt idx="9">
                  <c:v>2008</c:v>
                </c:pt>
                <c:pt idx="10">
                  <c:v>2010</c:v>
                </c:pt>
                <c:pt idx="11">
                  <c:v>2012</c:v>
                </c:pt>
                <c:pt idx="12">
                  <c:v>2014</c:v>
                </c:pt>
              </c:strCache>
            </c:strRef>
          </c:cat>
          <c:val>
            <c:numRef>
              <c:f>FigDemoSkillGenderShares!$D$44:$D$57</c:f>
              <c:numCache>
                <c:formatCode>General</c:formatCode>
                <c:ptCount val="13"/>
                <c:pt idx="0">
                  <c:v>854207</c:v>
                </c:pt>
                <c:pt idx="1">
                  <c:v>1180240</c:v>
                </c:pt>
                <c:pt idx="2">
                  <c:v>1423833</c:v>
                </c:pt>
                <c:pt idx="3">
                  <c:v>1772856</c:v>
                </c:pt>
                <c:pt idx="4">
                  <c:v>1846080</c:v>
                </c:pt>
                <c:pt idx="5">
                  <c:v>2335791</c:v>
                </c:pt>
                <c:pt idx="6">
                  <c:v>2496484</c:v>
                </c:pt>
                <c:pt idx="7">
                  <c:v>3190919</c:v>
                </c:pt>
                <c:pt idx="8">
                  <c:v>3222062</c:v>
                </c:pt>
                <c:pt idx="9">
                  <c:v>3659532</c:v>
                </c:pt>
                <c:pt idx="10">
                  <c:v>4211472</c:v>
                </c:pt>
                <c:pt idx="11">
                  <c:v>4321197</c:v>
                </c:pt>
                <c:pt idx="12">
                  <c:v>5015283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7-42BF-A814-E8E413096344}"/>
            </c:ext>
          </c:extLst>
        </c:ser>
        <c:ser>
          <c:idx val="2"/>
          <c:order val="2"/>
          <c:tx>
            <c:strRef>
              <c:f>FigDemoSkillGenderShares!$F$41:$F$43</c:f>
              <c:strCache>
                <c:ptCount val="1"/>
                <c:pt idx="0">
                  <c:v>G10 - male-unskilled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FigDemoSkillGenderShares!$A$44:$A$57</c:f>
              <c:strCache>
                <c:ptCount val="13"/>
                <c:pt idx="0">
                  <c:v>1989</c:v>
                </c:pt>
                <c:pt idx="1">
                  <c:v>1992</c:v>
                </c:pt>
                <c:pt idx="2">
                  <c:v>1994</c:v>
                </c:pt>
                <c:pt idx="3">
                  <c:v>1996</c:v>
                </c:pt>
                <c:pt idx="4">
                  <c:v>1998</c:v>
                </c:pt>
                <c:pt idx="5">
                  <c:v>2000</c:v>
                </c:pt>
                <c:pt idx="6">
                  <c:v>2002</c:v>
                </c:pt>
                <c:pt idx="7">
                  <c:v>2004</c:v>
                </c:pt>
                <c:pt idx="8">
                  <c:v>2005</c:v>
                </c:pt>
                <c:pt idx="9">
                  <c:v>2008</c:v>
                </c:pt>
                <c:pt idx="10">
                  <c:v>2010</c:v>
                </c:pt>
                <c:pt idx="11">
                  <c:v>2012</c:v>
                </c:pt>
                <c:pt idx="12">
                  <c:v>2014</c:v>
                </c:pt>
              </c:strCache>
            </c:strRef>
          </c:cat>
          <c:val>
            <c:numRef>
              <c:f>FigDemoSkillGenderShares!$F$44:$F$57</c:f>
              <c:numCache>
                <c:formatCode>General</c:formatCode>
                <c:ptCount val="13"/>
                <c:pt idx="0">
                  <c:v>9968696</c:v>
                </c:pt>
                <c:pt idx="1">
                  <c:v>11077814</c:v>
                </c:pt>
                <c:pt idx="2">
                  <c:v>11744153</c:v>
                </c:pt>
                <c:pt idx="3">
                  <c:v>12593007</c:v>
                </c:pt>
                <c:pt idx="4">
                  <c:v>13204624</c:v>
                </c:pt>
                <c:pt idx="5">
                  <c:v>13960591</c:v>
                </c:pt>
                <c:pt idx="6">
                  <c:v>14172343</c:v>
                </c:pt>
                <c:pt idx="7">
                  <c:v>14977141</c:v>
                </c:pt>
                <c:pt idx="8">
                  <c:v>14927146</c:v>
                </c:pt>
                <c:pt idx="9">
                  <c:v>15627995</c:v>
                </c:pt>
                <c:pt idx="10">
                  <c:v>16495164</c:v>
                </c:pt>
                <c:pt idx="11">
                  <c:v>17491287</c:v>
                </c:pt>
                <c:pt idx="12">
                  <c:v>17658065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7-42BF-A814-E8E413096344}"/>
            </c:ext>
          </c:extLst>
        </c:ser>
        <c:ser>
          <c:idx val="3"/>
          <c:order val="3"/>
          <c:tx>
            <c:strRef>
              <c:f>FigDemoSkillGenderShares!$H$41:$H$43</c:f>
              <c:strCache>
                <c:ptCount val="1"/>
                <c:pt idx="0">
                  <c:v>G11 - male-skilled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FigDemoSkillGenderShares!$A$44:$A$57</c:f>
              <c:strCache>
                <c:ptCount val="13"/>
                <c:pt idx="0">
                  <c:v>1989</c:v>
                </c:pt>
                <c:pt idx="1">
                  <c:v>1992</c:v>
                </c:pt>
                <c:pt idx="2">
                  <c:v>1994</c:v>
                </c:pt>
                <c:pt idx="3">
                  <c:v>1996</c:v>
                </c:pt>
                <c:pt idx="4">
                  <c:v>1998</c:v>
                </c:pt>
                <c:pt idx="5">
                  <c:v>2000</c:v>
                </c:pt>
                <c:pt idx="6">
                  <c:v>2002</c:v>
                </c:pt>
                <c:pt idx="7">
                  <c:v>2004</c:v>
                </c:pt>
                <c:pt idx="8">
                  <c:v>2005</c:v>
                </c:pt>
                <c:pt idx="9">
                  <c:v>2008</c:v>
                </c:pt>
                <c:pt idx="10">
                  <c:v>2010</c:v>
                </c:pt>
                <c:pt idx="11">
                  <c:v>2012</c:v>
                </c:pt>
                <c:pt idx="12">
                  <c:v>2014</c:v>
                </c:pt>
              </c:strCache>
            </c:strRef>
          </c:cat>
          <c:val>
            <c:numRef>
              <c:f>FigDemoSkillGenderShares!$H$44:$H$57</c:f>
              <c:numCache>
                <c:formatCode>General</c:formatCode>
                <c:ptCount val="13"/>
                <c:pt idx="0">
                  <c:v>1879216</c:v>
                </c:pt>
                <c:pt idx="1">
                  <c:v>1974386</c:v>
                </c:pt>
                <c:pt idx="2">
                  <c:v>2266810</c:v>
                </c:pt>
                <c:pt idx="3">
                  <c:v>2503894</c:v>
                </c:pt>
                <c:pt idx="4">
                  <c:v>2559092</c:v>
                </c:pt>
                <c:pt idx="5">
                  <c:v>3318537</c:v>
                </c:pt>
                <c:pt idx="6">
                  <c:v>3209130</c:v>
                </c:pt>
                <c:pt idx="7">
                  <c:v>3358153</c:v>
                </c:pt>
                <c:pt idx="8">
                  <c:v>3607156</c:v>
                </c:pt>
                <c:pt idx="9">
                  <c:v>3758014</c:v>
                </c:pt>
                <c:pt idx="10">
                  <c:v>4249231</c:v>
                </c:pt>
                <c:pt idx="11">
                  <c:v>4468304</c:v>
                </c:pt>
                <c:pt idx="12">
                  <c:v>4846621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E7-42BF-A814-E8E413096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525184"/>
        <c:axId val="1355523936"/>
      </c:lineChart>
      <c:catAx>
        <c:axId val="135552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23936"/>
        <c:crosses val="autoZero"/>
        <c:auto val="1"/>
        <c:lblAlgn val="ctr"/>
        <c:lblOffset val="100"/>
        <c:noMultiLvlLbl val="0"/>
      </c:catAx>
      <c:valAx>
        <c:axId val="13555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2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[Dataset2.xlsx]FigDemoSkillGenderShares!PivotTable19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Chart</a:t>
            </a:r>
            <a:r>
              <a:rPr lang="en-US" b="1" baseline="0"/>
              <a:t> B3</a:t>
            </a:r>
            <a:r>
              <a:rPr lang="en-US" baseline="0"/>
              <a:t>: </a:t>
            </a:r>
            <a:r>
              <a:rPr lang="en-US"/>
              <a:t>Share of skilled workers among male and 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FigDemoSkillGenderShares!$B$72:$B$73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FigDemoSkillGenderShares!$A$74:$A$87</c:f>
              <c:strCache>
                <c:ptCount val="13"/>
                <c:pt idx="0">
                  <c:v>1989</c:v>
                </c:pt>
                <c:pt idx="1">
                  <c:v>1992</c:v>
                </c:pt>
                <c:pt idx="2">
                  <c:v>1994</c:v>
                </c:pt>
                <c:pt idx="3">
                  <c:v>1996</c:v>
                </c:pt>
                <c:pt idx="4">
                  <c:v>1998</c:v>
                </c:pt>
                <c:pt idx="5">
                  <c:v>2000</c:v>
                </c:pt>
                <c:pt idx="6">
                  <c:v>2002</c:v>
                </c:pt>
                <c:pt idx="7">
                  <c:v>2004</c:v>
                </c:pt>
                <c:pt idx="8">
                  <c:v>2005</c:v>
                </c:pt>
                <c:pt idx="9">
                  <c:v>2008</c:v>
                </c:pt>
                <c:pt idx="10">
                  <c:v>2010</c:v>
                </c:pt>
                <c:pt idx="11">
                  <c:v>2012</c:v>
                </c:pt>
                <c:pt idx="12">
                  <c:v>2014</c:v>
                </c:pt>
              </c:strCache>
            </c:strRef>
          </c:cat>
          <c:val>
            <c:numRef>
              <c:f>FigDemoSkillGenderShares!$B$74:$B$87</c:f>
              <c:numCache>
                <c:formatCode>General</c:formatCode>
                <c:ptCount val="13"/>
                <c:pt idx="0">
                  <c:v>6.3886889000000002E-2</c:v>
                </c:pt>
                <c:pt idx="1">
                  <c:v>8.1370379000000007E-2</c:v>
                </c:pt>
                <c:pt idx="2">
                  <c:v>8.9809070000000005E-2</c:v>
                </c:pt>
                <c:pt idx="3">
                  <c:v>0.10281417700000001</c:v>
                </c:pt>
                <c:pt idx="4">
                  <c:v>0.103212204</c:v>
                </c:pt>
                <c:pt idx="5">
                  <c:v>0.119963453</c:v>
                </c:pt>
                <c:pt idx="6">
                  <c:v>0.122291572</c:v>
                </c:pt>
                <c:pt idx="7">
                  <c:v>0.14974411900000001</c:v>
                </c:pt>
                <c:pt idx="8">
                  <c:v>0.150357255</c:v>
                </c:pt>
                <c:pt idx="9">
                  <c:v>0.165323005</c:v>
                </c:pt>
                <c:pt idx="10">
                  <c:v>0.17816082699999999</c:v>
                </c:pt>
                <c:pt idx="11">
                  <c:v>0.17762546500000001</c:v>
                </c:pt>
                <c:pt idx="12">
                  <c:v>0.19724027899999999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0-4489-8F5F-A26D061A11F2}"/>
            </c:ext>
          </c:extLst>
        </c:ser>
        <c:ser>
          <c:idx val="1"/>
          <c:order val="1"/>
          <c:tx>
            <c:strRef>
              <c:f>FigDemoSkillGenderShares!$C$72:$C$73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FigDemoSkillGenderShares!$A$74:$A$87</c:f>
              <c:strCache>
                <c:ptCount val="13"/>
                <c:pt idx="0">
                  <c:v>1989</c:v>
                </c:pt>
                <c:pt idx="1">
                  <c:v>1992</c:v>
                </c:pt>
                <c:pt idx="2">
                  <c:v>1994</c:v>
                </c:pt>
                <c:pt idx="3">
                  <c:v>1996</c:v>
                </c:pt>
                <c:pt idx="4">
                  <c:v>1998</c:v>
                </c:pt>
                <c:pt idx="5">
                  <c:v>2000</c:v>
                </c:pt>
                <c:pt idx="6">
                  <c:v>2002</c:v>
                </c:pt>
                <c:pt idx="7">
                  <c:v>2004</c:v>
                </c:pt>
                <c:pt idx="8">
                  <c:v>2005</c:v>
                </c:pt>
                <c:pt idx="9">
                  <c:v>2008</c:v>
                </c:pt>
                <c:pt idx="10">
                  <c:v>2010</c:v>
                </c:pt>
                <c:pt idx="11">
                  <c:v>2012</c:v>
                </c:pt>
                <c:pt idx="12">
                  <c:v>2014</c:v>
                </c:pt>
              </c:strCache>
            </c:strRef>
          </c:cat>
          <c:val>
            <c:numRef>
              <c:f>FigDemoSkillGenderShares!$C$74:$C$87</c:f>
              <c:numCache>
                <c:formatCode>General</c:formatCode>
                <c:ptCount val="13"/>
                <c:pt idx="0">
                  <c:v>0.158611576</c:v>
                </c:pt>
                <c:pt idx="1">
                  <c:v>0.151268445</c:v>
                </c:pt>
                <c:pt idx="2">
                  <c:v>0.16178830799999999</c:v>
                </c:pt>
                <c:pt idx="3">
                  <c:v>0.16585483300000001</c:v>
                </c:pt>
                <c:pt idx="4">
                  <c:v>0.162340656</c:v>
                </c:pt>
                <c:pt idx="5">
                  <c:v>0.19205465699999999</c:v>
                </c:pt>
                <c:pt idx="6">
                  <c:v>0.184629346</c:v>
                </c:pt>
                <c:pt idx="7">
                  <c:v>0.183152395</c:v>
                </c:pt>
                <c:pt idx="8">
                  <c:v>0.194620547</c:v>
                </c:pt>
                <c:pt idx="9">
                  <c:v>0.19385186500000001</c:v>
                </c:pt>
                <c:pt idx="10">
                  <c:v>0.20483754800000001</c:v>
                </c:pt>
                <c:pt idx="11">
                  <c:v>0.20347847099999999</c:v>
                </c:pt>
                <c:pt idx="12">
                  <c:v>0.215360525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0-4489-8F5F-A26D061A1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294288"/>
        <c:axId val="1081305104"/>
      </c:lineChart>
      <c:catAx>
        <c:axId val="10812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05104"/>
        <c:crosses val="autoZero"/>
        <c:auto val="1"/>
        <c:lblAlgn val="ctr"/>
        <c:lblOffset val="100"/>
        <c:noMultiLvlLbl val="0"/>
      </c:catAx>
      <c:valAx>
        <c:axId val="10813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203200</xdr:colOff>
      <xdr:row>1</xdr:row>
      <xdr:rowOff>123824</xdr:rowOff>
    </xdr:from>
    <xdr:to>
      <xdr:col>23</xdr:col>
      <xdr:colOff>234950</xdr:colOff>
      <xdr:row>25</xdr:row>
      <xdr:rowOff>6349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80CDC-1F0C-4941-9DC7-17F851EF0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28</xdr:row>
      <xdr:rowOff>9524</xdr:rowOff>
    </xdr:from>
    <xdr:to>
      <xdr:col>23</xdr:col>
      <xdr:colOff>355600</xdr:colOff>
      <xdr:row>50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104183-782E-4C0B-8528-D5F05D31A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215900</xdr:colOff>
      <xdr:row>52</xdr:row>
      <xdr:rowOff>123824</xdr:rowOff>
    </xdr:from>
    <xdr:to>
      <xdr:col>23</xdr:col>
      <xdr:colOff>425450</xdr:colOff>
      <xdr:row>78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7EC6DD-A779-424E-81AF-B6BC0EC70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1</xdr:row>
      <xdr:rowOff>161924</xdr:rowOff>
    </xdr:from>
    <xdr:to>
      <xdr:col>21</xdr:col>
      <xdr:colOff>152400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50935-BC58-4622-AAC3-C210BC4DF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36</xdr:row>
      <xdr:rowOff>123824</xdr:rowOff>
    </xdr:from>
    <xdr:to>
      <xdr:col>21</xdr:col>
      <xdr:colOff>393700</xdr:colOff>
      <xdr:row>66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FF5E9C-2734-4195-9359-3715B8241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333375</xdr:colOff>
      <xdr:row>69</xdr:row>
      <xdr:rowOff>104775</xdr:rowOff>
    </xdr:from>
    <xdr:to>
      <xdr:col>21</xdr:col>
      <xdr:colOff>539751</xdr:colOff>
      <xdr:row>93</xdr:row>
      <xdr:rowOff>139701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5EAD0C-8380-4C9F-A14E-32ADA3D28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Kmd opofKK" refreshedDate="44501.341885416667" createdVersion="6" refreshedVersion="6" minRefreshableVersion="3" recordCount="52" xr:uid="{C81B70CC-49C1-4029-B94A-A7D860ADD5BA}">
  <cacheSource type="worksheet">
    <worksheetSource ref="A1:Z53" sheet="Dataset2"/>
  </cacheSource>
  <cacheFields count="22">
    <cacheField name="year" numFmtId="0">
      <sharedItems containsSemiMixedTypes="0" containsString="0" containsNumber="1" containsInteger="1" minValue="1989" maxValue="2014" count="13">
        <n v="1989"/>
        <n v="1992"/>
        <n v="1994"/>
        <n v="1996"/>
        <n v="1998"/>
        <n v="2000"/>
        <n v="2002"/>
        <n v="2004"/>
        <n v="2005"/>
        <n v="2008"/>
        <n v="2010"/>
        <n v="2012"/>
        <n v="2014"/>
      </sharedItems>
    </cacheField>
    <cacheField name="group" numFmtId="0">
      <sharedItems count="4">
        <s v="G00"/>
        <s v="G01"/>
        <s v="G10"/>
        <s v="G11"/>
      </sharedItems>
    </cacheField>
    <cacheField name="Gender" numFmtId="0">
      <sharedItems count="2">
        <s v="Female"/>
        <s v="Male"/>
      </sharedItems>
    </cacheField>
    <cacheField name="group-name" numFmtId="0">
      <sharedItems count="4">
        <s v="female-unskilled"/>
        <s v="female-skilled"/>
        <s v="male-unskilled"/>
        <s v="male-skilled"/>
      </sharedItems>
    </cacheField>
    <cacheField name="numberPotentialWorkers" numFmtId="0">
      <sharedItems containsSemiMixedTypes="0" containsString="0" containsNumber="1" containsInteger="1" minValue="854207" maxValue="20411993"/>
    </cacheField>
    <cacheField name="shareMarried" numFmtId="0">
      <sharedItems containsSemiMixedTypes="0" containsString="0" containsNumber="1" minValue="0.76376690000000003" maxValue="0.95081380000000004"/>
    </cacheField>
    <cacheField name="shareChildrenUnder5" numFmtId="0">
      <sharedItems containsSemiMixedTypes="0" containsString="0" containsNumber="1" minValue="0.26668639999999999" maxValue="0.54077260000000005"/>
    </cacheField>
    <cacheField name="WBL" numFmtId="0">
      <sharedItems containsSemiMixedTypes="0" containsString="0" containsNumber="1" minValue="61.3" maxValue="80.599999999999994"/>
    </cacheField>
    <cacheField name="Appliances" numFmtId="0">
      <sharedItems containsSemiMixedTypes="0" containsString="0" containsNumber="1" minValue="0.54377470000000006" maxValue="0.98006990000000005"/>
    </cacheField>
    <cacheField name="jobScarceAgree" numFmtId="0">
      <sharedItems containsSemiMixedTypes="0" containsString="0" containsNumber="1" containsInteger="1" minValue="17" maxValue="33"/>
    </cacheField>
    <cacheField name="jobScarceDisagree" numFmtId="0">
      <sharedItems containsSemiMixedTypes="0" containsString="0" containsNumber="1" containsInteger="1" minValue="5" maxValue="72"/>
    </cacheField>
    <cacheField name="Total Pop" numFmtId="0">
      <sharedItems containsSemiMixedTypes="0" containsString="0" containsNumber="1" containsInteger="1" minValue="25218527" maxValue="47931962"/>
    </cacheField>
    <cacheField name="ShareOfTotalPop" numFmtId="0">
      <sharedItems containsSemiMixedTypes="0" containsString="0" containsNumber="1" minValue="3.3872199999999998E-2" maxValue="0.49631796500000003"/>
    </cacheField>
    <cacheField name="ShareofTotalPopGender" numFmtId="0">
      <sharedItems containsString="0" containsBlank="1" containsNumber="1" minValue="0.45988003199999999" maxValue="0.54011996799999995"/>
    </cacheField>
    <cacheField name="ShareofTotalPopSkill" numFmtId="0">
      <sharedItems containsString="0" containsBlank="1" containsNumber="1" minValue="0.108389479" maxValue="0.89161052100000004"/>
    </cacheField>
    <cacheField name="ShareofGenderPopSkilled" numFmtId="0">
      <sharedItems containsString="0" containsBlank="1" containsNumber="1" minValue="6.3886889000000002E-2" maxValue="0.215360525"/>
    </cacheField>
    <cacheField name="emigrants" numFmtId="0">
      <sharedItems containsSemiMixedTypes="0" containsString="0" containsNumber="1" containsInteger="1" minValue="149840" maxValue="3114286"/>
    </cacheField>
    <cacheField name="emigrantShrMigAndHome" numFmtId="0">
      <sharedItems containsSemiMixedTypes="0" containsString="0" containsNumber="1" minValue="6.1621761028733714E-2" maxValue="0.15385370604143792"/>
    </cacheField>
    <cacheField name="emigrantsAtInitialShare" numFmtId="1">
      <sharedItems containsSemiMixedTypes="0" containsString="0" containsNumber="1" minValue="149840" maxValue="1715627.5312958905"/>
    </cacheField>
    <cacheField name="emigrantsAddBack" numFmtId="1">
      <sharedItems containsSemiMixedTypes="0" containsString="0" containsNumber="1" minValue="-103786.08610951481" maxValue="1407620.3469779287"/>
    </cacheField>
    <cacheField name="numberPotentialWorkersAddBackAddEmIgrants" numFmtId="1">
      <sharedItems containsSemiMixedTypes="0" containsString="0" containsNumber="1" minValue="854207" maxValue="21541553.487316713"/>
    </cacheField>
    <cacheField name="emigrantsShareDevi89" numFmtId="164">
      <sharedItems containsSemiMixedTypes="0" containsString="0" containsNumber="1" minValue="-4.1952974727591269E-2" maxValue="8.394324528808874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x v="0"/>
    <x v="0"/>
    <n v="12516408"/>
    <n v="0.88971389999999995"/>
    <n v="0.43358079999999999"/>
    <n v="61.3"/>
    <n v="0.63030889999999995"/>
    <n v="22"/>
    <n v="72"/>
    <n v="25218527"/>
    <n v="0.49631796500000003"/>
    <n v="0.53019016500000005"/>
    <n v="0.89161052100000004"/>
    <n v="6.3886889000000002E-2"/>
    <n v="821932"/>
    <n v="6.1621761028733714E-2"/>
    <n v="821932"/>
    <n v="0"/>
    <n v="12516408"/>
    <n v="0"/>
  </r>
  <r>
    <x v="1"/>
    <x v="0"/>
    <x v="0"/>
    <x v="0"/>
    <n v="13324301"/>
    <n v="0.9030589"/>
    <n v="0.45061630000000003"/>
    <n v="67.5"/>
    <n v="0.59085969999999999"/>
    <n v="22"/>
    <n v="72"/>
    <n v="27556741"/>
    <n v="0.48352237999999997"/>
    <n v="0.52635182800000002"/>
    <n v="0.88552252899999995"/>
    <n v="8.1370379000000007E-2"/>
    <n v="953646"/>
    <n v="6.6791535225617524E-2"/>
    <n v="879832.23801492539"/>
    <n v="73813.761985074612"/>
    <n v="13398114.761985075"/>
    <n v="5.5397849376920202E-3"/>
  </r>
  <r>
    <x v="2"/>
    <x v="0"/>
    <x v="0"/>
    <x v="0"/>
    <n v="14430167"/>
    <n v="0.89014859999999996"/>
    <n v="0.41181659999999998"/>
    <n v="67.5"/>
    <n v="0.59767029999999999"/>
    <n v="25"/>
    <n v="5"/>
    <n v="29864963"/>
    <n v="0.483180475"/>
    <n v="0.53085617399999996"/>
    <n v="0.87642231500000001"/>
    <n v="8.9809070000000005E-2"/>
    <n v="1101764"/>
    <n v="7.0935416851903341E-2"/>
    <n v="957104.94039678108"/>
    <n v="144659.05960321892"/>
    <n v="14574826.059603218"/>
    <n v="1.0024766837640756E-2"/>
  </r>
  <r>
    <x v="3"/>
    <x v="0"/>
    <x v="0"/>
    <x v="0"/>
    <n v="15470447"/>
    <n v="0.88060559999999999"/>
    <n v="0.40428950000000002"/>
    <n v="67.5"/>
    <n v="0.65548099999999998"/>
    <n v="25"/>
    <n v="5"/>
    <n v="32340204"/>
    <n v="0.47836578299999999"/>
    <n v="0.53318473200000005"/>
    <n v="0.867757483"/>
    <n v="0.10281417700000001"/>
    <n v="1269579"/>
    <n v="7.5840921632977149E-2"/>
    <n v="1031549.8817867892"/>
    <n v="238029.11821321084"/>
    <n v="15708476.11821321"/>
    <n v="1.5386053047672783E-2"/>
  </r>
  <r>
    <x v="4"/>
    <x v="0"/>
    <x v="0"/>
    <x v="0"/>
    <n v="16040177"/>
    <n v="0.86927520000000003"/>
    <n v="0.38743139999999998"/>
    <n v="67.5"/>
    <n v="0.69915970000000005"/>
    <n v="25"/>
    <n v="5"/>
    <n v="33649973"/>
    <n v="0.47667726199999999"/>
    <n v="0.53153852400000001"/>
    <n v="0.86908839400000004"/>
    <n v="0.103212204"/>
    <n v="1424869"/>
    <n v="8.1584039343497866E-2"/>
    <n v="1076226.8909678417"/>
    <n v="348642.10903215827"/>
    <n v="16388819.109032158"/>
    <n v="2.1735552483751135E-2"/>
  </r>
  <r>
    <x v="5"/>
    <x v="0"/>
    <x v="0"/>
    <x v="0"/>
    <n v="17135064"/>
    <n v="0.85884119999999997"/>
    <n v="0.34544540000000001"/>
    <n v="67.5"/>
    <n v="0.73094579999999998"/>
    <n v="33"/>
    <n v="55"/>
    <n v="36749983"/>
    <n v="0.46626046100000001"/>
    <n v="0.52981942900000001"/>
    <n v="0.84614066399999999"/>
    <n v="0.119963453"/>
    <n v="1623741"/>
    <n v="8.6558871953730535E-2"/>
    <n v="1155950.5988946152"/>
    <n v="467790.40110538481"/>
    <n v="17602854.401105385"/>
    <n v="2.7300184061488493E-2"/>
  </r>
  <r>
    <x v="6"/>
    <x v="0"/>
    <x v="0"/>
    <x v="0"/>
    <n v="17917711"/>
    <n v="0.85016919999999996"/>
    <n v="0.34354760000000001"/>
    <n v="70"/>
    <n v="0.77500000000000002"/>
    <n v="33"/>
    <n v="55"/>
    <n v="37795668"/>
    <n v="0.47406784800000001"/>
    <n v="0.54011996799999995"/>
    <n v="0.84904053000000002"/>
    <n v="0.122291572"/>
    <n v="1953500"/>
    <n v="9.8308049771098499E-2"/>
    <n v="1224499.0155935446"/>
    <n v="729000.98440645542"/>
    <n v="18646711.984406456"/>
    <n v="4.0686055512696703E-2"/>
  </r>
  <r>
    <x v="7"/>
    <x v="0"/>
    <x v="0"/>
    <x v="0"/>
    <n v="18118225"/>
    <n v="0.82950539999999995"/>
    <n v="0.31998120000000002"/>
    <n v="70"/>
    <n v="0.84237830000000002"/>
    <n v="33"/>
    <n v="55"/>
    <n v="39644438"/>
    <n v="0.45701808199999999"/>
    <n v="0.53750652300000001"/>
    <n v="0.83480477200000003"/>
    <n v="0.14974411900000001"/>
    <n v="2229785"/>
    <n v="0.10958246039784726"/>
    <n v="1253880.209630284"/>
    <n v="975904.79036971601"/>
    <n v="19094129.790369716"/>
    <n v="5.3863156593414396E-2"/>
  </r>
  <r>
    <x v="8"/>
    <x v="0"/>
    <x v="0"/>
    <x v="0"/>
    <n v="18207313"/>
    <n v="0.82472270000000003"/>
    <n v="0.31104700000000002"/>
    <n v="70"/>
    <n v="0.82211540000000005"/>
    <n v="25"/>
    <n v="67"/>
    <n v="39963677"/>
    <n v="0.45559654100000002"/>
    <n v="0.53622130400000001"/>
    <n v="0.82911437300000002"/>
    <n v="0.150357255"/>
    <n v="2371576"/>
    <n v="0.11524315039553398"/>
    <n v="1268107.380194837"/>
    <n v="1103468.619805163"/>
    <n v="19310781.619805165"/>
    <n v="6.0605791739020726E-2"/>
  </r>
  <r>
    <x v="9"/>
    <x v="0"/>
    <x v="0"/>
    <x v="0"/>
    <n v="18476117"/>
    <n v="0.82095640000000003"/>
    <n v="0.28598790000000002"/>
    <n v="72.5"/>
    <n v="0.85993209999999998"/>
    <n v="25"/>
    <n v="67"/>
    <n v="41521658"/>
    <n v="0.44497541499999999"/>
    <n v="0.53311091300000002"/>
    <n v="0.82135718199999996"/>
    <n v="0.165323005"/>
    <n v="2425069"/>
    <n v="0.11602542554283762"/>
    <n v="1287967.8889091148"/>
    <n v="1137101.1110908852"/>
    <n v="19613218.111090884"/>
    <n v="6.154437705124316E-2"/>
  </r>
  <r>
    <x v="10"/>
    <x v="0"/>
    <x v="0"/>
    <x v="0"/>
    <n v="19427125"/>
    <n v="0.81831710000000002"/>
    <n v="0.27502710000000002"/>
    <n v="72.5"/>
    <n v="0.84777069999999999"/>
    <n v="17"/>
    <n v="71"/>
    <n v="44382992"/>
    <n v="0.43771553299999999"/>
    <n v="0.53260485499999999"/>
    <n v="0.80937060299999997"/>
    <n v="0.17816082699999999"/>
    <n v="2532078"/>
    <n v="0.11530828327421537"/>
    <n v="1353164.7596474525"/>
    <n v="1178913.2403525475"/>
    <n v="20606038.240352549"/>
    <n v="6.068387578463353E-2"/>
  </r>
  <r>
    <x v="11"/>
    <x v="0"/>
    <x v="0"/>
    <x v="0"/>
    <n v="20006379"/>
    <n v="0.81686479999999995"/>
    <n v="0.28518919999999998"/>
    <n v="72.5"/>
    <n v="0.84350400000000003"/>
    <n v="17"/>
    <n v="71"/>
    <n v="46287167"/>
    <n v="0.43222301800000001"/>
    <n v="0.52557928200000004"/>
    <n v="0.81010933399999996"/>
    <n v="0.17762546500000001"/>
    <n v="2562508"/>
    <n v="0.11354162037321557"/>
    <n v="1390734.561398495"/>
    <n v="1171773.438601505"/>
    <n v="21178152.438601505"/>
    <n v="5.8569991031435772E-2"/>
  </r>
  <r>
    <x v="12"/>
    <x v="0"/>
    <x v="0"/>
    <x v="0"/>
    <n v="20411993"/>
    <n v="0.82762349999999996"/>
    <n v="0.26668639999999999"/>
    <n v="80.599999999999994"/>
    <n v="0.8884898"/>
    <n v="17"/>
    <n v="71"/>
    <n v="47931962"/>
    <n v="0.425853484"/>
    <n v="0.53048686"/>
    <n v="0.79425202800000005"/>
    <n v="0.19724027899999999"/>
    <n v="2544159"/>
    <n v="0.11082689293919991"/>
    <n v="1414598.5126832875"/>
    <n v="1129560.4873167125"/>
    <n v="21541553.487316713"/>
    <n v="5.5338079300571615E-2"/>
  </r>
  <r>
    <x v="0"/>
    <x v="1"/>
    <x v="0"/>
    <x v="1"/>
    <n v="854207"/>
    <n v="0.87768239999999997"/>
    <n v="0.54077260000000005"/>
    <n v="61.3"/>
    <n v="0.95588240000000002"/>
    <n v="22"/>
    <n v="72"/>
    <n v="25218527"/>
    <n v="3.3872199999999998E-2"/>
    <m/>
    <n v="0.108389479"/>
    <m/>
    <n v="149840"/>
    <n v="0.14923604173908195"/>
    <n v="149840"/>
    <n v="0"/>
    <n v="854207"/>
    <n v="0"/>
  </r>
  <r>
    <x v="1"/>
    <x v="1"/>
    <x v="0"/>
    <x v="1"/>
    <n v="1180240"/>
    <n v="0.82151589999999997"/>
    <n v="0.49388749999999998"/>
    <n v="67.5"/>
    <n v="0.91666669999999995"/>
    <n v="22"/>
    <n v="72"/>
    <n v="27556741"/>
    <n v="4.2829447999999999E-2"/>
    <m/>
    <n v="0.114477471"/>
    <m/>
    <n v="187279"/>
    <n v="0.13694800584123512"/>
    <n v="204083.12256298761"/>
    <n v="-16804.122562987613"/>
    <n v="1163435.8774370123"/>
    <n v="-1.4237885991821773E-2"/>
  </r>
  <r>
    <x v="2"/>
    <x v="1"/>
    <x v="0"/>
    <x v="1"/>
    <n v="1423833"/>
    <n v="0.81835939999999996"/>
    <n v="0.44335940000000001"/>
    <n v="67.5"/>
    <n v="0.9207921"/>
    <n v="25"/>
    <n v="5"/>
    <n v="29864963"/>
    <n v="4.7675699000000002E-2"/>
    <m/>
    <n v="0.12357768500000001"/>
    <m/>
    <n v="203526"/>
    <n v="0.12506521302306375"/>
    <n v="242860.61564847067"/>
    <n v="-39334.615648470673"/>
    <n v="1384498.3843515294"/>
    <n v="-2.7625863179509526E-2"/>
  </r>
  <r>
    <x v="3"/>
    <x v="1"/>
    <x v="0"/>
    <x v="1"/>
    <n v="1772856"/>
    <n v="0.84490399999999999"/>
    <n v="0.44756279999999998"/>
    <n v="67.5"/>
    <n v="0.95833330000000005"/>
    <n v="25"/>
    <n v="5"/>
    <n v="32340204"/>
    <n v="5.4818948999999999E-2"/>
    <m/>
    <n v="0.132242518"/>
    <m/>
    <n v="236490"/>
    <n v="0.11769501121260351"/>
    <n v="299866.84352425736"/>
    <n v="-63376.843524257361"/>
    <n v="1709479.1564757426"/>
    <n v="-3.5748444049746524E-2"/>
  </r>
  <r>
    <x v="4"/>
    <x v="1"/>
    <x v="0"/>
    <x v="1"/>
    <n v="1846080"/>
    <n v="0.82028469999999998"/>
    <n v="0.39679720000000002"/>
    <n v="67.5"/>
    <n v="0.9298246"/>
    <n v="25"/>
    <n v="5"/>
    <n v="33649973"/>
    <n v="5.4861262000000001E-2"/>
    <m/>
    <n v="0.13091160499999999"/>
    <m/>
    <n v="239505"/>
    <n v="0.11483828278396709"/>
    <n v="311244.45011040324"/>
    <n v="-71739.450110403239"/>
    <n v="1774340.5498895966"/>
    <n v="-3.8860423226730889E-2"/>
  </r>
  <r>
    <x v="5"/>
    <x v="1"/>
    <x v="0"/>
    <x v="1"/>
    <n v="2335791"/>
    <n v="0.83775350000000004"/>
    <n v="0.39001560000000002"/>
    <n v="67.5"/>
    <n v="0.95161289999999998"/>
    <n v="33"/>
    <n v="55"/>
    <n v="36749983"/>
    <n v="6.3558967999999993E-2"/>
    <m/>
    <n v="0.15385933600000001"/>
    <m/>
    <n v="294548"/>
    <n v="0.11198100320909206"/>
    <n v="392541.38079193508"/>
    <n v="-97993.38079193508"/>
    <n v="2237797.6192080649"/>
    <n v="-4.1952974727591269E-2"/>
  </r>
  <r>
    <x v="6"/>
    <x v="1"/>
    <x v="0"/>
    <x v="1"/>
    <n v="2496484"/>
    <n v="0.81415930000000003"/>
    <n v="0.34611599999999998"/>
    <n v="70"/>
    <n v="0.93981479999999995"/>
    <n v="33"/>
    <n v="55"/>
    <n v="37795668"/>
    <n v="6.6052120000000006E-2"/>
    <m/>
    <n v="0.15095947000000001"/>
    <m/>
    <n v="337289"/>
    <n v="0.11902470663669955"/>
    <n v="422901.06570708344"/>
    <n v="-85612.065707083442"/>
    <n v="2410871.9342929167"/>
    <n v="-3.4293056036843544E-2"/>
  </r>
  <r>
    <x v="7"/>
    <x v="1"/>
    <x v="0"/>
    <x v="1"/>
    <n v="3190919"/>
    <n v="0.81624759999999996"/>
    <n v="0.36266929999999997"/>
    <n v="70"/>
    <n v="0.95485330000000002"/>
    <n v="33"/>
    <n v="55"/>
    <n v="39644438"/>
    <n v="8.0488440999999994E-2"/>
    <m/>
    <n v="0.165195229"/>
    <m/>
    <n v="460304"/>
    <n v="0.12606844336815362"/>
    <n v="544894.06802669598"/>
    <n v="-84590.068026695983"/>
    <n v="3106328.9319733041"/>
    <n v="-2.6509625605255372E-2"/>
  </r>
  <r>
    <x v="8"/>
    <x v="1"/>
    <x v="0"/>
    <x v="1"/>
    <n v="3222062"/>
    <n v="0.79637100000000005"/>
    <n v="0.32913310000000001"/>
    <n v="70"/>
    <n v="0.96514160000000004"/>
    <n v="25"/>
    <n v="67"/>
    <n v="39963677"/>
    <n v="8.0624763000000002E-2"/>
    <m/>
    <n v="0.17088562700000001"/>
    <m/>
    <n v="479714"/>
    <n v="0.12959022912245366"/>
    <n v="552438.3976447318"/>
    <n v="-72724.397644731798"/>
    <n v="3149337.6023552683"/>
    <n v="-2.257076296009564E-2"/>
  </r>
  <r>
    <x v="9"/>
    <x v="1"/>
    <x v="0"/>
    <x v="1"/>
    <n v="3659532"/>
    <n v="0.77915829999999997"/>
    <n v="0.29258519999999999"/>
    <n v="72.5"/>
    <n v="0.97470239999999997"/>
    <n v="25"/>
    <n v="67"/>
    <n v="41521658"/>
    <n v="8.8135498000000007E-2"/>
    <m/>
    <n v="0.17864281800000001"/>
    <m/>
    <n v="547534"/>
    <n v="0.13014628246858975"/>
    <n v="627845.87717507256"/>
    <n v="-80311.877175072557"/>
    <n v="3579220.1228249273"/>
    <n v="-2.1945942042608912E-2"/>
  </r>
  <r>
    <x v="10"/>
    <x v="1"/>
    <x v="0"/>
    <x v="1"/>
    <n v="4211472"/>
    <n v="0.76376690000000003"/>
    <n v="0.29130089999999997"/>
    <n v="72.5"/>
    <n v="0.95575220000000005"/>
    <n v="17"/>
    <n v="71"/>
    <n v="44382992"/>
    <n v="9.4889321999999998E-2"/>
    <m/>
    <n v="0.19062939700000001"/>
    <m/>
    <n v="632178"/>
    <n v="0.13051686228360843"/>
    <n v="722847.15356950427"/>
    <n v="-90669.153569504269"/>
    <n v="4120802.8464304958"/>
    <n v="-2.1529088539471272E-2"/>
  </r>
  <r>
    <x v="11"/>
    <x v="1"/>
    <x v="0"/>
    <x v="1"/>
    <n v="4321197"/>
    <n v="0.77164180000000004"/>
    <n v="0.2925373"/>
    <n v="72.5"/>
    <n v="0.95675679999999996"/>
    <n v="17"/>
    <n v="71"/>
    <n v="46287167"/>
    <n v="9.3356263999999994E-2"/>
    <m/>
    <n v="0.18989066600000001"/>
    <m/>
    <n v="650769"/>
    <n v="0.1308876609373435"/>
    <n v="741996.52550129627"/>
    <n v="-91227.525501296273"/>
    <n v="4229969.4744987041"/>
    <n v="-2.1111633073265561E-2"/>
  </r>
  <r>
    <x v="12"/>
    <x v="1"/>
    <x v="0"/>
    <x v="1"/>
    <n v="5015283"/>
    <n v="0.78453609999999996"/>
    <n v="0.3046392"/>
    <n v="80.599999999999994"/>
    <n v="0.98006990000000005"/>
    <n v="17"/>
    <n v="71"/>
    <n v="47931962"/>
    <n v="0.104633376"/>
    <m/>
    <n v="0.205747973"/>
    <m/>
    <n v="757760"/>
    <n v="0.13125833291039057"/>
    <n v="861546.08610951481"/>
    <n v="-103786.08610951481"/>
    <n v="4911496.9138904847"/>
    <n v="-2.0693964051383597E-2"/>
  </r>
  <r>
    <x v="0"/>
    <x v="2"/>
    <x v="1"/>
    <x v="2"/>
    <n v="9968696"/>
    <n v="0.94927159999999999"/>
    <n v="0.50625529999999996"/>
    <n v="61.3"/>
    <n v="0.54776630000000004"/>
    <n v="22"/>
    <n v="72"/>
    <n v="25218527"/>
    <n v="0.39529255600000002"/>
    <n v="0.46980983500000001"/>
    <m/>
    <n v="0.158611576"/>
    <n v="900223"/>
    <n v="8.2825440138067086E-2"/>
    <n v="900223"/>
    <n v="0"/>
    <n v="9968696"/>
    <n v="0"/>
  </r>
  <r>
    <x v="1"/>
    <x v="2"/>
    <x v="1"/>
    <x v="2"/>
    <n v="11077814"/>
    <n v="0.95081380000000004"/>
    <n v="0.52870680000000003"/>
    <n v="67.5"/>
    <n v="0.54377470000000006"/>
    <n v="22"/>
    <n v="72"/>
    <n v="27556741"/>
    <n v="0.40200014899999997"/>
    <n v="0.47364817199999998"/>
    <m/>
    <n v="0.151268445"/>
    <n v="959259"/>
    <n v="7.9692048058527185E-2"/>
    <n v="996975.86919904361"/>
    <n v="-37716.869199043605"/>
    <n v="11040097.130800957"/>
    <n v="-3.4047212923996682E-3"/>
  </r>
  <r>
    <x v="2"/>
    <x v="2"/>
    <x v="1"/>
    <x v="2"/>
    <n v="11744153"/>
    <n v="0.93806120000000004"/>
    <n v="0.47527009999999997"/>
    <n v="67.5"/>
    <n v="0.59520910000000005"/>
    <n v="25"/>
    <n v="5"/>
    <n v="29864963"/>
    <n v="0.39324184000000001"/>
    <n v="0.46914382599999999"/>
    <m/>
    <n v="0.16178830799999999"/>
    <n v="1019802"/>
    <n v="7.9897022513789814E-2"/>
    <n v="1057180.190777482"/>
    <n v="-37378.190777481999"/>
    <n v="11706774.809222518"/>
    <n v="-3.1827063882327203E-3"/>
  </r>
  <r>
    <x v="3"/>
    <x v="2"/>
    <x v="1"/>
    <x v="2"/>
    <n v="12593007"/>
    <n v="0.94470690000000002"/>
    <n v="0.47818840000000001"/>
    <n v="67.5"/>
    <n v="0.63516150000000005"/>
    <n v="25"/>
    <n v="5"/>
    <n v="32340204"/>
    <n v="0.38939170000000001"/>
    <n v="0.46681526899999998"/>
    <m/>
    <n v="0.16585483300000001"/>
    <n v="1213888"/>
    <n v="8.791897091996427E-2"/>
    <n v="1143562.1553150779"/>
    <n v="70325.844684922136"/>
    <n v="12663332.844684921"/>
    <n v="5.5845156510213332E-3"/>
  </r>
  <r>
    <x v="4"/>
    <x v="2"/>
    <x v="1"/>
    <x v="2"/>
    <n v="13204624"/>
    <n v="0.94506699999999999"/>
    <n v="0.45177289999999998"/>
    <n v="67.5"/>
    <n v="0.6822551"/>
    <n v="25"/>
    <n v="5"/>
    <n v="33649973"/>
    <n v="0.392411132"/>
    <n v="0.46846147500000002"/>
    <m/>
    <n v="0.162340656"/>
    <n v="1482028"/>
    <n v="0.10090986019141734"/>
    <n v="1216428.4160546232"/>
    <n v="265599.5839453768"/>
    <n v="13470223.583945377"/>
    <n v="2.011413455963432E-2"/>
  </r>
  <r>
    <x v="5"/>
    <x v="2"/>
    <x v="1"/>
    <x v="2"/>
    <n v="13960591"/>
    <n v="0.93872809999999995"/>
    <n v="0.40671879999999999"/>
    <n v="67.5"/>
    <n v="0.72171320000000005"/>
    <n v="33"/>
    <n v="55"/>
    <n v="36749983"/>
    <n v="0.37988020300000003"/>
    <n v="0.47018057099999999"/>
    <m/>
    <n v="0.19205465699999999"/>
    <n v="1779709"/>
    <n v="0.1130670317592422"/>
    <n v="1303697.2754052174"/>
    <n v="476011.72459478257"/>
    <n v="14436602.724594783"/>
    <n v="3.4096817577048355E-2"/>
  </r>
  <r>
    <x v="6"/>
    <x v="2"/>
    <x v="1"/>
    <x v="2"/>
    <n v="14172343"/>
    <n v="0.93920309999999996"/>
    <n v="0.4110452"/>
    <n v="70"/>
    <n v="0.73557570000000005"/>
    <n v="33"/>
    <n v="55"/>
    <n v="37795668"/>
    <n v="0.374972682"/>
    <n v="0.45988003199999999"/>
    <m/>
    <n v="0.184629346"/>
    <n v="2117692"/>
    <n v="0.12999922959036"/>
    <n v="1349229.3187395176"/>
    <n v="768462.68126048241"/>
    <n v="14940805.681260481"/>
    <n v="5.4222698481153152E-2"/>
  </r>
  <r>
    <x v="7"/>
    <x v="2"/>
    <x v="1"/>
    <x v="2"/>
    <n v="14977141"/>
    <n v="0.93381630000000004"/>
    <n v="0.38584289999999999"/>
    <n v="70"/>
    <n v="0.80806449999999996"/>
    <n v="33"/>
    <n v="55"/>
    <n v="39644438"/>
    <n v="0.37778668999999998"/>
    <n v="0.46249347800000001"/>
    <m/>
    <n v="0.183152395"/>
    <n v="2557822"/>
    <n v="0.1458698259015431"/>
    <n v="1452341.0282797213"/>
    <n v="1105480.9717202787"/>
    <n v="16082621.971720278"/>
    <n v="7.3811214818654519E-2"/>
  </r>
  <r>
    <x v="8"/>
    <x v="2"/>
    <x v="1"/>
    <x v="2"/>
    <n v="14927146"/>
    <n v="0.9331412"/>
    <n v="0.3776177"/>
    <n v="70"/>
    <n v="0.78404459999999998"/>
    <n v="25"/>
    <n v="67"/>
    <n v="39963677"/>
    <n v="0.37351783199999999"/>
    <n v="0.46377869599999999"/>
    <m/>
    <n v="0.194620547"/>
    <n v="2714184"/>
    <n v="0.15385370604143792"/>
    <n v="1461150.921870887"/>
    <n v="1253033.078129113"/>
    <n v="16180179.078129113"/>
    <n v="8.3943245288088747E-2"/>
  </r>
  <r>
    <x v="9"/>
    <x v="2"/>
    <x v="1"/>
    <x v="2"/>
    <n v="15627995"/>
    <n v="0.91782920000000001"/>
    <n v="0.35083550000000002"/>
    <n v="72.5"/>
    <n v="0.82774970000000003"/>
    <n v="25"/>
    <n v="67"/>
    <n v="41521658"/>
    <n v="0.37638176699999998"/>
    <n v="0.46688908699999998"/>
    <m/>
    <n v="0.19385186500000001"/>
    <n v="2839464"/>
    <n v="0.15375499141489904"/>
    <n v="1529575.4199067082"/>
    <n v="1309888.5800932918"/>
    <n v="16937883.580093291"/>
    <n v="8.3816803121148337E-2"/>
  </r>
  <r>
    <x v="10"/>
    <x v="2"/>
    <x v="1"/>
    <x v="2"/>
    <n v="16495164"/>
    <n v="0.92582279999999995"/>
    <n v="0.34075949999999999"/>
    <n v="72.5"/>
    <n v="0.82052179999999997"/>
    <n v="17"/>
    <n v="71"/>
    <n v="44382992"/>
    <n v="0.37165506999999998"/>
    <n v="0.46739514500000001"/>
    <m/>
    <n v="0.20483754800000001"/>
    <n v="2975312"/>
    <n v="0.15281146696156786"/>
    <n v="1612650.7443976719"/>
    <n v="1362661.2556023281"/>
    <n v="17857825.25560233"/>
    <n v="8.2609742807184583E-2"/>
  </r>
  <r>
    <x v="11"/>
    <x v="2"/>
    <x v="1"/>
    <x v="2"/>
    <n v="17491287"/>
    <n v="0.91383809999999999"/>
    <n v="0.34490860000000001"/>
    <n v="72.5"/>
    <n v="0.81119260000000004"/>
    <n v="17"/>
    <n v="71"/>
    <n v="46287167"/>
    <n v="0.377886316"/>
    <n v="0.47442071800000002"/>
    <m/>
    <n v="0.20347847099999999"/>
    <n v="3114286"/>
    <n v="0.15113804406215736"/>
    <n v="1706665.6530220713"/>
    <n v="1407620.3469779287"/>
    <n v="18898907.346977927"/>
    <n v="8.0475516008509079E-2"/>
  </r>
  <r>
    <x v="12"/>
    <x v="2"/>
    <x v="1"/>
    <x v="2"/>
    <n v="17658065"/>
    <n v="0.91783090000000001"/>
    <n v="0.3188491"/>
    <n v="80.599999999999994"/>
    <n v="0.87217630000000002"/>
    <n v="17"/>
    <n v="71"/>
    <n v="47931962"/>
    <n v="0.36839854399999999"/>
    <n v="0.46951314100000002"/>
    <m/>
    <n v="0.215360525"/>
    <n v="3055710"/>
    <n v="0.14752067163035226"/>
    <n v="1715627.5312958905"/>
    <n v="1340082.4687041095"/>
    <n v="18998147.468704108"/>
    <n v="7.5890674810864506E-2"/>
  </r>
  <r>
    <x v="0"/>
    <x v="3"/>
    <x v="1"/>
    <x v="3"/>
    <n v="1879216"/>
    <n v="0.93909629999999999"/>
    <n v="0.54027499999999995"/>
    <n v="61.3"/>
    <n v="0.93208659999999999"/>
    <n v="22"/>
    <n v="72"/>
    <n v="25218527"/>
    <n v="7.4517279000000006E-2"/>
    <m/>
    <m/>
    <m/>
    <n v="217969"/>
    <n v="0.10393408306849419"/>
    <n v="217969"/>
    <n v="0"/>
    <n v="1879216"/>
    <n v="0"/>
  </r>
  <r>
    <x v="1"/>
    <x v="3"/>
    <x v="1"/>
    <x v="3"/>
    <n v="1974386"/>
    <n v="0.94707520000000001"/>
    <n v="0.51392760000000004"/>
    <n v="67.5"/>
    <n v="0.93969139999999995"/>
    <n v="22"/>
    <n v="72"/>
    <n v="27556741"/>
    <n v="7.1648023000000005E-2"/>
    <m/>
    <m/>
    <m/>
    <n v="216451"/>
    <n v="9.8798313156113399E-2"/>
    <n v="227702.63474753062"/>
    <n v="-11251.634747530625"/>
    <n v="1963134.3652524694"/>
    <n v="-5.6988019300838674E-3"/>
  </r>
  <r>
    <x v="2"/>
    <x v="3"/>
    <x v="1"/>
    <x v="3"/>
    <n v="2266810"/>
    <n v="0.92429019999999995"/>
    <n v="0.46898000000000001"/>
    <n v="67.5"/>
    <n v="0.96315790000000001"/>
    <n v="25"/>
    <n v="5"/>
    <n v="29864963"/>
    <n v="7.5901986000000005E-2"/>
    <m/>
    <m/>
    <m/>
    <n v="230080"/>
    <n v="9.2146630408227834E-2"/>
    <n v="259511.97267289247"/>
    <n v="-29431.972672892472"/>
    <n v="2237378.0273271077"/>
    <n v="-1.2983872787261512E-2"/>
  </r>
  <r>
    <x v="3"/>
    <x v="3"/>
    <x v="1"/>
    <x v="3"/>
    <n v="2503894"/>
    <n v="0.92112179999999999"/>
    <n v="0.4592463"/>
    <n v="67.5"/>
    <n v="0.96133570000000002"/>
    <n v="25"/>
    <n v="5"/>
    <n v="32340204"/>
    <n v="7.7423568999999998E-2"/>
    <m/>
    <m/>
    <m/>
    <n v="246294"/>
    <n v="8.9555332217288425E-2"/>
    <n v="285838.26804597588"/>
    <n v="-39544.268045975885"/>
    <n v="2464349.7319540242"/>
    <n v="-1.5793107873566463E-2"/>
  </r>
  <r>
    <x v="4"/>
    <x v="3"/>
    <x v="1"/>
    <x v="3"/>
    <n v="2559092"/>
    <n v="0.90398129999999999"/>
    <n v="0.37353629999999999"/>
    <n v="67.5"/>
    <n v="0.955399"/>
    <n v="25"/>
    <n v="5"/>
    <n v="33649973"/>
    <n v="7.6050343000000006E-2"/>
    <m/>
    <m/>
    <m/>
    <n v="256266"/>
    <n v="9.1024303125925729E-2"/>
    <n v="292611.65223954967"/>
    <n v="-36345.652239549672"/>
    <n v="2522746.3477604501"/>
    <n v="-1.4202557875820762E-2"/>
  </r>
  <r>
    <x v="5"/>
    <x v="3"/>
    <x v="1"/>
    <x v="3"/>
    <n v="3318537"/>
    <n v="0.9008621"/>
    <n v="0.39762930000000002"/>
    <n v="67.5"/>
    <n v="0.9587852"/>
    <n v="33"/>
    <n v="55"/>
    <n v="36749983"/>
    <n v="9.0300368000000006E-2"/>
    <m/>
    <m/>
    <m/>
    <n v="338225"/>
    <n v="9.2493030719527275E-2"/>
    <n v="380062.20546971296"/>
    <n v="-41837.205469712964"/>
    <n v="3276699.7945302869"/>
    <n v="-1.2607123400978528E-2"/>
  </r>
  <r>
    <x v="6"/>
    <x v="3"/>
    <x v="1"/>
    <x v="3"/>
    <n v="3209130"/>
    <n v="0.90836939999999999"/>
    <n v="0.36002889999999999"/>
    <n v="70"/>
    <n v="0.97224250000000001"/>
    <n v="33"/>
    <n v="55"/>
    <n v="37795668"/>
    <n v="8.4907350000000006E-2"/>
    <m/>
    <m/>
    <m/>
    <n v="356074"/>
    <n v="9.987478977360062E-2"/>
    <n v="370546.20869212778"/>
    <n v="-14472.208692127781"/>
    <n v="3194657.7913078722"/>
    <n v="-4.5096984828061929E-3"/>
  </r>
  <r>
    <x v="7"/>
    <x v="3"/>
    <x v="1"/>
    <x v="3"/>
    <n v="3358153"/>
    <n v="0.89766889999999999"/>
    <n v="0.36151719999999998"/>
    <n v="70"/>
    <n v="0.97963339999999999"/>
    <n v="33"/>
    <n v="55"/>
    <n v="39644438"/>
    <n v="8.4706788000000005E-2"/>
    <m/>
    <m/>
    <m/>
    <n v="403456"/>
    <n v="0.10725622998030895"/>
    <n v="390959.3822771954"/>
    <n v="12496.6177228046"/>
    <n v="3370649.6177228047"/>
    <n v="3.7212770599804887E-3"/>
  </r>
  <r>
    <x v="8"/>
    <x v="3"/>
    <x v="1"/>
    <x v="3"/>
    <n v="3607156"/>
    <n v="0.89235129999999996"/>
    <n v="0.33468229999999999"/>
    <n v="70"/>
    <n v="0.97338880000000005"/>
    <n v="25"/>
    <n v="67"/>
    <n v="39963677"/>
    <n v="9.0260863999999996E-2"/>
    <m/>
    <m/>
    <m/>
    <n v="450146"/>
    <n v="0.11094712693311959"/>
    <n v="421691.96310196765"/>
    <n v="28454.036898032355"/>
    <n v="3635610.0368980323"/>
    <n v="7.8882191116858534E-3"/>
  </r>
  <r>
    <x v="9"/>
    <x v="3"/>
    <x v="1"/>
    <x v="3"/>
    <n v="3758014"/>
    <n v="0.8683128"/>
    <n v="0.29492459999999998"/>
    <n v="72.5"/>
    <n v="0.97781750000000001"/>
    <n v="25"/>
    <n v="67"/>
    <n v="41521658"/>
    <n v="9.0507320000000002E-2"/>
    <m/>
    <m/>
    <m/>
    <n v="476345"/>
    <n v="0.11249518522165929"/>
    <n v="440094.22004782601"/>
    <n v="36250.779952173994"/>
    <n v="3794264.7799521741"/>
    <n v="9.6462599533088632E-3"/>
  </r>
  <r>
    <x v="10"/>
    <x v="3"/>
    <x v="1"/>
    <x v="3"/>
    <n v="4249231"/>
    <n v="0.87324979999999996"/>
    <n v="0.3098747"/>
    <n v="72.5"/>
    <n v="0.97602739999999999"/>
    <n v="17"/>
    <n v="71"/>
    <n v="44382992"/>
    <n v="9.5740074999999994E-2"/>
    <m/>
    <m/>
    <m/>
    <n v="544183"/>
    <n v="0.11352722714958483"/>
    <n v="498199.088857683"/>
    <n v="45983.911142316996"/>
    <n v="4295214.9111423166"/>
    <n v="1.0821701889663481E-2"/>
  </r>
  <r>
    <x v="11"/>
    <x v="3"/>
    <x v="1"/>
    <x v="3"/>
    <n v="4468304"/>
    <n v="0.83195589999999997"/>
    <n v="0.30303029999999997"/>
    <n v="72.5"/>
    <n v="0.97234350000000003"/>
    <n v="17"/>
    <n v="71"/>
    <n v="46287167"/>
    <n v="9.6534402000000005E-2"/>
    <m/>
    <m/>
    <m/>
    <n v="578114"/>
    <n v="0.11455927749148009"/>
    <n v="524494.82761034428"/>
    <n v="53619.172389655723"/>
    <n v="4521923.1723896554"/>
    <n v="1.1999893559089841E-2"/>
  </r>
  <r>
    <x v="12"/>
    <x v="3"/>
    <x v="1"/>
    <x v="3"/>
    <n v="4846621"/>
    <n v="0.86614579999999997"/>
    <n v="0.31874999999999998"/>
    <n v="80.599999999999994"/>
    <n v="0.97464689999999998"/>
    <n v="17"/>
    <n v="71"/>
    <n v="47931962"/>
    <n v="0.101114597"/>
    <m/>
    <m/>
    <m/>
    <n v="633449"/>
    <n v="0.11559140667911176"/>
    <n v="569566.05060116295"/>
    <n v="63882.949398837052"/>
    <n v="4910503.9493988371"/>
    <n v="1.318092530834101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0D9AC-785B-45DC-9233-F57D4E77892D}" name="PivotTable9" cacheId="0" applyNumberFormats="0" applyBorderFormats="0" applyFontFormats="0" applyPatternFormats="0" applyAlignmentFormats="0" applyWidthHeightFormats="1" dataCaption="Values" updatedVersion="6" minRefreshableVersion="3" itemPrintTitles="1" createdVersion="6" indent="0" multipleFieldFilters="0" chartFormat="5">
  <location ref="A5:J21" firstHeaderRow="1" firstDataRow="3" firstDataCol="1"/>
  <pivotFields count="2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" showAll="0"/>
    <pivotField numFmtId="1" showAll="0"/>
    <pivotField numFmtId="1" showAll="0"/>
    <pivotField numFmtId="164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3"/>
    <field x="1"/>
  </colFields>
  <colItems count="9">
    <i>
      <x/>
      <x v="1"/>
    </i>
    <i t="default">
      <x/>
    </i>
    <i>
      <x v="1"/>
      <x/>
    </i>
    <i t="default">
      <x v="1"/>
    </i>
    <i>
      <x v="2"/>
      <x v="3"/>
    </i>
    <i t="default">
      <x v="2"/>
    </i>
    <i>
      <x v="3"/>
      <x v="2"/>
    </i>
    <i t="default">
      <x v="3"/>
    </i>
    <i t="grand">
      <x/>
    </i>
  </colItems>
  <dataFields count="1">
    <dataField name="Sum of emigrantShrMigAndHome" fld="17" baseField="0" baseItem="0"/>
  </dataFields>
  <chartFormats count="4"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60DCB5-219F-4BD1-9B64-01DE6C179CD4}" name="PivotTable16" cacheId="0" applyNumberFormats="0" applyBorderFormats="0" applyFontFormats="0" applyPatternFormats="0" applyAlignmentFormats="0" applyWidthHeightFormats="1" dataCaption="Values" updatedVersion="6" minRefreshableVersion="3" itemPrintTitles="1" createdVersion="6" indent="0" multipleFieldFilters="0" chartFormat="4">
  <location ref="A56:J72" firstHeaderRow="1" firstDataRow="3" firstDataCol="1"/>
  <pivotFields count="2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dataField="1" numFmtId="164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1"/>
    <field x="3"/>
  </colFields>
  <colItems count="9">
    <i>
      <x/>
      <x v="1"/>
    </i>
    <i t="default">
      <x/>
    </i>
    <i>
      <x v="1"/>
      <x/>
    </i>
    <i t="default">
      <x v="1"/>
    </i>
    <i>
      <x v="2"/>
      <x v="3"/>
    </i>
    <i t="default">
      <x v="2"/>
    </i>
    <i>
      <x v="3"/>
      <x v="2"/>
    </i>
    <i t="default">
      <x v="3"/>
    </i>
    <i t="grand">
      <x/>
    </i>
  </colItems>
  <dataFields count="1">
    <dataField name="Sum of emigrantsShareDevi89" fld="21" baseField="0" baseItem="0"/>
  </dataFields>
  <chartFormats count="4">
    <chartFormat chart="3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3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3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3"/>
          </reference>
        </references>
      </pivotArea>
    </chartFormat>
    <chartFormat chart="3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189935-F0BE-44A9-B799-DBC812152348}" name="PivotTable15" cacheId="0" applyNumberFormats="0" applyBorderFormats="0" applyFontFormats="0" applyPatternFormats="0" applyAlignmentFormats="0" applyWidthHeightFormats="1" dataCaption="Values" updatedVersion="6" minRefreshableVersion="3" itemPrintTitles="1" createdVersion="6" indent="0" multipleFieldFilters="0" chartFormat="3">
  <location ref="A32:J48" firstHeaderRow="1" firstDataRow="3" firstDataCol="1"/>
  <pivotFields count="2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dataField="1" numFmtId="1" showAll="0"/>
    <pivotField numFmtId="1" showAll="0"/>
    <pivotField numFmtId="164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1"/>
    <field x="3"/>
  </colFields>
  <colItems count="9">
    <i>
      <x/>
      <x v="1"/>
    </i>
    <i t="default">
      <x/>
    </i>
    <i>
      <x v="1"/>
      <x/>
    </i>
    <i t="default">
      <x v="1"/>
    </i>
    <i>
      <x v="2"/>
      <x v="3"/>
    </i>
    <i t="default">
      <x v="2"/>
    </i>
    <i>
      <x v="3"/>
      <x v="2"/>
    </i>
    <i t="default">
      <x v="3"/>
    </i>
    <i t="grand">
      <x/>
    </i>
  </colItems>
  <dataFields count="1">
    <dataField name="Sum of emigrantsAddBack" fld="19" baseField="0" baseItem="0"/>
  </dataFields>
  <chartFormats count="4"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3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73FCB-B548-4764-BCDB-BCE71D2BB03B}" name="PivotTable18" cacheId="0" applyNumberFormats="0" applyBorderFormats="0" applyFontFormats="0" applyPatternFormats="0" applyAlignmentFormats="0" applyWidthHeightFormats="1" dataCaption="Values" updatedVersion="6" minRefreshableVersion="3" itemPrintTitles="1" createdVersion="6" indent="0" multipleFieldFilters="0" chartFormat="14">
  <location ref="A41:J57" firstHeaderRow="1" firstDataRow="3" firstDataCol="1"/>
  <pivotFields count="2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5">
        <item x="1"/>
        <item x="0"/>
        <item x="3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numFmtId="164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1"/>
    <field x="3"/>
  </colFields>
  <colItems count="9">
    <i>
      <x/>
      <x v="1"/>
    </i>
    <i t="default">
      <x/>
    </i>
    <i>
      <x v="1"/>
      <x/>
    </i>
    <i t="default">
      <x v="1"/>
    </i>
    <i>
      <x v="2"/>
      <x v="3"/>
    </i>
    <i t="default">
      <x v="2"/>
    </i>
    <i>
      <x v="3"/>
      <x v="2"/>
    </i>
    <i t="default">
      <x v="3"/>
    </i>
    <i t="grand">
      <x/>
    </i>
  </colItems>
  <dataFields count="1">
    <dataField name="Average of numberPotentialWorkers" fld="4" subtotal="average" baseField="0" baseItem="7"/>
  </dataFields>
  <chartFormats count="16">
    <chartFormat chart="2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2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2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3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5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5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3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12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12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12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3"/>
          </reference>
        </references>
      </pivotArea>
    </chartFormat>
    <chartFormat chart="12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13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13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13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3"/>
          </reference>
        </references>
      </pivotArea>
    </chartFormat>
    <chartFormat chart="13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11539-974C-4359-8F0F-FAEF2A25DFCB}" name="PivotTable17" cacheId="0" applyNumberFormats="0" applyBorderFormats="0" applyFontFormats="0" applyPatternFormats="0" applyAlignmentFormats="0" applyWidthHeightFormats="1" dataCaption="Values" updatedVersion="6" minRefreshableVersion="3" itemPrintTitles="1" createdVersion="6" indent="0" multipleFieldFilters="0" chartFormat="3">
  <location ref="A3:J19" firstHeaderRow="1" firstDataRow="3" firstDataCol="1"/>
  <pivotFields count="2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5">
        <item x="1"/>
        <item x="0"/>
        <item x="3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numFmtId="164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1"/>
    <field x="3"/>
  </colFields>
  <colItems count="9">
    <i>
      <x/>
      <x v="1"/>
    </i>
    <i t="default">
      <x/>
    </i>
    <i>
      <x v="1"/>
      <x/>
    </i>
    <i t="default">
      <x v="1"/>
    </i>
    <i>
      <x v="2"/>
      <x v="3"/>
    </i>
    <i t="default">
      <x v="2"/>
    </i>
    <i>
      <x v="3"/>
      <x v="2"/>
    </i>
    <i t="default">
      <x v="3"/>
    </i>
    <i t="grand">
      <x/>
    </i>
  </colItems>
  <dataFields count="1">
    <dataField name="Sum of numberPotentialWorkers" fld="4" baseField="0" baseItem="0"/>
  </dataFields>
  <chartFormats count="4">
    <chartFormat chart="2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2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2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3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E7585F-9899-4E0A-B864-0E743AFC6030}" name="PivotTable19" cacheId="0" applyNumberFormats="0" applyBorderFormats="0" applyFontFormats="0" applyPatternFormats="0" applyAlignmentFormats="0" applyWidthHeightFormats="1" dataCaption="Values" updatedVersion="6" minRefreshableVersion="3" itemPrintTitles="1" createdVersion="6" indent="0" multipleFieldFilters="0" chartFormat="3">
  <location ref="A72:D87" firstHeaderRow="1" firstDataRow="2" firstDataCol="1"/>
  <pivotFields count="2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" showAll="0"/>
    <pivotField numFmtId="1" showAll="0"/>
    <pivotField numFmtId="1" showAll="0"/>
    <pivotField numFmtId="164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ShareofGenderPopSkilled" fld="15" subtotal="average" baseField="0" baseItem="7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zoomScale="190" zoomScaleNormal="190" workbookViewId="0">
      <selection activeCell="A31" sqref="A31"/>
    </sheetView>
  </sheetViews>
  <sheetFormatPr defaultRowHeight="14.5" x14ac:dyDescent="0.35"/>
  <cols>
    <col min="1" max="1" width="61.36328125" bestFit="1" customWidth="1"/>
  </cols>
  <sheetData>
    <row r="1" spans="1:2" x14ac:dyDescent="0.35">
      <c r="A1" t="s">
        <v>17</v>
      </c>
    </row>
    <row r="2" spans="1:2" x14ac:dyDescent="0.35">
      <c r="A2" t="s">
        <v>18</v>
      </c>
    </row>
    <row r="4" spans="1:2" x14ac:dyDescent="0.35">
      <c r="A4" s="2" t="s">
        <v>19</v>
      </c>
    </row>
    <row r="5" spans="1:2" x14ac:dyDescent="0.35">
      <c r="A5" s="11" t="s">
        <v>2</v>
      </c>
      <c r="B5" t="s">
        <v>23</v>
      </c>
    </row>
    <row r="6" spans="1:2" x14ac:dyDescent="0.35">
      <c r="A6" s="11" t="s">
        <v>9</v>
      </c>
      <c r="B6" t="s">
        <v>21</v>
      </c>
    </row>
    <row r="7" spans="1:2" x14ac:dyDescent="0.35">
      <c r="A7" s="11" t="s">
        <v>14</v>
      </c>
      <c r="B7" t="s">
        <v>22</v>
      </c>
    </row>
    <row r="8" spans="1:2" x14ac:dyDescent="0.35">
      <c r="A8" s="11" t="s">
        <v>15</v>
      </c>
      <c r="B8" t="s">
        <v>24</v>
      </c>
    </row>
    <row r="9" spans="1:2" x14ac:dyDescent="0.35">
      <c r="A9" s="12" t="s">
        <v>16</v>
      </c>
      <c r="B9" t="s">
        <v>25</v>
      </c>
    </row>
    <row r="11" spans="1:2" x14ac:dyDescent="0.35">
      <c r="A11" t="s">
        <v>20</v>
      </c>
    </row>
    <row r="13" spans="1:2" x14ac:dyDescent="0.35">
      <c r="A13" s="2" t="s">
        <v>57</v>
      </c>
    </row>
    <row r="14" spans="1:2" x14ac:dyDescent="0.35">
      <c r="A14" s="13" t="s">
        <v>58</v>
      </c>
      <c r="B14" t="s">
        <v>59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788AD-3AB6-4EBC-B757-1F3468D76AF5}">
  <dimension ref="A5:J72"/>
  <sheetViews>
    <sheetView topLeftCell="A13" workbookViewId="0">
      <selection activeCell="Z51" sqref="Z51"/>
    </sheetView>
  </sheetViews>
  <sheetFormatPr defaultRowHeight="14.5" x14ac:dyDescent="0.35"/>
  <sheetData>
    <row r="5" spans="1:10" x14ac:dyDescent="0.35">
      <c r="A5" s="3" t="s">
        <v>52</v>
      </c>
      <c r="B5" s="3" t="s">
        <v>28</v>
      </c>
    </row>
    <row r="6" spans="1:10" x14ac:dyDescent="0.35">
      <c r="B6" t="s">
        <v>31</v>
      </c>
      <c r="C6" t="s">
        <v>38</v>
      </c>
      <c r="D6" t="s">
        <v>30</v>
      </c>
      <c r="E6" t="s">
        <v>39</v>
      </c>
      <c r="F6" t="s">
        <v>33</v>
      </c>
      <c r="G6" t="s">
        <v>40</v>
      </c>
      <c r="H6" t="s">
        <v>32</v>
      </c>
      <c r="I6" t="s">
        <v>41</v>
      </c>
      <c r="J6" t="s">
        <v>27</v>
      </c>
    </row>
    <row r="7" spans="1:10" x14ac:dyDescent="0.35">
      <c r="A7" s="3" t="s">
        <v>26</v>
      </c>
      <c r="B7" t="s">
        <v>11</v>
      </c>
      <c r="D7" t="s">
        <v>10</v>
      </c>
      <c r="F7" t="s">
        <v>13</v>
      </c>
      <c r="H7" t="s">
        <v>12</v>
      </c>
    </row>
    <row r="8" spans="1:10" x14ac:dyDescent="0.35">
      <c r="A8" s="4">
        <v>1989</v>
      </c>
      <c r="B8" s="5">
        <v>0.14923604173908195</v>
      </c>
      <c r="C8" s="5">
        <v>0.14923604173908195</v>
      </c>
      <c r="D8" s="5">
        <v>6.1621761028733714E-2</v>
      </c>
      <c r="E8" s="5">
        <v>6.1621761028733714E-2</v>
      </c>
      <c r="F8" s="5">
        <v>0.10393408306849419</v>
      </c>
      <c r="G8" s="5">
        <v>0.10393408306849419</v>
      </c>
      <c r="H8" s="5">
        <v>8.2825440138067086E-2</v>
      </c>
      <c r="I8" s="5">
        <v>8.2825440138067086E-2</v>
      </c>
      <c r="J8" s="5">
        <v>0.39761732597437693</v>
      </c>
    </row>
    <row r="9" spans="1:10" x14ac:dyDescent="0.35">
      <c r="A9" s="4">
        <v>1992</v>
      </c>
      <c r="B9" s="5">
        <v>0.13694800584123512</v>
      </c>
      <c r="C9" s="5">
        <v>0.13694800584123512</v>
      </c>
      <c r="D9" s="5">
        <v>6.6791535225617524E-2</v>
      </c>
      <c r="E9" s="5">
        <v>6.6791535225617524E-2</v>
      </c>
      <c r="F9" s="5">
        <v>9.8798313156113399E-2</v>
      </c>
      <c r="G9" s="5">
        <v>9.8798313156113399E-2</v>
      </c>
      <c r="H9" s="5">
        <v>7.9692048058527185E-2</v>
      </c>
      <c r="I9" s="5">
        <v>7.9692048058527185E-2</v>
      </c>
      <c r="J9" s="5">
        <v>0.38222990228149328</v>
      </c>
    </row>
    <row r="10" spans="1:10" x14ac:dyDescent="0.35">
      <c r="A10" s="4">
        <v>1994</v>
      </c>
      <c r="B10" s="5">
        <v>0.12506521302306375</v>
      </c>
      <c r="C10" s="5">
        <v>0.12506521302306375</v>
      </c>
      <c r="D10" s="5">
        <v>7.0935416851903341E-2</v>
      </c>
      <c r="E10" s="5">
        <v>7.0935416851903341E-2</v>
      </c>
      <c r="F10" s="5">
        <v>9.2146630408227834E-2</v>
      </c>
      <c r="G10" s="5">
        <v>9.2146630408227834E-2</v>
      </c>
      <c r="H10" s="5">
        <v>7.9897022513789814E-2</v>
      </c>
      <c r="I10" s="5">
        <v>7.9897022513789814E-2</v>
      </c>
      <c r="J10" s="5">
        <v>0.36804428279698476</v>
      </c>
    </row>
    <row r="11" spans="1:10" x14ac:dyDescent="0.35">
      <c r="A11" s="4">
        <v>1996</v>
      </c>
      <c r="B11" s="5">
        <v>0.11769501121260351</v>
      </c>
      <c r="C11" s="5">
        <v>0.11769501121260351</v>
      </c>
      <c r="D11" s="5">
        <v>7.5840921632977149E-2</v>
      </c>
      <c r="E11" s="5">
        <v>7.5840921632977149E-2</v>
      </c>
      <c r="F11" s="5">
        <v>8.9555332217288425E-2</v>
      </c>
      <c r="G11" s="5">
        <v>8.9555332217288425E-2</v>
      </c>
      <c r="H11" s="5">
        <v>8.791897091996427E-2</v>
      </c>
      <c r="I11" s="5">
        <v>8.791897091996427E-2</v>
      </c>
      <c r="J11" s="5">
        <v>0.37101023598283334</v>
      </c>
    </row>
    <row r="12" spans="1:10" x14ac:dyDescent="0.35">
      <c r="A12" s="4">
        <v>1998</v>
      </c>
      <c r="B12" s="5">
        <v>0.11483828278396709</v>
      </c>
      <c r="C12" s="5">
        <v>0.11483828278396709</v>
      </c>
      <c r="D12" s="5">
        <v>8.1584039343497866E-2</v>
      </c>
      <c r="E12" s="5">
        <v>8.1584039343497866E-2</v>
      </c>
      <c r="F12" s="5">
        <v>9.1024303125925729E-2</v>
      </c>
      <c r="G12" s="5">
        <v>9.1024303125925729E-2</v>
      </c>
      <c r="H12" s="5">
        <v>0.10090986019141734</v>
      </c>
      <c r="I12" s="5">
        <v>0.10090986019141734</v>
      </c>
      <c r="J12" s="5">
        <v>0.38835648544480805</v>
      </c>
    </row>
    <row r="13" spans="1:10" x14ac:dyDescent="0.35">
      <c r="A13" s="4">
        <v>2000</v>
      </c>
      <c r="B13" s="5">
        <v>0.11198100320909206</v>
      </c>
      <c r="C13" s="5">
        <v>0.11198100320909206</v>
      </c>
      <c r="D13" s="5">
        <v>8.6558871953730535E-2</v>
      </c>
      <c r="E13" s="5">
        <v>8.6558871953730535E-2</v>
      </c>
      <c r="F13" s="5">
        <v>9.2493030719527275E-2</v>
      </c>
      <c r="G13" s="5">
        <v>9.2493030719527275E-2</v>
      </c>
      <c r="H13" s="5">
        <v>0.1130670317592422</v>
      </c>
      <c r="I13" s="5">
        <v>0.1130670317592422</v>
      </c>
      <c r="J13" s="5">
        <v>0.40409993764159208</v>
      </c>
    </row>
    <row r="14" spans="1:10" x14ac:dyDescent="0.35">
      <c r="A14" s="4">
        <v>2002</v>
      </c>
      <c r="B14" s="5">
        <v>0.11902470663669955</v>
      </c>
      <c r="C14" s="5">
        <v>0.11902470663669955</v>
      </c>
      <c r="D14" s="5">
        <v>9.8308049771098499E-2</v>
      </c>
      <c r="E14" s="5">
        <v>9.8308049771098499E-2</v>
      </c>
      <c r="F14" s="5">
        <v>9.987478977360062E-2</v>
      </c>
      <c r="G14" s="5">
        <v>9.987478977360062E-2</v>
      </c>
      <c r="H14" s="5">
        <v>0.12999922959036</v>
      </c>
      <c r="I14" s="5">
        <v>0.12999922959036</v>
      </c>
      <c r="J14" s="5">
        <v>0.44720677577175871</v>
      </c>
    </row>
    <row r="15" spans="1:10" x14ac:dyDescent="0.35">
      <c r="A15" s="4">
        <v>2004</v>
      </c>
      <c r="B15" s="5">
        <v>0.12606844336815362</v>
      </c>
      <c r="C15" s="5">
        <v>0.12606844336815362</v>
      </c>
      <c r="D15" s="5">
        <v>0.10958246039784726</v>
      </c>
      <c r="E15" s="5">
        <v>0.10958246039784726</v>
      </c>
      <c r="F15" s="5">
        <v>0.10725622998030895</v>
      </c>
      <c r="G15" s="5">
        <v>0.10725622998030895</v>
      </c>
      <c r="H15" s="5">
        <v>0.1458698259015431</v>
      </c>
      <c r="I15" s="5">
        <v>0.1458698259015431</v>
      </c>
      <c r="J15" s="5">
        <v>0.48877695964785295</v>
      </c>
    </row>
    <row r="16" spans="1:10" x14ac:dyDescent="0.35">
      <c r="A16" s="4">
        <v>2005</v>
      </c>
      <c r="B16" s="5">
        <v>0.12959022912245366</v>
      </c>
      <c r="C16" s="5">
        <v>0.12959022912245366</v>
      </c>
      <c r="D16" s="5">
        <v>0.11524315039553398</v>
      </c>
      <c r="E16" s="5">
        <v>0.11524315039553398</v>
      </c>
      <c r="F16" s="5">
        <v>0.11094712693311959</v>
      </c>
      <c r="G16" s="5">
        <v>0.11094712693311959</v>
      </c>
      <c r="H16" s="5">
        <v>0.15385370604143792</v>
      </c>
      <c r="I16" s="5">
        <v>0.15385370604143792</v>
      </c>
      <c r="J16" s="5">
        <v>0.50963421249254515</v>
      </c>
    </row>
    <row r="17" spans="1:10" x14ac:dyDescent="0.35">
      <c r="A17" s="4">
        <v>2008</v>
      </c>
      <c r="B17" s="5">
        <v>0.13014628246858975</v>
      </c>
      <c r="C17" s="5">
        <v>0.13014628246858975</v>
      </c>
      <c r="D17" s="5">
        <v>0.11602542554283762</v>
      </c>
      <c r="E17" s="5">
        <v>0.11602542554283762</v>
      </c>
      <c r="F17" s="5">
        <v>0.11249518522165929</v>
      </c>
      <c r="G17" s="5">
        <v>0.11249518522165929</v>
      </c>
      <c r="H17" s="5">
        <v>0.15375499141489904</v>
      </c>
      <c r="I17" s="5">
        <v>0.15375499141489904</v>
      </c>
      <c r="J17" s="5">
        <v>0.51242188464798566</v>
      </c>
    </row>
    <row r="18" spans="1:10" x14ac:dyDescent="0.35">
      <c r="A18" s="4">
        <v>2010</v>
      </c>
      <c r="B18" s="5">
        <v>0.13051686228360843</v>
      </c>
      <c r="C18" s="5">
        <v>0.13051686228360843</v>
      </c>
      <c r="D18" s="5">
        <v>0.11530828327421537</v>
      </c>
      <c r="E18" s="5">
        <v>0.11530828327421537</v>
      </c>
      <c r="F18" s="5">
        <v>0.11352722714958483</v>
      </c>
      <c r="G18" s="5">
        <v>0.11352722714958483</v>
      </c>
      <c r="H18" s="5">
        <v>0.15281146696156786</v>
      </c>
      <c r="I18" s="5">
        <v>0.15281146696156786</v>
      </c>
      <c r="J18" s="5">
        <v>0.51216383966897649</v>
      </c>
    </row>
    <row r="19" spans="1:10" x14ac:dyDescent="0.35">
      <c r="A19" s="4">
        <v>2012</v>
      </c>
      <c r="B19" s="5">
        <v>0.1308876609373435</v>
      </c>
      <c r="C19" s="5">
        <v>0.1308876609373435</v>
      </c>
      <c r="D19" s="5">
        <v>0.11354162037321557</v>
      </c>
      <c r="E19" s="5">
        <v>0.11354162037321557</v>
      </c>
      <c r="F19" s="5">
        <v>0.11455927749148009</v>
      </c>
      <c r="G19" s="5">
        <v>0.11455927749148009</v>
      </c>
      <c r="H19" s="5">
        <v>0.15113804406215736</v>
      </c>
      <c r="I19" s="5">
        <v>0.15113804406215736</v>
      </c>
      <c r="J19" s="5">
        <v>0.51012660286419653</v>
      </c>
    </row>
    <row r="20" spans="1:10" x14ac:dyDescent="0.35">
      <c r="A20" s="4">
        <v>2014</v>
      </c>
      <c r="B20" s="5">
        <v>0.13125833291039057</v>
      </c>
      <c r="C20" s="5">
        <v>0.13125833291039057</v>
      </c>
      <c r="D20" s="5">
        <v>0.11082689293919991</v>
      </c>
      <c r="E20" s="5">
        <v>0.11082689293919991</v>
      </c>
      <c r="F20" s="5">
        <v>0.11559140667911176</v>
      </c>
      <c r="G20" s="5">
        <v>0.11559140667911176</v>
      </c>
      <c r="H20" s="5">
        <v>0.14752067163035226</v>
      </c>
      <c r="I20" s="5">
        <v>0.14752067163035226</v>
      </c>
      <c r="J20" s="5">
        <v>0.50519730415905451</v>
      </c>
    </row>
    <row r="21" spans="1:10" x14ac:dyDescent="0.35">
      <c r="A21" s="4" t="s">
        <v>27</v>
      </c>
      <c r="B21" s="5">
        <v>1.6532560755362824</v>
      </c>
      <c r="C21" s="5">
        <v>1.6532560755362824</v>
      </c>
      <c r="D21" s="5">
        <v>1.2221684287304084</v>
      </c>
      <c r="E21" s="5">
        <v>1.2221684287304084</v>
      </c>
      <c r="F21" s="5">
        <v>1.3422029359244418</v>
      </c>
      <c r="G21" s="5">
        <v>1.3422029359244418</v>
      </c>
      <c r="H21" s="5">
        <v>1.5792583091833254</v>
      </c>
      <c r="I21" s="5">
        <v>1.5792583091833254</v>
      </c>
      <c r="J21" s="5">
        <v>5.7968857493744572</v>
      </c>
    </row>
    <row r="32" spans="1:10" x14ac:dyDescent="0.35">
      <c r="A32" s="3" t="s">
        <v>53</v>
      </c>
      <c r="B32" s="3" t="s">
        <v>28</v>
      </c>
    </row>
    <row r="33" spans="1:10" x14ac:dyDescent="0.35">
      <c r="B33" t="s">
        <v>10</v>
      </c>
      <c r="C33" t="s">
        <v>34</v>
      </c>
      <c r="D33" t="s">
        <v>11</v>
      </c>
      <c r="E33" t="s">
        <v>35</v>
      </c>
      <c r="F33" t="s">
        <v>12</v>
      </c>
      <c r="G33" t="s">
        <v>36</v>
      </c>
      <c r="H33" t="s">
        <v>13</v>
      </c>
      <c r="I33" t="s">
        <v>37</v>
      </c>
      <c r="J33" t="s">
        <v>27</v>
      </c>
    </row>
    <row r="34" spans="1:10" x14ac:dyDescent="0.35">
      <c r="A34" s="3" t="s">
        <v>26</v>
      </c>
      <c r="B34" t="s">
        <v>30</v>
      </c>
      <c r="D34" t="s">
        <v>31</v>
      </c>
      <c r="F34" t="s">
        <v>32</v>
      </c>
      <c r="H34" t="s">
        <v>33</v>
      </c>
    </row>
    <row r="35" spans="1:10" x14ac:dyDescent="0.35">
      <c r="A35" s="4">
        <v>1989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</row>
    <row r="36" spans="1:10" x14ac:dyDescent="0.35">
      <c r="A36" s="4">
        <v>1992</v>
      </c>
      <c r="B36" s="5">
        <v>73813.761985074612</v>
      </c>
      <c r="C36" s="5">
        <v>73813.761985074612</v>
      </c>
      <c r="D36" s="5">
        <v>-16804.122562987613</v>
      </c>
      <c r="E36" s="5">
        <v>-16804.122562987613</v>
      </c>
      <c r="F36" s="5">
        <v>-37716.869199043605</v>
      </c>
      <c r="G36" s="5">
        <v>-37716.869199043605</v>
      </c>
      <c r="H36" s="5">
        <v>-11251.634747530625</v>
      </c>
      <c r="I36" s="5">
        <v>-11251.634747530625</v>
      </c>
      <c r="J36" s="5">
        <v>8041.1354755127686</v>
      </c>
    </row>
    <row r="37" spans="1:10" x14ac:dyDescent="0.35">
      <c r="A37" s="4">
        <v>1994</v>
      </c>
      <c r="B37" s="5">
        <v>144659.05960321892</v>
      </c>
      <c r="C37" s="5">
        <v>144659.05960321892</v>
      </c>
      <c r="D37" s="5">
        <v>-39334.615648470673</v>
      </c>
      <c r="E37" s="5">
        <v>-39334.615648470673</v>
      </c>
      <c r="F37" s="5">
        <v>-37378.190777481999</v>
      </c>
      <c r="G37" s="5">
        <v>-37378.190777481999</v>
      </c>
      <c r="H37" s="5">
        <v>-29431.972672892472</v>
      </c>
      <c r="I37" s="5">
        <v>-29431.972672892472</v>
      </c>
      <c r="J37" s="5">
        <v>38514.280504373775</v>
      </c>
    </row>
    <row r="38" spans="1:10" x14ac:dyDescent="0.35">
      <c r="A38" s="4">
        <v>1996</v>
      </c>
      <c r="B38" s="5">
        <v>238029.11821321084</v>
      </c>
      <c r="C38" s="5">
        <v>238029.11821321084</v>
      </c>
      <c r="D38" s="5">
        <v>-63376.843524257361</v>
      </c>
      <c r="E38" s="5">
        <v>-63376.843524257361</v>
      </c>
      <c r="F38" s="5">
        <v>70325.844684922136</v>
      </c>
      <c r="G38" s="5">
        <v>70325.844684922136</v>
      </c>
      <c r="H38" s="5">
        <v>-39544.268045975885</v>
      </c>
      <c r="I38" s="5">
        <v>-39544.268045975885</v>
      </c>
      <c r="J38" s="5">
        <v>205433.85132789973</v>
      </c>
    </row>
    <row r="39" spans="1:10" x14ac:dyDescent="0.35">
      <c r="A39" s="4">
        <v>1998</v>
      </c>
      <c r="B39" s="5">
        <v>348642.10903215827</v>
      </c>
      <c r="C39" s="5">
        <v>348642.10903215827</v>
      </c>
      <c r="D39" s="5">
        <v>-71739.450110403239</v>
      </c>
      <c r="E39" s="5">
        <v>-71739.450110403239</v>
      </c>
      <c r="F39" s="5">
        <v>265599.5839453768</v>
      </c>
      <c r="G39" s="5">
        <v>265599.5839453768</v>
      </c>
      <c r="H39" s="5">
        <v>-36345.652239549672</v>
      </c>
      <c r="I39" s="5">
        <v>-36345.652239549672</v>
      </c>
      <c r="J39" s="5">
        <v>506156.59062758216</v>
      </c>
    </row>
    <row r="40" spans="1:10" x14ac:dyDescent="0.35">
      <c r="A40" s="4">
        <v>2000</v>
      </c>
      <c r="B40" s="5">
        <v>467790.40110538481</v>
      </c>
      <c r="C40" s="5">
        <v>467790.40110538481</v>
      </c>
      <c r="D40" s="5">
        <v>-97993.38079193508</v>
      </c>
      <c r="E40" s="5">
        <v>-97993.38079193508</v>
      </c>
      <c r="F40" s="5">
        <v>476011.72459478257</v>
      </c>
      <c r="G40" s="5">
        <v>476011.72459478257</v>
      </c>
      <c r="H40" s="5">
        <v>-41837.205469712964</v>
      </c>
      <c r="I40" s="5">
        <v>-41837.205469712964</v>
      </c>
      <c r="J40" s="5">
        <v>803971.53943851928</v>
      </c>
    </row>
    <row r="41" spans="1:10" x14ac:dyDescent="0.35">
      <c r="A41" s="4">
        <v>2002</v>
      </c>
      <c r="B41" s="5">
        <v>729000.98440645542</v>
      </c>
      <c r="C41" s="5">
        <v>729000.98440645542</v>
      </c>
      <c r="D41" s="5">
        <v>-85612.065707083442</v>
      </c>
      <c r="E41" s="5">
        <v>-85612.065707083442</v>
      </c>
      <c r="F41" s="5">
        <v>768462.68126048241</v>
      </c>
      <c r="G41" s="5">
        <v>768462.68126048241</v>
      </c>
      <c r="H41" s="5">
        <v>-14472.208692127781</v>
      </c>
      <c r="I41" s="5">
        <v>-14472.208692127781</v>
      </c>
      <c r="J41" s="5">
        <v>1397379.3912677267</v>
      </c>
    </row>
    <row r="42" spans="1:10" x14ac:dyDescent="0.35">
      <c r="A42" s="4">
        <v>2004</v>
      </c>
      <c r="B42" s="5">
        <v>975904.79036971601</v>
      </c>
      <c r="C42" s="5">
        <v>975904.79036971601</v>
      </c>
      <c r="D42" s="5">
        <v>-84590.068026695983</v>
      </c>
      <c r="E42" s="5">
        <v>-84590.068026695983</v>
      </c>
      <c r="F42" s="5">
        <v>1105480.9717202787</v>
      </c>
      <c r="G42" s="5">
        <v>1105480.9717202787</v>
      </c>
      <c r="H42" s="5">
        <v>12496.6177228046</v>
      </c>
      <c r="I42" s="5">
        <v>12496.6177228046</v>
      </c>
      <c r="J42" s="5">
        <v>2009292.3117861035</v>
      </c>
    </row>
    <row r="43" spans="1:10" x14ac:dyDescent="0.35">
      <c r="A43" s="4">
        <v>2005</v>
      </c>
      <c r="B43" s="5">
        <v>1103468.619805163</v>
      </c>
      <c r="C43" s="5">
        <v>1103468.619805163</v>
      </c>
      <c r="D43" s="5">
        <v>-72724.397644731798</v>
      </c>
      <c r="E43" s="5">
        <v>-72724.397644731798</v>
      </c>
      <c r="F43" s="5">
        <v>1253033.078129113</v>
      </c>
      <c r="G43" s="5">
        <v>1253033.078129113</v>
      </c>
      <c r="H43" s="5">
        <v>28454.036898032355</v>
      </c>
      <c r="I43" s="5">
        <v>28454.036898032355</v>
      </c>
      <c r="J43" s="5">
        <v>2312231.3371875766</v>
      </c>
    </row>
    <row r="44" spans="1:10" x14ac:dyDescent="0.35">
      <c r="A44" s="4">
        <v>2008</v>
      </c>
      <c r="B44" s="5">
        <v>1137101.1110908852</v>
      </c>
      <c r="C44" s="5">
        <v>1137101.1110908852</v>
      </c>
      <c r="D44" s="5">
        <v>-80311.877175072557</v>
      </c>
      <c r="E44" s="5">
        <v>-80311.877175072557</v>
      </c>
      <c r="F44" s="5">
        <v>1309888.5800932918</v>
      </c>
      <c r="G44" s="5">
        <v>1309888.5800932918</v>
      </c>
      <c r="H44" s="5">
        <v>36250.779952173994</v>
      </c>
      <c r="I44" s="5">
        <v>36250.779952173994</v>
      </c>
      <c r="J44" s="5">
        <v>2402928.5939612789</v>
      </c>
    </row>
    <row r="45" spans="1:10" x14ac:dyDescent="0.35">
      <c r="A45" s="4">
        <v>2010</v>
      </c>
      <c r="B45" s="5">
        <v>1178913.2403525475</v>
      </c>
      <c r="C45" s="5">
        <v>1178913.2403525475</v>
      </c>
      <c r="D45" s="5">
        <v>-90669.153569504269</v>
      </c>
      <c r="E45" s="5">
        <v>-90669.153569504269</v>
      </c>
      <c r="F45" s="5">
        <v>1362661.2556023281</v>
      </c>
      <c r="G45" s="5">
        <v>1362661.2556023281</v>
      </c>
      <c r="H45" s="5">
        <v>45983.911142316996</v>
      </c>
      <c r="I45" s="5">
        <v>45983.911142316996</v>
      </c>
      <c r="J45" s="5">
        <v>2496889.2535276883</v>
      </c>
    </row>
    <row r="46" spans="1:10" x14ac:dyDescent="0.35">
      <c r="A46" s="4">
        <v>2012</v>
      </c>
      <c r="B46" s="5">
        <v>1171773.438601505</v>
      </c>
      <c r="C46" s="5">
        <v>1171773.438601505</v>
      </c>
      <c r="D46" s="5">
        <v>-91227.525501296273</v>
      </c>
      <c r="E46" s="5">
        <v>-91227.525501296273</v>
      </c>
      <c r="F46" s="5">
        <v>1407620.3469779287</v>
      </c>
      <c r="G46" s="5">
        <v>1407620.3469779287</v>
      </c>
      <c r="H46" s="5">
        <v>53619.172389655723</v>
      </c>
      <c r="I46" s="5">
        <v>53619.172389655723</v>
      </c>
      <c r="J46" s="5">
        <v>2541785.4324677931</v>
      </c>
    </row>
    <row r="47" spans="1:10" x14ac:dyDescent="0.35">
      <c r="A47" s="4">
        <v>2014</v>
      </c>
      <c r="B47" s="5">
        <v>1129560.4873167125</v>
      </c>
      <c r="C47" s="5">
        <v>1129560.4873167125</v>
      </c>
      <c r="D47" s="5">
        <v>-103786.08610951481</v>
      </c>
      <c r="E47" s="5">
        <v>-103786.08610951481</v>
      </c>
      <c r="F47" s="5">
        <v>1340082.4687041095</v>
      </c>
      <c r="G47" s="5">
        <v>1340082.4687041095</v>
      </c>
      <c r="H47" s="5">
        <v>63882.949398837052</v>
      </c>
      <c r="I47" s="5">
        <v>63882.949398837052</v>
      </c>
      <c r="J47" s="5">
        <v>2429739.8193101445</v>
      </c>
    </row>
    <row r="48" spans="1:10" x14ac:dyDescent="0.35">
      <c r="A48" s="4" t="s">
        <v>27</v>
      </c>
      <c r="B48" s="5">
        <v>8698657.1218820326</v>
      </c>
      <c r="C48" s="5">
        <v>8698657.1218820326</v>
      </c>
      <c r="D48" s="5">
        <v>-898169.58637195313</v>
      </c>
      <c r="E48" s="5">
        <v>-898169.58637195313</v>
      </c>
      <c r="F48" s="5">
        <v>9284071.4757360872</v>
      </c>
      <c r="G48" s="5">
        <v>9284071.4757360872</v>
      </c>
      <c r="H48" s="5">
        <v>67804.525636031321</v>
      </c>
      <c r="I48" s="5">
        <v>67804.525636031321</v>
      </c>
      <c r="J48" s="5">
        <v>17152363.536882199</v>
      </c>
    </row>
    <row r="56" spans="1:10" x14ac:dyDescent="0.35">
      <c r="A56" s="3" t="s">
        <v>54</v>
      </c>
      <c r="B56" s="3" t="s">
        <v>28</v>
      </c>
    </row>
    <row r="57" spans="1:10" x14ac:dyDescent="0.35">
      <c r="B57" t="s">
        <v>10</v>
      </c>
      <c r="C57" t="s">
        <v>34</v>
      </c>
      <c r="D57" t="s">
        <v>11</v>
      </c>
      <c r="E57" t="s">
        <v>35</v>
      </c>
      <c r="F57" t="s">
        <v>12</v>
      </c>
      <c r="G57" t="s">
        <v>36</v>
      </c>
      <c r="H57" t="s">
        <v>13</v>
      </c>
      <c r="I57" t="s">
        <v>37</v>
      </c>
      <c r="J57" t="s">
        <v>27</v>
      </c>
    </row>
    <row r="58" spans="1:10" x14ac:dyDescent="0.35">
      <c r="A58" s="3" t="s">
        <v>26</v>
      </c>
      <c r="B58" t="s">
        <v>30</v>
      </c>
      <c r="D58" t="s">
        <v>31</v>
      </c>
      <c r="F58" t="s">
        <v>32</v>
      </c>
      <c r="H58" t="s">
        <v>33</v>
      </c>
    </row>
    <row r="59" spans="1:10" x14ac:dyDescent="0.35">
      <c r="A59" s="4">
        <v>1989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</row>
    <row r="60" spans="1:10" x14ac:dyDescent="0.35">
      <c r="A60" s="4">
        <v>1992</v>
      </c>
      <c r="B60" s="5">
        <v>5.5397849376920202E-3</v>
      </c>
      <c r="C60" s="5">
        <v>5.5397849376920202E-3</v>
      </c>
      <c r="D60" s="5">
        <v>-1.4237885991821773E-2</v>
      </c>
      <c r="E60" s="5">
        <v>-1.4237885991821773E-2</v>
      </c>
      <c r="F60" s="5">
        <v>-3.4047212923996682E-3</v>
      </c>
      <c r="G60" s="5">
        <v>-3.4047212923996682E-3</v>
      </c>
      <c r="H60" s="5">
        <v>-5.6988019300838674E-3</v>
      </c>
      <c r="I60" s="5">
        <v>-5.6988019300838674E-3</v>
      </c>
      <c r="J60" s="5">
        <v>-1.780162427661329E-2</v>
      </c>
    </row>
    <row r="61" spans="1:10" x14ac:dyDescent="0.35">
      <c r="A61" s="4">
        <v>1994</v>
      </c>
      <c r="B61" s="5">
        <v>1.0024766837640756E-2</v>
      </c>
      <c r="C61" s="5">
        <v>1.0024766837640756E-2</v>
      </c>
      <c r="D61" s="5">
        <v>-2.7625863179509526E-2</v>
      </c>
      <c r="E61" s="5">
        <v>-2.7625863179509526E-2</v>
      </c>
      <c r="F61" s="5">
        <v>-3.1827063882327203E-3</v>
      </c>
      <c r="G61" s="5">
        <v>-3.1827063882327203E-3</v>
      </c>
      <c r="H61" s="5">
        <v>-1.2983872787261512E-2</v>
      </c>
      <c r="I61" s="5">
        <v>-1.2983872787261512E-2</v>
      </c>
      <c r="J61" s="5">
        <v>-3.3767675517363004E-2</v>
      </c>
    </row>
    <row r="62" spans="1:10" x14ac:dyDescent="0.35">
      <c r="A62" s="4">
        <v>1996</v>
      </c>
      <c r="B62" s="5">
        <v>1.5386053047672783E-2</v>
      </c>
      <c r="C62" s="5">
        <v>1.5386053047672783E-2</v>
      </c>
      <c r="D62" s="5">
        <v>-3.5748444049746524E-2</v>
      </c>
      <c r="E62" s="5">
        <v>-3.5748444049746524E-2</v>
      </c>
      <c r="F62" s="5">
        <v>5.5845156510213332E-3</v>
      </c>
      <c r="G62" s="5">
        <v>5.5845156510213332E-3</v>
      </c>
      <c r="H62" s="5">
        <v>-1.5793107873566463E-2</v>
      </c>
      <c r="I62" s="5">
        <v>-1.5793107873566463E-2</v>
      </c>
      <c r="J62" s="5">
        <v>-3.0570983224618872E-2</v>
      </c>
    </row>
    <row r="63" spans="1:10" x14ac:dyDescent="0.35">
      <c r="A63" s="4">
        <v>1998</v>
      </c>
      <c r="B63" s="5">
        <v>2.1735552483751135E-2</v>
      </c>
      <c r="C63" s="5">
        <v>2.1735552483751135E-2</v>
      </c>
      <c r="D63" s="5">
        <v>-3.8860423226730889E-2</v>
      </c>
      <c r="E63" s="5">
        <v>-3.8860423226730889E-2</v>
      </c>
      <c r="F63" s="5">
        <v>2.011413455963432E-2</v>
      </c>
      <c r="G63" s="5">
        <v>2.011413455963432E-2</v>
      </c>
      <c r="H63" s="5">
        <v>-1.4202557875820762E-2</v>
      </c>
      <c r="I63" s="5">
        <v>-1.4202557875820762E-2</v>
      </c>
      <c r="J63" s="5">
        <v>-1.1213294059166197E-2</v>
      </c>
    </row>
    <row r="64" spans="1:10" x14ac:dyDescent="0.35">
      <c r="A64" s="4">
        <v>2000</v>
      </c>
      <c r="B64" s="5">
        <v>2.7300184061488493E-2</v>
      </c>
      <c r="C64" s="5">
        <v>2.7300184061488493E-2</v>
      </c>
      <c r="D64" s="5">
        <v>-4.1952974727591269E-2</v>
      </c>
      <c r="E64" s="5">
        <v>-4.1952974727591269E-2</v>
      </c>
      <c r="F64" s="5">
        <v>3.4096817577048355E-2</v>
      </c>
      <c r="G64" s="5">
        <v>3.4096817577048355E-2</v>
      </c>
      <c r="H64" s="5">
        <v>-1.2607123400978528E-2</v>
      </c>
      <c r="I64" s="5">
        <v>-1.2607123400978528E-2</v>
      </c>
      <c r="J64" s="5">
        <v>6.8369035099670513E-3</v>
      </c>
    </row>
    <row r="65" spans="1:10" x14ac:dyDescent="0.35">
      <c r="A65" s="4">
        <v>2002</v>
      </c>
      <c r="B65" s="5">
        <v>4.0686055512696703E-2</v>
      </c>
      <c r="C65" s="5">
        <v>4.0686055512696703E-2</v>
      </c>
      <c r="D65" s="5">
        <v>-3.4293056036843544E-2</v>
      </c>
      <c r="E65" s="5">
        <v>-3.4293056036843544E-2</v>
      </c>
      <c r="F65" s="5">
        <v>5.4222698481153152E-2</v>
      </c>
      <c r="G65" s="5">
        <v>5.4222698481153152E-2</v>
      </c>
      <c r="H65" s="5">
        <v>-4.5096984828061929E-3</v>
      </c>
      <c r="I65" s="5">
        <v>-4.5096984828061929E-3</v>
      </c>
      <c r="J65" s="5">
        <v>5.610599947420012E-2</v>
      </c>
    </row>
    <row r="66" spans="1:10" x14ac:dyDescent="0.35">
      <c r="A66" s="4">
        <v>2004</v>
      </c>
      <c r="B66" s="5">
        <v>5.3863156593414396E-2</v>
      </c>
      <c r="C66" s="5">
        <v>5.3863156593414396E-2</v>
      </c>
      <c r="D66" s="5">
        <v>-2.6509625605255372E-2</v>
      </c>
      <c r="E66" s="5">
        <v>-2.6509625605255372E-2</v>
      </c>
      <c r="F66" s="5">
        <v>7.3811214818654519E-2</v>
      </c>
      <c r="G66" s="5">
        <v>7.3811214818654519E-2</v>
      </c>
      <c r="H66" s="5">
        <v>3.7212770599804887E-3</v>
      </c>
      <c r="I66" s="5">
        <v>3.7212770599804887E-3</v>
      </c>
      <c r="J66" s="5">
        <v>0.10488602286679403</v>
      </c>
    </row>
    <row r="67" spans="1:10" x14ac:dyDescent="0.35">
      <c r="A67" s="4">
        <v>2005</v>
      </c>
      <c r="B67" s="5">
        <v>6.0605791739020726E-2</v>
      </c>
      <c r="C67" s="5">
        <v>6.0605791739020726E-2</v>
      </c>
      <c r="D67" s="5">
        <v>-2.257076296009564E-2</v>
      </c>
      <c r="E67" s="5">
        <v>-2.257076296009564E-2</v>
      </c>
      <c r="F67" s="5">
        <v>8.3943245288088747E-2</v>
      </c>
      <c r="G67" s="5">
        <v>8.3943245288088747E-2</v>
      </c>
      <c r="H67" s="5">
        <v>7.8882191116858534E-3</v>
      </c>
      <c r="I67" s="5">
        <v>7.8882191116858534E-3</v>
      </c>
      <c r="J67" s="5">
        <v>0.12986649317869969</v>
      </c>
    </row>
    <row r="68" spans="1:10" x14ac:dyDescent="0.35">
      <c r="A68" s="4">
        <v>2008</v>
      </c>
      <c r="B68" s="5">
        <v>6.154437705124316E-2</v>
      </c>
      <c r="C68" s="5">
        <v>6.154437705124316E-2</v>
      </c>
      <c r="D68" s="5">
        <v>-2.1945942042608912E-2</v>
      </c>
      <c r="E68" s="5">
        <v>-2.1945942042608912E-2</v>
      </c>
      <c r="F68" s="5">
        <v>8.3816803121148337E-2</v>
      </c>
      <c r="G68" s="5">
        <v>8.3816803121148337E-2</v>
      </c>
      <c r="H68" s="5">
        <v>9.6462599533088632E-3</v>
      </c>
      <c r="I68" s="5">
        <v>9.6462599533088632E-3</v>
      </c>
      <c r="J68" s="5">
        <v>0.13306149808309145</v>
      </c>
    </row>
    <row r="69" spans="1:10" x14ac:dyDescent="0.35">
      <c r="A69" s="4">
        <v>2010</v>
      </c>
      <c r="B69" s="5">
        <v>6.068387578463353E-2</v>
      </c>
      <c r="C69" s="5">
        <v>6.068387578463353E-2</v>
      </c>
      <c r="D69" s="5">
        <v>-2.1529088539471272E-2</v>
      </c>
      <c r="E69" s="5">
        <v>-2.1529088539471272E-2</v>
      </c>
      <c r="F69" s="5">
        <v>8.2609742807184583E-2</v>
      </c>
      <c r="G69" s="5">
        <v>8.2609742807184583E-2</v>
      </c>
      <c r="H69" s="5">
        <v>1.0821701889663481E-2</v>
      </c>
      <c r="I69" s="5">
        <v>1.0821701889663481E-2</v>
      </c>
      <c r="J69" s="5">
        <v>0.13258623194201033</v>
      </c>
    </row>
    <row r="70" spans="1:10" x14ac:dyDescent="0.35">
      <c r="A70" s="4">
        <v>2012</v>
      </c>
      <c r="B70" s="5">
        <v>5.8569991031435772E-2</v>
      </c>
      <c r="C70" s="5">
        <v>5.8569991031435772E-2</v>
      </c>
      <c r="D70" s="5">
        <v>-2.1111633073265561E-2</v>
      </c>
      <c r="E70" s="5">
        <v>-2.1111633073265561E-2</v>
      </c>
      <c r="F70" s="5">
        <v>8.0475516008509079E-2</v>
      </c>
      <c r="G70" s="5">
        <v>8.0475516008509079E-2</v>
      </c>
      <c r="H70" s="5">
        <v>1.1999893559089841E-2</v>
      </c>
      <c r="I70" s="5">
        <v>1.1999893559089841E-2</v>
      </c>
      <c r="J70" s="5">
        <v>0.12993376752576913</v>
      </c>
    </row>
    <row r="71" spans="1:10" x14ac:dyDescent="0.35">
      <c r="A71" s="4">
        <v>2014</v>
      </c>
      <c r="B71" s="5">
        <v>5.5338079300571615E-2</v>
      </c>
      <c r="C71" s="5">
        <v>5.5338079300571615E-2</v>
      </c>
      <c r="D71" s="5">
        <v>-2.0693964051383597E-2</v>
      </c>
      <c r="E71" s="5">
        <v>-2.0693964051383597E-2</v>
      </c>
      <c r="F71" s="5">
        <v>7.5890674810864506E-2</v>
      </c>
      <c r="G71" s="5">
        <v>7.5890674810864506E-2</v>
      </c>
      <c r="H71" s="5">
        <v>1.3180925308341017E-2</v>
      </c>
      <c r="I71" s="5">
        <v>1.3180925308341017E-2</v>
      </c>
      <c r="J71" s="5">
        <v>0.12371571536839354</v>
      </c>
    </row>
    <row r="72" spans="1:10" x14ac:dyDescent="0.35">
      <c r="A72" s="4" t="s">
        <v>27</v>
      </c>
      <c r="B72" s="5">
        <v>0.47127766838126112</v>
      </c>
      <c r="C72" s="5">
        <v>0.47127766838126112</v>
      </c>
      <c r="D72" s="5">
        <v>-0.32707966348432388</v>
      </c>
      <c r="E72" s="5">
        <v>-0.32707966348432388</v>
      </c>
      <c r="F72" s="5">
        <v>0.58797793544267463</v>
      </c>
      <c r="G72" s="5">
        <v>0.58797793544267463</v>
      </c>
      <c r="H72" s="5">
        <v>-8.5368854684477729E-3</v>
      </c>
      <c r="I72" s="5">
        <v>-8.5368854684477729E-3</v>
      </c>
      <c r="J72" s="5">
        <v>0.72363905487116398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01A3-D90F-457A-AB75-6F49FFCBD663}">
  <dimension ref="A3:J87"/>
  <sheetViews>
    <sheetView workbookViewId="0">
      <selection activeCell="V15" sqref="V15"/>
    </sheetView>
  </sheetViews>
  <sheetFormatPr defaultRowHeight="14.5" x14ac:dyDescent="0.35"/>
  <sheetData>
    <row r="3" spans="1:10" x14ac:dyDescent="0.35">
      <c r="A3" s="3" t="s">
        <v>48</v>
      </c>
      <c r="B3" s="3" t="s">
        <v>28</v>
      </c>
    </row>
    <row r="4" spans="1:10" x14ac:dyDescent="0.35">
      <c r="B4" t="s">
        <v>10</v>
      </c>
      <c r="C4" t="s">
        <v>34</v>
      </c>
      <c r="D4" t="s">
        <v>11</v>
      </c>
      <c r="E4" t="s">
        <v>35</v>
      </c>
      <c r="F4" t="s">
        <v>12</v>
      </c>
      <c r="G4" t="s">
        <v>36</v>
      </c>
      <c r="H4" t="s">
        <v>13</v>
      </c>
      <c r="I4" t="s">
        <v>37</v>
      </c>
      <c r="J4" t="s">
        <v>27</v>
      </c>
    </row>
    <row r="5" spans="1:10" x14ac:dyDescent="0.35">
      <c r="A5" s="3" t="s">
        <v>26</v>
      </c>
      <c r="B5" t="s">
        <v>30</v>
      </c>
      <c r="D5" t="s">
        <v>31</v>
      </c>
      <c r="F5" t="s">
        <v>32</v>
      </c>
      <c r="H5" t="s">
        <v>33</v>
      </c>
    </row>
    <row r="6" spans="1:10" x14ac:dyDescent="0.35">
      <c r="A6" s="4">
        <v>1989</v>
      </c>
      <c r="B6" s="5">
        <v>12516408</v>
      </c>
      <c r="C6" s="5">
        <v>12516408</v>
      </c>
      <c r="D6" s="5">
        <v>854207</v>
      </c>
      <c r="E6" s="5">
        <v>854207</v>
      </c>
      <c r="F6" s="5">
        <v>9968696</v>
      </c>
      <c r="G6" s="5">
        <v>9968696</v>
      </c>
      <c r="H6" s="5">
        <v>1879216</v>
      </c>
      <c r="I6" s="5">
        <v>1879216</v>
      </c>
      <c r="J6" s="5">
        <v>25218527</v>
      </c>
    </row>
    <row r="7" spans="1:10" x14ac:dyDescent="0.35">
      <c r="A7" s="4">
        <v>1992</v>
      </c>
      <c r="B7" s="5">
        <v>13324301</v>
      </c>
      <c r="C7" s="5">
        <v>13324301</v>
      </c>
      <c r="D7" s="5">
        <v>1180240</v>
      </c>
      <c r="E7" s="5">
        <v>1180240</v>
      </c>
      <c r="F7" s="5">
        <v>11077814</v>
      </c>
      <c r="G7" s="5">
        <v>11077814</v>
      </c>
      <c r="H7" s="5">
        <v>1974386</v>
      </c>
      <c r="I7" s="5">
        <v>1974386</v>
      </c>
      <c r="J7" s="5">
        <v>27556741</v>
      </c>
    </row>
    <row r="8" spans="1:10" x14ac:dyDescent="0.35">
      <c r="A8" s="4">
        <v>1994</v>
      </c>
      <c r="B8" s="5">
        <v>14430167</v>
      </c>
      <c r="C8" s="5">
        <v>14430167</v>
      </c>
      <c r="D8" s="5">
        <v>1423833</v>
      </c>
      <c r="E8" s="5">
        <v>1423833</v>
      </c>
      <c r="F8" s="5">
        <v>11744153</v>
      </c>
      <c r="G8" s="5">
        <v>11744153</v>
      </c>
      <c r="H8" s="5">
        <v>2266810</v>
      </c>
      <c r="I8" s="5">
        <v>2266810</v>
      </c>
      <c r="J8" s="5">
        <v>29864963</v>
      </c>
    </row>
    <row r="9" spans="1:10" x14ac:dyDescent="0.35">
      <c r="A9" s="4">
        <v>1996</v>
      </c>
      <c r="B9" s="5">
        <v>15470447</v>
      </c>
      <c r="C9" s="5">
        <v>15470447</v>
      </c>
      <c r="D9" s="5">
        <v>1772856</v>
      </c>
      <c r="E9" s="5">
        <v>1772856</v>
      </c>
      <c r="F9" s="5">
        <v>12593007</v>
      </c>
      <c r="G9" s="5">
        <v>12593007</v>
      </c>
      <c r="H9" s="5">
        <v>2503894</v>
      </c>
      <c r="I9" s="5">
        <v>2503894</v>
      </c>
      <c r="J9" s="5">
        <v>32340204</v>
      </c>
    </row>
    <row r="10" spans="1:10" x14ac:dyDescent="0.35">
      <c r="A10" s="4">
        <v>1998</v>
      </c>
      <c r="B10" s="5">
        <v>16040177</v>
      </c>
      <c r="C10" s="5">
        <v>16040177</v>
      </c>
      <c r="D10" s="5">
        <v>1846080</v>
      </c>
      <c r="E10" s="5">
        <v>1846080</v>
      </c>
      <c r="F10" s="5">
        <v>13204624</v>
      </c>
      <c r="G10" s="5">
        <v>13204624</v>
      </c>
      <c r="H10" s="5">
        <v>2559092</v>
      </c>
      <c r="I10" s="5">
        <v>2559092</v>
      </c>
      <c r="J10" s="5">
        <v>33649973</v>
      </c>
    </row>
    <row r="11" spans="1:10" x14ac:dyDescent="0.35">
      <c r="A11" s="4">
        <v>2000</v>
      </c>
      <c r="B11" s="5">
        <v>17135064</v>
      </c>
      <c r="C11" s="5">
        <v>17135064</v>
      </c>
      <c r="D11" s="5">
        <v>2335791</v>
      </c>
      <c r="E11" s="5">
        <v>2335791</v>
      </c>
      <c r="F11" s="5">
        <v>13960591</v>
      </c>
      <c r="G11" s="5">
        <v>13960591</v>
      </c>
      <c r="H11" s="5">
        <v>3318537</v>
      </c>
      <c r="I11" s="5">
        <v>3318537</v>
      </c>
      <c r="J11" s="5">
        <v>36749983</v>
      </c>
    </row>
    <row r="12" spans="1:10" x14ac:dyDescent="0.35">
      <c r="A12" s="4">
        <v>2002</v>
      </c>
      <c r="B12" s="5">
        <v>17917711</v>
      </c>
      <c r="C12" s="5">
        <v>17917711</v>
      </c>
      <c r="D12" s="5">
        <v>2496484</v>
      </c>
      <c r="E12" s="5">
        <v>2496484</v>
      </c>
      <c r="F12" s="5">
        <v>14172343</v>
      </c>
      <c r="G12" s="5">
        <v>14172343</v>
      </c>
      <c r="H12" s="5">
        <v>3209130</v>
      </c>
      <c r="I12" s="5">
        <v>3209130</v>
      </c>
      <c r="J12" s="5">
        <v>37795668</v>
      </c>
    </row>
    <row r="13" spans="1:10" x14ac:dyDescent="0.35">
      <c r="A13" s="4">
        <v>2004</v>
      </c>
      <c r="B13" s="5">
        <v>18118225</v>
      </c>
      <c r="C13" s="5">
        <v>18118225</v>
      </c>
      <c r="D13" s="5">
        <v>3190919</v>
      </c>
      <c r="E13" s="5">
        <v>3190919</v>
      </c>
      <c r="F13" s="5">
        <v>14977141</v>
      </c>
      <c r="G13" s="5">
        <v>14977141</v>
      </c>
      <c r="H13" s="5">
        <v>3358153</v>
      </c>
      <c r="I13" s="5">
        <v>3358153</v>
      </c>
      <c r="J13" s="5">
        <v>39644438</v>
      </c>
    </row>
    <row r="14" spans="1:10" x14ac:dyDescent="0.35">
      <c r="A14" s="4">
        <v>2005</v>
      </c>
      <c r="B14" s="5">
        <v>18207313</v>
      </c>
      <c r="C14" s="5">
        <v>18207313</v>
      </c>
      <c r="D14" s="5">
        <v>3222062</v>
      </c>
      <c r="E14" s="5">
        <v>3222062</v>
      </c>
      <c r="F14" s="5">
        <v>14927146</v>
      </c>
      <c r="G14" s="5">
        <v>14927146</v>
      </c>
      <c r="H14" s="5">
        <v>3607156</v>
      </c>
      <c r="I14" s="5">
        <v>3607156</v>
      </c>
      <c r="J14" s="5">
        <v>39963677</v>
      </c>
    </row>
    <row r="15" spans="1:10" x14ac:dyDescent="0.35">
      <c r="A15" s="4">
        <v>2008</v>
      </c>
      <c r="B15" s="5">
        <v>18476117</v>
      </c>
      <c r="C15" s="5">
        <v>18476117</v>
      </c>
      <c r="D15" s="5">
        <v>3659532</v>
      </c>
      <c r="E15" s="5">
        <v>3659532</v>
      </c>
      <c r="F15" s="5">
        <v>15627995</v>
      </c>
      <c r="G15" s="5">
        <v>15627995</v>
      </c>
      <c r="H15" s="5">
        <v>3758014</v>
      </c>
      <c r="I15" s="5">
        <v>3758014</v>
      </c>
      <c r="J15" s="5">
        <v>41521658</v>
      </c>
    </row>
    <row r="16" spans="1:10" x14ac:dyDescent="0.35">
      <c r="A16" s="4">
        <v>2010</v>
      </c>
      <c r="B16" s="5">
        <v>19427125</v>
      </c>
      <c r="C16" s="5">
        <v>19427125</v>
      </c>
      <c r="D16" s="5">
        <v>4211472</v>
      </c>
      <c r="E16" s="5">
        <v>4211472</v>
      </c>
      <c r="F16" s="5">
        <v>16495164</v>
      </c>
      <c r="G16" s="5">
        <v>16495164</v>
      </c>
      <c r="H16" s="5">
        <v>4249231</v>
      </c>
      <c r="I16" s="5">
        <v>4249231</v>
      </c>
      <c r="J16" s="5">
        <v>44382992</v>
      </c>
    </row>
    <row r="17" spans="1:10" x14ac:dyDescent="0.35">
      <c r="A17" s="4">
        <v>2012</v>
      </c>
      <c r="B17" s="5">
        <v>20006379</v>
      </c>
      <c r="C17" s="5">
        <v>20006379</v>
      </c>
      <c r="D17" s="5">
        <v>4321197</v>
      </c>
      <c r="E17" s="5">
        <v>4321197</v>
      </c>
      <c r="F17" s="5">
        <v>17491287</v>
      </c>
      <c r="G17" s="5">
        <v>17491287</v>
      </c>
      <c r="H17" s="5">
        <v>4468304</v>
      </c>
      <c r="I17" s="5">
        <v>4468304</v>
      </c>
      <c r="J17" s="5">
        <v>46287167</v>
      </c>
    </row>
    <row r="18" spans="1:10" x14ac:dyDescent="0.35">
      <c r="A18" s="4">
        <v>2014</v>
      </c>
      <c r="B18" s="5">
        <v>20411993</v>
      </c>
      <c r="C18" s="5">
        <v>20411993</v>
      </c>
      <c r="D18" s="5">
        <v>5015283</v>
      </c>
      <c r="E18" s="5">
        <v>5015283</v>
      </c>
      <c r="F18" s="5">
        <v>17658065</v>
      </c>
      <c r="G18" s="5">
        <v>17658065</v>
      </c>
      <c r="H18" s="5">
        <v>4846621</v>
      </c>
      <c r="I18" s="5">
        <v>4846621</v>
      </c>
      <c r="J18" s="5">
        <v>47931962</v>
      </c>
    </row>
    <row r="19" spans="1:10" x14ac:dyDescent="0.35">
      <c r="A19" s="4" t="s">
        <v>27</v>
      </c>
      <c r="B19" s="5">
        <v>221481427</v>
      </c>
      <c r="C19" s="5">
        <v>221481427</v>
      </c>
      <c r="D19" s="5">
        <v>35529956</v>
      </c>
      <c r="E19" s="5">
        <v>35529956</v>
      </c>
      <c r="F19" s="5">
        <v>183898026</v>
      </c>
      <c r="G19" s="5">
        <v>183898026</v>
      </c>
      <c r="H19" s="5">
        <v>41998544</v>
      </c>
      <c r="I19" s="5">
        <v>41998544</v>
      </c>
      <c r="J19" s="5">
        <v>482907953</v>
      </c>
    </row>
    <row r="41" spans="1:10" x14ac:dyDescent="0.35">
      <c r="A41" s="3" t="s">
        <v>56</v>
      </c>
      <c r="B41" s="3" t="s">
        <v>28</v>
      </c>
    </row>
    <row r="42" spans="1:10" x14ac:dyDescent="0.35">
      <c r="B42" t="s">
        <v>10</v>
      </c>
      <c r="C42" t="s">
        <v>34</v>
      </c>
      <c r="D42" t="s">
        <v>11</v>
      </c>
      <c r="E42" t="s">
        <v>35</v>
      </c>
      <c r="F42" t="s">
        <v>12</v>
      </c>
      <c r="G42" t="s">
        <v>36</v>
      </c>
      <c r="H42" t="s">
        <v>13</v>
      </c>
      <c r="I42" t="s">
        <v>37</v>
      </c>
      <c r="J42" t="s">
        <v>27</v>
      </c>
    </row>
    <row r="43" spans="1:10" x14ac:dyDescent="0.35">
      <c r="A43" s="3" t="s">
        <v>26</v>
      </c>
      <c r="B43" t="s">
        <v>30</v>
      </c>
      <c r="D43" t="s">
        <v>31</v>
      </c>
      <c r="F43" t="s">
        <v>32</v>
      </c>
      <c r="H43" t="s">
        <v>33</v>
      </c>
    </row>
    <row r="44" spans="1:10" x14ac:dyDescent="0.35">
      <c r="A44" s="4">
        <v>1989</v>
      </c>
      <c r="B44" s="5">
        <v>12516408</v>
      </c>
      <c r="C44" s="5">
        <v>12516408</v>
      </c>
      <c r="D44" s="5">
        <v>854207</v>
      </c>
      <c r="E44" s="5">
        <v>854207</v>
      </c>
      <c r="F44" s="5">
        <v>9968696</v>
      </c>
      <c r="G44" s="5">
        <v>9968696</v>
      </c>
      <c r="H44" s="5">
        <v>1879216</v>
      </c>
      <c r="I44" s="5">
        <v>1879216</v>
      </c>
      <c r="J44" s="5">
        <v>6304631.75</v>
      </c>
    </row>
    <row r="45" spans="1:10" x14ac:dyDescent="0.35">
      <c r="A45" s="4">
        <v>1992</v>
      </c>
      <c r="B45" s="5">
        <v>13324301</v>
      </c>
      <c r="C45" s="5">
        <v>13324301</v>
      </c>
      <c r="D45" s="5">
        <v>1180240</v>
      </c>
      <c r="E45" s="5">
        <v>1180240</v>
      </c>
      <c r="F45" s="5">
        <v>11077814</v>
      </c>
      <c r="G45" s="5">
        <v>11077814</v>
      </c>
      <c r="H45" s="5">
        <v>1974386</v>
      </c>
      <c r="I45" s="5">
        <v>1974386</v>
      </c>
      <c r="J45" s="5">
        <v>6889185.25</v>
      </c>
    </row>
    <row r="46" spans="1:10" x14ac:dyDescent="0.35">
      <c r="A46" s="4">
        <v>1994</v>
      </c>
      <c r="B46" s="5">
        <v>14430167</v>
      </c>
      <c r="C46" s="5">
        <v>14430167</v>
      </c>
      <c r="D46" s="5">
        <v>1423833</v>
      </c>
      <c r="E46" s="5">
        <v>1423833</v>
      </c>
      <c r="F46" s="5">
        <v>11744153</v>
      </c>
      <c r="G46" s="5">
        <v>11744153</v>
      </c>
      <c r="H46" s="5">
        <v>2266810</v>
      </c>
      <c r="I46" s="5">
        <v>2266810</v>
      </c>
      <c r="J46" s="5">
        <v>7466240.75</v>
      </c>
    </row>
    <row r="47" spans="1:10" x14ac:dyDescent="0.35">
      <c r="A47" s="4">
        <v>1996</v>
      </c>
      <c r="B47" s="5">
        <v>15470447</v>
      </c>
      <c r="C47" s="5">
        <v>15470447</v>
      </c>
      <c r="D47" s="5">
        <v>1772856</v>
      </c>
      <c r="E47" s="5">
        <v>1772856</v>
      </c>
      <c r="F47" s="5">
        <v>12593007</v>
      </c>
      <c r="G47" s="5">
        <v>12593007</v>
      </c>
      <c r="H47" s="5">
        <v>2503894</v>
      </c>
      <c r="I47" s="5">
        <v>2503894</v>
      </c>
      <c r="J47" s="5">
        <v>8085051</v>
      </c>
    </row>
    <row r="48" spans="1:10" x14ac:dyDescent="0.35">
      <c r="A48" s="4">
        <v>1998</v>
      </c>
      <c r="B48" s="5">
        <v>16040177</v>
      </c>
      <c r="C48" s="5">
        <v>16040177</v>
      </c>
      <c r="D48" s="5">
        <v>1846080</v>
      </c>
      <c r="E48" s="5">
        <v>1846080</v>
      </c>
      <c r="F48" s="5">
        <v>13204624</v>
      </c>
      <c r="G48" s="5">
        <v>13204624</v>
      </c>
      <c r="H48" s="5">
        <v>2559092</v>
      </c>
      <c r="I48" s="5">
        <v>2559092</v>
      </c>
      <c r="J48" s="5">
        <v>8412493.25</v>
      </c>
    </row>
    <row r="49" spans="1:10" x14ac:dyDescent="0.35">
      <c r="A49" s="4">
        <v>2000</v>
      </c>
      <c r="B49" s="5">
        <v>17135064</v>
      </c>
      <c r="C49" s="5">
        <v>17135064</v>
      </c>
      <c r="D49" s="5">
        <v>2335791</v>
      </c>
      <c r="E49" s="5">
        <v>2335791</v>
      </c>
      <c r="F49" s="5">
        <v>13960591</v>
      </c>
      <c r="G49" s="5">
        <v>13960591</v>
      </c>
      <c r="H49" s="5">
        <v>3318537</v>
      </c>
      <c r="I49" s="5">
        <v>3318537</v>
      </c>
      <c r="J49" s="5">
        <v>9187495.75</v>
      </c>
    </row>
    <row r="50" spans="1:10" x14ac:dyDescent="0.35">
      <c r="A50" s="4">
        <v>2002</v>
      </c>
      <c r="B50" s="5">
        <v>17917711</v>
      </c>
      <c r="C50" s="5">
        <v>17917711</v>
      </c>
      <c r="D50" s="5">
        <v>2496484</v>
      </c>
      <c r="E50" s="5">
        <v>2496484</v>
      </c>
      <c r="F50" s="5">
        <v>14172343</v>
      </c>
      <c r="G50" s="5">
        <v>14172343</v>
      </c>
      <c r="H50" s="5">
        <v>3209130</v>
      </c>
      <c r="I50" s="5">
        <v>3209130</v>
      </c>
      <c r="J50" s="5">
        <v>9448917</v>
      </c>
    </row>
    <row r="51" spans="1:10" x14ac:dyDescent="0.35">
      <c r="A51" s="4">
        <v>2004</v>
      </c>
      <c r="B51" s="5">
        <v>18118225</v>
      </c>
      <c r="C51" s="5">
        <v>18118225</v>
      </c>
      <c r="D51" s="5">
        <v>3190919</v>
      </c>
      <c r="E51" s="5">
        <v>3190919</v>
      </c>
      <c r="F51" s="5">
        <v>14977141</v>
      </c>
      <c r="G51" s="5">
        <v>14977141</v>
      </c>
      <c r="H51" s="5">
        <v>3358153</v>
      </c>
      <c r="I51" s="5">
        <v>3358153</v>
      </c>
      <c r="J51" s="5">
        <v>9911109.5</v>
      </c>
    </row>
    <row r="52" spans="1:10" x14ac:dyDescent="0.35">
      <c r="A52" s="4">
        <v>2005</v>
      </c>
      <c r="B52" s="5">
        <v>18207313</v>
      </c>
      <c r="C52" s="5">
        <v>18207313</v>
      </c>
      <c r="D52" s="5">
        <v>3222062</v>
      </c>
      <c r="E52" s="5">
        <v>3222062</v>
      </c>
      <c r="F52" s="5">
        <v>14927146</v>
      </c>
      <c r="G52" s="5">
        <v>14927146</v>
      </c>
      <c r="H52" s="5">
        <v>3607156</v>
      </c>
      <c r="I52" s="5">
        <v>3607156</v>
      </c>
      <c r="J52" s="5">
        <v>9990919.25</v>
      </c>
    </row>
    <row r="53" spans="1:10" x14ac:dyDescent="0.35">
      <c r="A53" s="4">
        <v>2008</v>
      </c>
      <c r="B53" s="5">
        <v>18476117</v>
      </c>
      <c r="C53" s="5">
        <v>18476117</v>
      </c>
      <c r="D53" s="5">
        <v>3659532</v>
      </c>
      <c r="E53" s="5">
        <v>3659532</v>
      </c>
      <c r="F53" s="5">
        <v>15627995</v>
      </c>
      <c r="G53" s="5">
        <v>15627995</v>
      </c>
      <c r="H53" s="5">
        <v>3758014</v>
      </c>
      <c r="I53" s="5">
        <v>3758014</v>
      </c>
      <c r="J53" s="5">
        <v>10380414.5</v>
      </c>
    </row>
    <row r="54" spans="1:10" x14ac:dyDescent="0.35">
      <c r="A54" s="4">
        <v>2010</v>
      </c>
      <c r="B54" s="5">
        <v>19427125</v>
      </c>
      <c r="C54" s="5">
        <v>19427125</v>
      </c>
      <c r="D54" s="5">
        <v>4211472</v>
      </c>
      <c r="E54" s="5">
        <v>4211472</v>
      </c>
      <c r="F54" s="5">
        <v>16495164</v>
      </c>
      <c r="G54" s="5">
        <v>16495164</v>
      </c>
      <c r="H54" s="5">
        <v>4249231</v>
      </c>
      <c r="I54" s="5">
        <v>4249231</v>
      </c>
      <c r="J54" s="5">
        <v>11095748</v>
      </c>
    </row>
    <row r="55" spans="1:10" x14ac:dyDescent="0.35">
      <c r="A55" s="4">
        <v>2012</v>
      </c>
      <c r="B55" s="5">
        <v>20006379</v>
      </c>
      <c r="C55" s="5">
        <v>20006379</v>
      </c>
      <c r="D55" s="5">
        <v>4321197</v>
      </c>
      <c r="E55" s="5">
        <v>4321197</v>
      </c>
      <c r="F55" s="5">
        <v>17491287</v>
      </c>
      <c r="G55" s="5">
        <v>17491287</v>
      </c>
      <c r="H55" s="5">
        <v>4468304</v>
      </c>
      <c r="I55" s="5">
        <v>4468304</v>
      </c>
      <c r="J55" s="5">
        <v>11571791.75</v>
      </c>
    </row>
    <row r="56" spans="1:10" x14ac:dyDescent="0.35">
      <c r="A56" s="4">
        <v>2014</v>
      </c>
      <c r="B56" s="5">
        <v>20411993</v>
      </c>
      <c r="C56" s="5">
        <v>20411993</v>
      </c>
      <c r="D56" s="5">
        <v>5015283</v>
      </c>
      <c r="E56" s="5">
        <v>5015283</v>
      </c>
      <c r="F56" s="5">
        <v>17658065</v>
      </c>
      <c r="G56" s="5">
        <v>17658065</v>
      </c>
      <c r="H56" s="5">
        <v>4846621</v>
      </c>
      <c r="I56" s="5">
        <v>4846621</v>
      </c>
      <c r="J56" s="5">
        <v>11982990.5</v>
      </c>
    </row>
    <row r="57" spans="1:10" x14ac:dyDescent="0.35">
      <c r="A57" s="4" t="s">
        <v>27</v>
      </c>
      <c r="B57" s="5">
        <v>17037032.846153848</v>
      </c>
      <c r="C57" s="5">
        <v>17037032.846153848</v>
      </c>
      <c r="D57" s="5">
        <v>2733073.5384615385</v>
      </c>
      <c r="E57" s="5">
        <v>2733073.5384615385</v>
      </c>
      <c r="F57" s="5">
        <v>14146002</v>
      </c>
      <c r="G57" s="5">
        <v>14146002</v>
      </c>
      <c r="H57" s="5">
        <v>3230657.230769231</v>
      </c>
      <c r="I57" s="5">
        <v>3230657.230769231</v>
      </c>
      <c r="J57" s="5">
        <v>9286691.403846154</v>
      </c>
    </row>
    <row r="72" spans="1:4" x14ac:dyDescent="0.35">
      <c r="A72" s="3" t="s">
        <v>55</v>
      </c>
      <c r="B72" s="3" t="s">
        <v>28</v>
      </c>
    </row>
    <row r="73" spans="1:4" x14ac:dyDescent="0.35">
      <c r="A73" s="3" t="s">
        <v>26</v>
      </c>
      <c r="B73" t="s">
        <v>50</v>
      </c>
      <c r="C73" t="s">
        <v>51</v>
      </c>
      <c r="D73" t="s">
        <v>27</v>
      </c>
    </row>
    <row r="74" spans="1:4" x14ac:dyDescent="0.35">
      <c r="A74" s="4">
        <v>1989</v>
      </c>
      <c r="B74" s="5">
        <v>6.3886889000000002E-2</v>
      </c>
      <c r="C74" s="5">
        <v>0.158611576</v>
      </c>
      <c r="D74" s="5">
        <v>0.1112492325</v>
      </c>
    </row>
    <row r="75" spans="1:4" x14ac:dyDescent="0.35">
      <c r="A75" s="4">
        <v>1992</v>
      </c>
      <c r="B75" s="5">
        <v>8.1370379000000007E-2</v>
      </c>
      <c r="C75" s="5">
        <v>0.151268445</v>
      </c>
      <c r="D75" s="5">
        <v>0.11631941200000001</v>
      </c>
    </row>
    <row r="76" spans="1:4" x14ac:dyDescent="0.35">
      <c r="A76" s="4">
        <v>1994</v>
      </c>
      <c r="B76" s="5">
        <v>8.9809070000000005E-2</v>
      </c>
      <c r="C76" s="5">
        <v>0.16178830799999999</v>
      </c>
      <c r="D76" s="5">
        <v>0.12579868899999999</v>
      </c>
    </row>
    <row r="77" spans="1:4" x14ac:dyDescent="0.35">
      <c r="A77" s="4">
        <v>1996</v>
      </c>
      <c r="B77" s="5">
        <v>0.10281417700000001</v>
      </c>
      <c r="C77" s="5">
        <v>0.16585483300000001</v>
      </c>
      <c r="D77" s="5">
        <v>0.13433450499999999</v>
      </c>
    </row>
    <row r="78" spans="1:4" x14ac:dyDescent="0.35">
      <c r="A78" s="4">
        <v>1998</v>
      </c>
      <c r="B78" s="5">
        <v>0.103212204</v>
      </c>
      <c r="C78" s="5">
        <v>0.162340656</v>
      </c>
      <c r="D78" s="5">
        <v>0.13277643</v>
      </c>
    </row>
    <row r="79" spans="1:4" x14ac:dyDescent="0.35">
      <c r="A79" s="4">
        <v>2000</v>
      </c>
      <c r="B79" s="5">
        <v>0.119963453</v>
      </c>
      <c r="C79" s="5">
        <v>0.19205465699999999</v>
      </c>
      <c r="D79" s="5">
        <v>0.15600905500000001</v>
      </c>
    </row>
    <row r="80" spans="1:4" x14ac:dyDescent="0.35">
      <c r="A80" s="4">
        <v>2002</v>
      </c>
      <c r="B80" s="5">
        <v>0.122291572</v>
      </c>
      <c r="C80" s="5">
        <v>0.184629346</v>
      </c>
      <c r="D80" s="5">
        <v>0.15346045899999999</v>
      </c>
    </row>
    <row r="81" spans="1:4" x14ac:dyDescent="0.35">
      <c r="A81" s="4">
        <v>2004</v>
      </c>
      <c r="B81" s="5">
        <v>0.14974411900000001</v>
      </c>
      <c r="C81" s="5">
        <v>0.183152395</v>
      </c>
      <c r="D81" s="5">
        <v>0.16644825699999999</v>
      </c>
    </row>
    <row r="82" spans="1:4" x14ac:dyDescent="0.35">
      <c r="A82" s="4">
        <v>2005</v>
      </c>
      <c r="B82" s="5">
        <v>0.150357255</v>
      </c>
      <c r="C82" s="5">
        <v>0.194620547</v>
      </c>
      <c r="D82" s="5">
        <v>0.172488901</v>
      </c>
    </row>
    <row r="83" spans="1:4" x14ac:dyDescent="0.35">
      <c r="A83" s="4">
        <v>2008</v>
      </c>
      <c r="B83" s="5">
        <v>0.165323005</v>
      </c>
      <c r="C83" s="5">
        <v>0.19385186500000001</v>
      </c>
      <c r="D83" s="5">
        <v>0.17958743500000002</v>
      </c>
    </row>
    <row r="84" spans="1:4" x14ac:dyDescent="0.35">
      <c r="A84" s="4">
        <v>2010</v>
      </c>
      <c r="B84" s="5">
        <v>0.17816082699999999</v>
      </c>
      <c r="C84" s="5">
        <v>0.20483754800000001</v>
      </c>
      <c r="D84" s="5">
        <v>0.1914991875</v>
      </c>
    </row>
    <row r="85" spans="1:4" x14ac:dyDescent="0.35">
      <c r="A85" s="4">
        <v>2012</v>
      </c>
      <c r="B85" s="5">
        <v>0.17762546500000001</v>
      </c>
      <c r="C85" s="5">
        <v>0.20347847099999999</v>
      </c>
      <c r="D85" s="5">
        <v>0.19055196800000002</v>
      </c>
    </row>
    <row r="86" spans="1:4" x14ac:dyDescent="0.35">
      <c r="A86" s="4">
        <v>2014</v>
      </c>
      <c r="B86" s="5">
        <v>0.19724027899999999</v>
      </c>
      <c r="C86" s="5">
        <v>0.215360525</v>
      </c>
      <c r="D86" s="5">
        <v>0.20630040199999999</v>
      </c>
    </row>
    <row r="87" spans="1:4" x14ac:dyDescent="0.35">
      <c r="A87" s="4" t="s">
        <v>27</v>
      </c>
      <c r="B87" s="5">
        <v>0.13090759184615383</v>
      </c>
      <c r="C87" s="5">
        <v>0.18244993630769232</v>
      </c>
      <c r="D87" s="5">
        <v>0.15667876407692308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8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Q23" sqref="Q23"/>
    </sheetView>
  </sheetViews>
  <sheetFormatPr defaultRowHeight="14.5" x14ac:dyDescent="0.35"/>
  <cols>
    <col min="4" max="4" width="14.6328125" bestFit="1" customWidth="1"/>
    <col min="5" max="5" width="13.453125" customWidth="1"/>
    <col min="6" max="6" width="12.1796875" bestFit="1" customWidth="1"/>
    <col min="7" max="7" width="18.81640625" bestFit="1" customWidth="1"/>
    <col min="12" max="12" width="16.26953125" bestFit="1" customWidth="1"/>
    <col min="13" max="13" width="17.54296875" bestFit="1" customWidth="1"/>
    <col min="14" max="14" width="16.26953125" bestFit="1" customWidth="1"/>
    <col min="15" max="15" width="14.7265625" bestFit="1" customWidth="1"/>
    <col min="16" max="16" width="14.36328125" bestFit="1" customWidth="1"/>
    <col min="17" max="17" width="14.36328125" customWidth="1"/>
    <col min="18" max="18" width="13.90625" bestFit="1" customWidth="1"/>
    <col min="19" max="19" width="16.08984375" customWidth="1"/>
    <col min="20" max="20" width="13.81640625" bestFit="1" customWidth="1"/>
    <col min="21" max="21" width="9.1796875" bestFit="1" customWidth="1"/>
    <col min="22" max="22" width="21.7265625" bestFit="1" customWidth="1"/>
    <col min="23" max="23" width="19.453125" bestFit="1" customWidth="1"/>
    <col min="24" max="25" width="19.453125" customWidth="1"/>
    <col min="26" max="26" width="19.453125" style="1" customWidth="1"/>
  </cols>
  <sheetData>
    <row r="1" spans="1:26" s="2" customFormat="1" x14ac:dyDescent="0.35">
      <c r="A1" s="2" t="s">
        <v>0</v>
      </c>
      <c r="B1" s="2" t="s">
        <v>1</v>
      </c>
      <c r="C1" s="2" t="s">
        <v>49</v>
      </c>
      <c r="D1" s="2" t="s">
        <v>29</v>
      </c>
      <c r="E1" s="7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8" t="s">
        <v>60</v>
      </c>
      <c r="M1" s="8" t="s">
        <v>61</v>
      </c>
      <c r="N1" s="8" t="s">
        <v>63</v>
      </c>
      <c r="O1" s="8" t="s">
        <v>62</v>
      </c>
      <c r="P1" s="8" t="s">
        <v>64</v>
      </c>
      <c r="Q1" s="8" t="s">
        <v>68</v>
      </c>
      <c r="R1" s="8" t="s">
        <v>58</v>
      </c>
      <c r="S1" s="8" t="s">
        <v>65</v>
      </c>
      <c r="T1" s="8" t="s">
        <v>66</v>
      </c>
      <c r="U1" s="9" t="s">
        <v>42</v>
      </c>
      <c r="V1" s="9" t="s">
        <v>45</v>
      </c>
      <c r="W1" s="9" t="s">
        <v>44</v>
      </c>
      <c r="X1" s="9" t="s">
        <v>43</v>
      </c>
      <c r="Y1" s="9" t="s">
        <v>47</v>
      </c>
      <c r="Z1" s="10" t="s">
        <v>46</v>
      </c>
    </row>
    <row r="2" spans="1:26" s="14" customFormat="1" x14ac:dyDescent="0.35">
      <c r="A2" s="14">
        <v>1989</v>
      </c>
      <c r="B2" s="14" t="s">
        <v>10</v>
      </c>
      <c r="C2" s="14" t="s">
        <v>50</v>
      </c>
      <c r="D2" s="14" t="s">
        <v>30</v>
      </c>
      <c r="E2">
        <v>12516408</v>
      </c>
      <c r="F2">
        <v>0.88971389999999995</v>
      </c>
      <c r="G2">
        <v>0.43358079999999999</v>
      </c>
      <c r="H2">
        <v>61.3</v>
      </c>
      <c r="I2">
        <v>0.63030889999999995</v>
      </c>
      <c r="J2">
        <v>22</v>
      </c>
      <c r="K2">
        <v>72</v>
      </c>
      <c r="L2">
        <f t="shared" ref="L2:L14" si="0">E2+E15+E28+E41</f>
        <v>25218527</v>
      </c>
      <c r="M2">
        <f t="shared" ref="M2:M14" si="1">E2/L2</f>
        <v>0.49631796496282277</v>
      </c>
      <c r="N2">
        <f>(E2+E15)/L2</f>
        <v>0.53019016534946706</v>
      </c>
      <c r="O2">
        <f>(E2+E28)/L2</f>
        <v>0.89161052110616934</v>
      </c>
      <c r="P2"/>
      <c r="Q2"/>
      <c r="R2">
        <f>(1-P$15)*(E2+E15)</f>
        <v>12516408</v>
      </c>
      <c r="S2">
        <f t="shared" ref="S2:S14" si="2">(E2+E15)-S15</f>
        <v>12516408</v>
      </c>
      <c r="T2"/>
      <c r="U2">
        <v>821932</v>
      </c>
      <c r="V2">
        <f t="shared" ref="V2:V33" si="3">U2/(U2+E2)</f>
        <v>6.1621761028733714E-2</v>
      </c>
      <c r="W2">
        <f t="shared" ref="W2:W14" si="4">(U2+E2)*V$2</f>
        <v>821932</v>
      </c>
      <c r="X2">
        <f>U2-W2</f>
        <v>0</v>
      </c>
      <c r="Y2">
        <f t="shared" ref="Y2:Y33" si="5">E2+(U2-W2)</f>
        <v>12516408</v>
      </c>
      <c r="Z2">
        <f t="shared" ref="Z2:Z33" si="6">(Y2-E2)/E2</f>
        <v>0</v>
      </c>
    </row>
    <row r="3" spans="1:26" x14ac:dyDescent="0.35">
      <c r="A3">
        <v>1992</v>
      </c>
      <c r="B3" t="s">
        <v>10</v>
      </c>
      <c r="C3" t="s">
        <v>50</v>
      </c>
      <c r="D3" t="s">
        <v>30</v>
      </c>
      <c r="E3">
        <v>13324301</v>
      </c>
      <c r="F3">
        <v>0.9030589</v>
      </c>
      <c r="G3">
        <v>0.45061630000000003</v>
      </c>
      <c r="H3">
        <v>67.5</v>
      </c>
      <c r="I3">
        <v>0.59085969999999999</v>
      </c>
      <c r="J3">
        <v>22</v>
      </c>
      <c r="K3">
        <v>72</v>
      </c>
      <c r="L3">
        <f t="shared" si="0"/>
        <v>27556741</v>
      </c>
      <c r="M3">
        <f t="shared" si="1"/>
        <v>0.48352238024082744</v>
      </c>
      <c r="N3">
        <f t="shared" ref="N3:N14" si="7">(E3+E16)/L3</f>
        <v>0.5263518280336561</v>
      </c>
      <c r="O3">
        <f t="shared" ref="O3:O14" si="8">(E3+E29)/L3</f>
        <v>0.88552252967794709</v>
      </c>
      <c r="R3">
        <f t="shared" ref="R3:R14" si="9">(1-P$15)*(E3+E16)</f>
        <v>13577890.995195659</v>
      </c>
      <c r="S3">
        <f t="shared" si="2"/>
        <v>13607074.002112582</v>
      </c>
      <c r="U3">
        <v>953646</v>
      </c>
      <c r="V3">
        <f t="shared" si="3"/>
        <v>6.6791535225617524E-2</v>
      </c>
      <c r="W3">
        <f t="shared" si="4"/>
        <v>879832.23801492539</v>
      </c>
      <c r="X3">
        <f t="shared" ref="X3:X53" si="10">U3-W3</f>
        <v>73813.761985074612</v>
      </c>
      <c r="Y3">
        <f t="shared" si="5"/>
        <v>13398114.761985075</v>
      </c>
      <c r="Z3">
        <f t="shared" si="6"/>
        <v>5.5397849376920202E-3</v>
      </c>
    </row>
    <row r="4" spans="1:26" x14ac:dyDescent="0.35">
      <c r="A4">
        <v>1994</v>
      </c>
      <c r="B4" t="s">
        <v>10</v>
      </c>
      <c r="C4" t="s">
        <v>50</v>
      </c>
      <c r="D4" t="s">
        <v>30</v>
      </c>
      <c r="E4">
        <v>14430167</v>
      </c>
      <c r="F4">
        <v>0.89014859999999996</v>
      </c>
      <c r="G4">
        <v>0.41181659999999998</v>
      </c>
      <c r="H4">
        <v>67.5</v>
      </c>
      <c r="I4">
        <v>0.59767029999999999</v>
      </c>
      <c r="J4">
        <v>25</v>
      </c>
      <c r="K4">
        <v>5</v>
      </c>
      <c r="L4">
        <f t="shared" si="0"/>
        <v>29864963</v>
      </c>
      <c r="M4">
        <f t="shared" si="1"/>
        <v>0.48318047472551701</v>
      </c>
      <c r="N4">
        <f t="shared" si="7"/>
        <v>0.5308561741730603</v>
      </c>
      <c r="O4">
        <f t="shared" si="8"/>
        <v>0.87642231467020404</v>
      </c>
      <c r="R4">
        <f t="shared" si="9"/>
        <v>14841137.257485913</v>
      </c>
      <c r="S4">
        <f t="shared" si="2"/>
        <v>14823610.215286588</v>
      </c>
      <c r="U4">
        <v>1101764</v>
      </c>
      <c r="V4">
        <f t="shared" si="3"/>
        <v>7.0935416851903341E-2</v>
      </c>
      <c r="W4">
        <f t="shared" si="4"/>
        <v>957104.94039678108</v>
      </c>
      <c r="X4">
        <f t="shared" si="10"/>
        <v>144659.05960321892</v>
      </c>
      <c r="Y4">
        <f t="shared" si="5"/>
        <v>14574826.059603218</v>
      </c>
      <c r="Z4">
        <f t="shared" si="6"/>
        <v>1.0024766837640756E-2</v>
      </c>
    </row>
    <row r="5" spans="1:26" x14ac:dyDescent="0.35">
      <c r="A5">
        <v>1996</v>
      </c>
      <c r="B5" t="s">
        <v>10</v>
      </c>
      <c r="C5" t="s">
        <v>50</v>
      </c>
      <c r="D5" t="s">
        <v>30</v>
      </c>
      <c r="E5">
        <v>15470447</v>
      </c>
      <c r="F5">
        <v>0.88060559999999999</v>
      </c>
      <c r="G5">
        <v>0.40428950000000002</v>
      </c>
      <c r="H5">
        <v>67.5</v>
      </c>
      <c r="I5">
        <v>0.65548099999999998</v>
      </c>
      <c r="J5">
        <v>25</v>
      </c>
      <c r="K5">
        <v>5</v>
      </c>
      <c r="L5">
        <f t="shared" si="0"/>
        <v>32340204</v>
      </c>
      <c r="M5">
        <f t="shared" si="1"/>
        <v>0.4783657827266643</v>
      </c>
      <c r="N5">
        <f t="shared" si="7"/>
        <v>0.53318473192067684</v>
      </c>
      <c r="O5">
        <f t="shared" si="8"/>
        <v>0.86775748229664851</v>
      </c>
      <c r="R5">
        <f t="shared" si="9"/>
        <v>16141682.010560025</v>
      </c>
      <c r="S5">
        <f t="shared" si="2"/>
        <v>16105145.501310121</v>
      </c>
      <c r="U5">
        <v>1269579</v>
      </c>
      <c r="V5">
        <f t="shared" si="3"/>
        <v>7.5840921632977149E-2</v>
      </c>
      <c r="W5">
        <f t="shared" si="4"/>
        <v>1031549.8817867892</v>
      </c>
      <c r="X5">
        <f t="shared" si="10"/>
        <v>238029.11821321084</v>
      </c>
      <c r="Y5">
        <f t="shared" si="5"/>
        <v>15708476.11821321</v>
      </c>
      <c r="Z5">
        <f t="shared" si="6"/>
        <v>1.5386053047672783E-2</v>
      </c>
    </row>
    <row r="6" spans="1:26" x14ac:dyDescent="0.35">
      <c r="A6">
        <v>1998</v>
      </c>
      <c r="B6" t="s">
        <v>10</v>
      </c>
      <c r="C6" t="s">
        <v>50</v>
      </c>
      <c r="D6" t="s">
        <v>30</v>
      </c>
      <c r="E6">
        <v>16040177</v>
      </c>
      <c r="F6">
        <v>0.86927520000000003</v>
      </c>
      <c r="G6">
        <v>0.38743139999999998</v>
      </c>
      <c r="H6">
        <v>67.5</v>
      </c>
      <c r="I6">
        <v>0.69915970000000005</v>
      </c>
      <c r="J6">
        <v>25</v>
      </c>
      <c r="K6">
        <v>5</v>
      </c>
      <c r="L6">
        <f t="shared" si="0"/>
        <v>33649973</v>
      </c>
      <c r="M6">
        <f t="shared" si="1"/>
        <v>0.47667726211845696</v>
      </c>
      <c r="N6">
        <f t="shared" si="7"/>
        <v>0.53153852456285777</v>
      </c>
      <c r="O6">
        <f t="shared" si="8"/>
        <v>0.86908839421654216</v>
      </c>
      <c r="R6">
        <f t="shared" si="9"/>
        <v>16743559.679555204</v>
      </c>
      <c r="S6">
        <f t="shared" si="2"/>
        <v>16723008.975268411</v>
      </c>
      <c r="U6">
        <v>1424869</v>
      </c>
      <c r="V6">
        <f t="shared" si="3"/>
        <v>8.1584039343497866E-2</v>
      </c>
      <c r="W6">
        <f t="shared" si="4"/>
        <v>1076226.8909678417</v>
      </c>
      <c r="X6">
        <f t="shared" si="10"/>
        <v>348642.10903215827</v>
      </c>
      <c r="Y6">
        <f t="shared" si="5"/>
        <v>16388819.109032158</v>
      </c>
      <c r="Z6">
        <f t="shared" si="6"/>
        <v>2.1735552483751135E-2</v>
      </c>
    </row>
    <row r="7" spans="1:26" x14ac:dyDescent="0.35">
      <c r="A7">
        <v>2000</v>
      </c>
      <c r="B7" t="s">
        <v>10</v>
      </c>
      <c r="C7" t="s">
        <v>50</v>
      </c>
      <c r="D7" t="s">
        <v>30</v>
      </c>
      <c r="E7">
        <v>17135064</v>
      </c>
      <c r="F7">
        <v>0.85884119999999997</v>
      </c>
      <c r="G7">
        <v>0.34544540000000001</v>
      </c>
      <c r="H7">
        <v>67.5</v>
      </c>
      <c r="I7">
        <v>0.73094579999999998</v>
      </c>
      <c r="J7">
        <v>33</v>
      </c>
      <c r="K7">
        <v>55</v>
      </c>
      <c r="L7">
        <f t="shared" si="0"/>
        <v>36749983</v>
      </c>
      <c r="M7">
        <f t="shared" si="1"/>
        <v>0.46626046058307019</v>
      </c>
      <c r="N7">
        <f t="shared" si="7"/>
        <v>0.52981942876000787</v>
      </c>
      <c r="O7">
        <f t="shared" si="8"/>
        <v>0.84614066352085116</v>
      </c>
      <c r="R7">
        <f t="shared" si="9"/>
        <v>18226922.642588992</v>
      </c>
      <c r="S7">
        <f t="shared" si="2"/>
        <v>17962397.464964643</v>
      </c>
      <c r="U7">
        <v>1623741</v>
      </c>
      <c r="V7">
        <f t="shared" si="3"/>
        <v>8.6558871953730535E-2</v>
      </c>
      <c r="W7">
        <f t="shared" si="4"/>
        <v>1155950.5988946152</v>
      </c>
      <c r="X7">
        <f t="shared" si="10"/>
        <v>467790.40110538481</v>
      </c>
      <c r="Y7">
        <f t="shared" si="5"/>
        <v>17602854.401105385</v>
      </c>
      <c r="Z7">
        <f t="shared" si="6"/>
        <v>2.7300184061488493E-2</v>
      </c>
    </row>
    <row r="8" spans="1:26" x14ac:dyDescent="0.35">
      <c r="A8">
        <v>2002</v>
      </c>
      <c r="B8" t="s">
        <v>10</v>
      </c>
      <c r="C8" t="s">
        <v>50</v>
      </c>
      <c r="D8" t="s">
        <v>30</v>
      </c>
      <c r="E8">
        <v>17917711</v>
      </c>
      <c r="F8">
        <v>0.85016919999999996</v>
      </c>
      <c r="G8">
        <v>0.34354760000000001</v>
      </c>
      <c r="H8">
        <v>70</v>
      </c>
      <c r="I8">
        <v>0.77500000000000002</v>
      </c>
      <c r="J8">
        <v>33</v>
      </c>
      <c r="K8">
        <v>55</v>
      </c>
      <c r="L8">
        <f t="shared" si="0"/>
        <v>37795668</v>
      </c>
      <c r="M8">
        <f t="shared" si="1"/>
        <v>0.47406784819889941</v>
      </c>
      <c r="N8">
        <f t="shared" si="7"/>
        <v>0.54011996824609632</v>
      </c>
      <c r="O8">
        <f t="shared" si="8"/>
        <v>0.84904053025336135</v>
      </c>
      <c r="R8">
        <f t="shared" si="9"/>
        <v>19109995.584463391</v>
      </c>
      <c r="S8">
        <f t="shared" si="2"/>
        <v>18955468.962168265</v>
      </c>
      <c r="U8">
        <v>1953500</v>
      </c>
      <c r="V8">
        <f t="shared" si="3"/>
        <v>9.8308049771098499E-2</v>
      </c>
      <c r="W8">
        <f t="shared" si="4"/>
        <v>1224499.0155935446</v>
      </c>
      <c r="X8">
        <f t="shared" si="10"/>
        <v>729000.98440645542</v>
      </c>
      <c r="Y8">
        <f t="shared" si="5"/>
        <v>18646711.984406456</v>
      </c>
      <c r="Z8">
        <f t="shared" si="6"/>
        <v>4.0686055512696703E-2</v>
      </c>
    </row>
    <row r="9" spans="1:26" x14ac:dyDescent="0.35">
      <c r="A9">
        <v>2004</v>
      </c>
      <c r="B9" t="s">
        <v>10</v>
      </c>
      <c r="C9" t="s">
        <v>50</v>
      </c>
      <c r="D9" t="s">
        <v>30</v>
      </c>
      <c r="E9">
        <v>18118225</v>
      </c>
      <c r="F9">
        <v>0.82950539999999995</v>
      </c>
      <c r="G9">
        <v>0.31998120000000002</v>
      </c>
      <c r="H9">
        <v>70</v>
      </c>
      <c r="I9">
        <v>0.84237830000000002</v>
      </c>
      <c r="J9">
        <v>33</v>
      </c>
      <c r="K9">
        <v>55</v>
      </c>
      <c r="L9">
        <f t="shared" si="0"/>
        <v>39644438</v>
      </c>
      <c r="M9">
        <f t="shared" si="1"/>
        <v>0.4570180815780514</v>
      </c>
      <c r="N9">
        <f t="shared" si="7"/>
        <v>0.53750652235251761</v>
      </c>
      <c r="O9">
        <f t="shared" si="8"/>
        <v>0.83480477135279352</v>
      </c>
      <c r="R9">
        <f t="shared" si="9"/>
        <v>19947769.076796543</v>
      </c>
      <c r="S9">
        <f t="shared" si="2"/>
        <v>19782678.81469347</v>
      </c>
      <c r="U9">
        <v>2229785</v>
      </c>
      <c r="V9">
        <f t="shared" si="3"/>
        <v>0.10958246039784726</v>
      </c>
      <c r="W9">
        <f t="shared" si="4"/>
        <v>1253880.209630284</v>
      </c>
      <c r="X9">
        <f t="shared" si="10"/>
        <v>975904.79036971601</v>
      </c>
      <c r="Y9">
        <f t="shared" si="5"/>
        <v>19094129.790369716</v>
      </c>
      <c r="Z9">
        <f t="shared" si="6"/>
        <v>5.3863156593414396E-2</v>
      </c>
    </row>
    <row r="10" spans="1:26" x14ac:dyDescent="0.35">
      <c r="A10">
        <v>2005</v>
      </c>
      <c r="B10" t="s">
        <v>10</v>
      </c>
      <c r="C10" t="s">
        <v>50</v>
      </c>
      <c r="D10" t="s">
        <v>30</v>
      </c>
      <c r="E10">
        <v>18207313</v>
      </c>
      <c r="F10">
        <v>0.82472270000000003</v>
      </c>
      <c r="G10">
        <v>0.31104700000000002</v>
      </c>
      <c r="H10">
        <v>70</v>
      </c>
      <c r="I10">
        <v>0.82211540000000005</v>
      </c>
      <c r="J10">
        <v>25</v>
      </c>
      <c r="K10">
        <v>67</v>
      </c>
      <c r="L10">
        <f t="shared" si="0"/>
        <v>39963677</v>
      </c>
      <c r="M10">
        <f t="shared" si="1"/>
        <v>0.45559654082881312</v>
      </c>
      <c r="N10">
        <f t="shared" si="7"/>
        <v>0.53622130416077585</v>
      </c>
      <c r="O10">
        <f t="shared" si="8"/>
        <v>0.82911437303429314</v>
      </c>
      <c r="R10">
        <f t="shared" si="9"/>
        <v>20060318.892212514</v>
      </c>
      <c r="S10">
        <f t="shared" si="2"/>
        <v>19789724.259855174</v>
      </c>
      <c r="U10">
        <v>2371576</v>
      </c>
      <c r="V10">
        <f t="shared" si="3"/>
        <v>0.11524315039553398</v>
      </c>
      <c r="W10">
        <f t="shared" si="4"/>
        <v>1268107.380194837</v>
      </c>
      <c r="X10">
        <f t="shared" si="10"/>
        <v>1103468.619805163</v>
      </c>
      <c r="Y10">
        <f t="shared" si="5"/>
        <v>19310781.619805165</v>
      </c>
      <c r="Z10">
        <f t="shared" si="6"/>
        <v>6.0605791739020726E-2</v>
      </c>
    </row>
    <row r="11" spans="1:26" x14ac:dyDescent="0.35">
      <c r="A11">
        <v>2008</v>
      </c>
      <c r="B11" t="s">
        <v>10</v>
      </c>
      <c r="C11" t="s">
        <v>50</v>
      </c>
      <c r="D11" t="s">
        <v>30</v>
      </c>
      <c r="E11">
        <v>18476117</v>
      </c>
      <c r="F11">
        <v>0.82095640000000003</v>
      </c>
      <c r="G11">
        <v>0.28598790000000002</v>
      </c>
      <c r="H11">
        <v>72.5</v>
      </c>
      <c r="I11">
        <v>0.85993209999999998</v>
      </c>
      <c r="J11">
        <v>25</v>
      </c>
      <c r="K11">
        <v>67</v>
      </c>
      <c r="L11">
        <f t="shared" si="0"/>
        <v>41521658</v>
      </c>
      <c r="M11">
        <f t="shared" si="1"/>
        <v>0.44497541499908311</v>
      </c>
      <c r="N11">
        <f t="shared" si="7"/>
        <v>0.53311091286383605</v>
      </c>
      <c r="O11">
        <f t="shared" si="8"/>
        <v>0.82135718183507989</v>
      </c>
      <c r="R11">
        <f t="shared" si="9"/>
        <v>20721471.243379008</v>
      </c>
      <c r="S11">
        <f t="shared" si="2"/>
        <v>20427425.003983576</v>
      </c>
      <c r="U11">
        <v>2425069</v>
      </c>
      <c r="V11">
        <f t="shared" si="3"/>
        <v>0.11602542554283762</v>
      </c>
      <c r="W11">
        <f t="shared" si="4"/>
        <v>1287967.8889091148</v>
      </c>
      <c r="X11">
        <f t="shared" si="10"/>
        <v>1137101.1110908852</v>
      </c>
      <c r="Y11">
        <f t="shared" si="5"/>
        <v>19613218.111090884</v>
      </c>
      <c r="Z11">
        <f t="shared" si="6"/>
        <v>6.154437705124316E-2</v>
      </c>
    </row>
    <row r="12" spans="1:26" x14ac:dyDescent="0.35">
      <c r="A12">
        <v>2010</v>
      </c>
      <c r="B12" t="s">
        <v>10</v>
      </c>
      <c r="C12" t="s">
        <v>50</v>
      </c>
      <c r="D12" t="s">
        <v>30</v>
      </c>
      <c r="E12">
        <v>19427125</v>
      </c>
      <c r="F12">
        <v>0.81831710000000002</v>
      </c>
      <c r="G12">
        <v>0.27502710000000002</v>
      </c>
      <c r="H12">
        <v>72.5</v>
      </c>
      <c r="I12">
        <v>0.84777069999999999</v>
      </c>
      <c r="J12">
        <v>17</v>
      </c>
      <c r="K12">
        <v>71</v>
      </c>
      <c r="L12">
        <f t="shared" si="0"/>
        <v>44382992</v>
      </c>
      <c r="M12">
        <f t="shared" si="1"/>
        <v>0.43771553301318666</v>
      </c>
      <c r="N12">
        <f t="shared" si="7"/>
        <v>0.53260485458033113</v>
      </c>
      <c r="O12">
        <f t="shared" si="8"/>
        <v>0.80937060304541886</v>
      </c>
      <c r="R12">
        <f t="shared" si="9"/>
        <v>22128400.570921831</v>
      </c>
      <c r="S12">
        <f t="shared" si="2"/>
        <v>21707087.868097655</v>
      </c>
      <c r="U12">
        <v>2532078</v>
      </c>
      <c r="V12">
        <f t="shared" si="3"/>
        <v>0.11530828327421537</v>
      </c>
      <c r="W12">
        <f t="shared" si="4"/>
        <v>1353164.7596474525</v>
      </c>
      <c r="X12">
        <f t="shared" si="10"/>
        <v>1178913.2403525475</v>
      </c>
      <c r="Y12">
        <f t="shared" si="5"/>
        <v>20606038.240352549</v>
      </c>
      <c r="Z12">
        <f t="shared" si="6"/>
        <v>6.068387578463353E-2</v>
      </c>
    </row>
    <row r="13" spans="1:26" x14ac:dyDescent="0.35">
      <c r="A13">
        <v>2012</v>
      </c>
      <c r="B13" t="s">
        <v>10</v>
      </c>
      <c r="C13" t="s">
        <v>50</v>
      </c>
      <c r="D13" t="s">
        <v>30</v>
      </c>
      <c r="E13">
        <v>20006379</v>
      </c>
      <c r="F13">
        <v>0.81686479999999995</v>
      </c>
      <c r="G13">
        <v>0.28518919999999998</v>
      </c>
      <c r="H13">
        <v>72.5</v>
      </c>
      <c r="I13">
        <v>0.84350400000000003</v>
      </c>
      <c r="J13">
        <v>17</v>
      </c>
      <c r="K13">
        <v>71</v>
      </c>
      <c r="L13">
        <f t="shared" si="0"/>
        <v>46287167</v>
      </c>
      <c r="M13">
        <f t="shared" si="1"/>
        <v>0.43222301766707821</v>
      </c>
      <c r="N13">
        <f t="shared" si="7"/>
        <v>0.52557928205024951</v>
      </c>
      <c r="O13">
        <f t="shared" si="8"/>
        <v>0.81010933332774504</v>
      </c>
      <c r="R13">
        <f t="shared" si="9"/>
        <v>22773362.845838282</v>
      </c>
      <c r="S13">
        <f t="shared" si="2"/>
        <v>22296486.143949393</v>
      </c>
      <c r="U13">
        <v>2562508</v>
      </c>
      <c r="V13">
        <f t="shared" si="3"/>
        <v>0.11354162037321557</v>
      </c>
      <c r="W13">
        <f t="shared" si="4"/>
        <v>1390734.561398495</v>
      </c>
      <c r="X13">
        <f t="shared" si="10"/>
        <v>1171773.438601505</v>
      </c>
      <c r="Y13">
        <f t="shared" si="5"/>
        <v>21178152.438601505</v>
      </c>
      <c r="Z13">
        <f t="shared" si="6"/>
        <v>5.8569991031435772E-2</v>
      </c>
    </row>
    <row r="14" spans="1:26" x14ac:dyDescent="0.35">
      <c r="A14">
        <v>2014</v>
      </c>
      <c r="B14" t="s">
        <v>10</v>
      </c>
      <c r="C14" t="s">
        <v>50</v>
      </c>
      <c r="D14" t="s">
        <v>30</v>
      </c>
      <c r="E14">
        <v>20411993</v>
      </c>
      <c r="F14">
        <v>0.82762349999999996</v>
      </c>
      <c r="G14">
        <v>0.26668639999999999</v>
      </c>
      <c r="H14">
        <v>80.599999999999994</v>
      </c>
      <c r="I14">
        <v>0.8884898</v>
      </c>
      <c r="J14">
        <v>17</v>
      </c>
      <c r="K14">
        <v>71</v>
      </c>
      <c r="L14">
        <f t="shared" si="0"/>
        <v>47931962</v>
      </c>
      <c r="M14">
        <f t="shared" si="1"/>
        <v>0.42585348373596726</v>
      </c>
      <c r="N14">
        <f t="shared" si="7"/>
        <v>0.53048685968665332</v>
      </c>
      <c r="O14">
        <f t="shared" si="8"/>
        <v>0.7942520274884638</v>
      </c>
      <c r="R14">
        <f t="shared" si="9"/>
        <v>23802806.433706153</v>
      </c>
      <c r="S14">
        <f t="shared" si="2"/>
        <v>23224220.265828408</v>
      </c>
      <c r="U14">
        <v>2544159</v>
      </c>
      <c r="V14">
        <f t="shared" si="3"/>
        <v>0.11082689293919991</v>
      </c>
      <c r="W14">
        <f t="shared" si="4"/>
        <v>1414598.5126832875</v>
      </c>
      <c r="X14">
        <f t="shared" si="10"/>
        <v>1129560.4873167125</v>
      </c>
      <c r="Y14">
        <f t="shared" si="5"/>
        <v>21541553.487316713</v>
      </c>
      <c r="Z14">
        <f t="shared" si="6"/>
        <v>5.5338079300571615E-2</v>
      </c>
    </row>
    <row r="15" spans="1:26" s="14" customFormat="1" x14ac:dyDescent="0.35">
      <c r="A15" s="14">
        <v>1989</v>
      </c>
      <c r="B15" s="14" t="s">
        <v>11</v>
      </c>
      <c r="C15" s="14" t="s">
        <v>50</v>
      </c>
      <c r="D15" s="14" t="s">
        <v>31</v>
      </c>
      <c r="E15">
        <v>854207</v>
      </c>
      <c r="F15">
        <v>0.87768239999999997</v>
      </c>
      <c r="G15">
        <v>0.54077260000000005</v>
      </c>
      <c r="H15">
        <v>61.3</v>
      </c>
      <c r="I15">
        <v>0.95588240000000002</v>
      </c>
      <c r="J15">
        <v>22</v>
      </c>
      <c r="K15">
        <v>72</v>
      </c>
      <c r="L15"/>
      <c r="M15">
        <f t="shared" ref="M15:M27" si="11">E15/L2</f>
        <v>3.3872200386644312E-2</v>
      </c>
      <c r="N15"/>
      <c r="O15">
        <f>(E15+E41)/L2</f>
        <v>0.10838947889383072</v>
      </c>
      <c r="P15">
        <f>E15/(E2+E15)</f>
        <v>6.3886889271735067E-2</v>
      </c>
      <c r="Q15">
        <f>E15/(E15+E41)</f>
        <v>0.31250450442540362</v>
      </c>
      <c r="R15">
        <f>(P$15)*(E2+E15)</f>
        <v>854207</v>
      </c>
      <c r="S15">
        <f t="shared" ref="S15:S27" si="12">(E$15/E$41)*E41</f>
        <v>854207</v>
      </c>
      <c r="T15" t="s">
        <v>67</v>
      </c>
      <c r="U15">
        <v>149840</v>
      </c>
      <c r="V15">
        <f t="shared" si="3"/>
        <v>0.14923604173908195</v>
      </c>
      <c r="W15">
        <f t="shared" ref="W15:W27" si="13">(U15+E15)*V$15</f>
        <v>149840</v>
      </c>
      <c r="X15">
        <f t="shared" si="10"/>
        <v>0</v>
      </c>
      <c r="Y15">
        <f t="shared" si="5"/>
        <v>854207</v>
      </c>
      <c r="Z15">
        <f t="shared" si="6"/>
        <v>0</v>
      </c>
    </row>
    <row r="16" spans="1:26" x14ac:dyDescent="0.35">
      <c r="A16">
        <v>1992</v>
      </c>
      <c r="B16" t="s">
        <v>11</v>
      </c>
      <c r="C16" t="s">
        <v>50</v>
      </c>
      <c r="D16" t="s">
        <v>31</v>
      </c>
      <c r="E16">
        <v>1180240</v>
      </c>
      <c r="F16">
        <v>0.82151589999999997</v>
      </c>
      <c r="G16">
        <v>0.49388749999999998</v>
      </c>
      <c r="H16">
        <v>67.5</v>
      </c>
      <c r="I16">
        <v>0.91666669999999995</v>
      </c>
      <c r="J16">
        <v>22</v>
      </c>
      <c r="K16">
        <v>72</v>
      </c>
      <c r="M16">
        <f t="shared" si="11"/>
        <v>4.2829447792828622E-2</v>
      </c>
      <c r="O16">
        <f t="shared" ref="O16:O27" si="14">(E16+E42)/L3</f>
        <v>0.11447747032205297</v>
      </c>
      <c r="P16">
        <f t="shared" ref="P16:P27" si="15">E16/(E3+E16)</f>
        <v>8.1370379110928093E-2</v>
      </c>
      <c r="Q16">
        <f t="shared" ref="Q16:Q27" si="16">E16/(E16+E42)</f>
        <v>0.3741299285557147</v>
      </c>
      <c r="R16">
        <f t="shared" ref="R16:R27" si="17">(P$15)*(E3+E16)</f>
        <v>926650.00480434147</v>
      </c>
      <c r="S16">
        <f t="shared" si="12"/>
        <v>897466.99788741686</v>
      </c>
      <c r="T16">
        <f t="shared" ref="T16:T27" si="18">S16/(S3+S16)</f>
        <v>6.1874898205149464E-2</v>
      </c>
      <c r="U16">
        <v>187279</v>
      </c>
      <c r="V16">
        <f t="shared" si="3"/>
        <v>0.13694800584123512</v>
      </c>
      <c r="W16">
        <f t="shared" si="13"/>
        <v>204083.12256298761</v>
      </c>
      <c r="X16">
        <f t="shared" si="10"/>
        <v>-16804.122562987613</v>
      </c>
      <c r="Y16">
        <f t="shared" si="5"/>
        <v>1163435.8774370123</v>
      </c>
      <c r="Z16">
        <f t="shared" si="6"/>
        <v>-1.4237885991821773E-2</v>
      </c>
    </row>
    <row r="17" spans="1:26" x14ac:dyDescent="0.35">
      <c r="A17">
        <v>1994</v>
      </c>
      <c r="B17" t="s">
        <v>11</v>
      </c>
      <c r="C17" t="s">
        <v>50</v>
      </c>
      <c r="D17" t="s">
        <v>31</v>
      </c>
      <c r="E17">
        <v>1423833</v>
      </c>
      <c r="F17">
        <v>0.81835939999999996</v>
      </c>
      <c r="G17">
        <v>0.44335940000000001</v>
      </c>
      <c r="H17">
        <v>67.5</v>
      </c>
      <c r="I17">
        <v>0.9207921</v>
      </c>
      <c r="J17">
        <v>25</v>
      </c>
      <c r="K17">
        <v>5</v>
      </c>
      <c r="M17">
        <f t="shared" si="11"/>
        <v>4.7675699447543261E-2</v>
      </c>
      <c r="O17">
        <f t="shared" si="14"/>
        <v>0.12357768532979599</v>
      </c>
      <c r="P17">
        <f t="shared" si="15"/>
        <v>8.9809070266178889E-2</v>
      </c>
      <c r="Q17">
        <f t="shared" si="16"/>
        <v>0.38579537495227795</v>
      </c>
      <c r="R17">
        <f t="shared" si="17"/>
        <v>1012862.7425140877</v>
      </c>
      <c r="S17">
        <f t="shared" si="12"/>
        <v>1030389.7847134124</v>
      </c>
      <c r="T17">
        <f t="shared" si="18"/>
        <v>6.499241735293379E-2</v>
      </c>
      <c r="U17">
        <v>203526</v>
      </c>
      <c r="V17">
        <f t="shared" si="3"/>
        <v>0.12506521302306375</v>
      </c>
      <c r="W17">
        <f t="shared" si="13"/>
        <v>242860.61564847067</v>
      </c>
      <c r="X17">
        <f t="shared" si="10"/>
        <v>-39334.615648470673</v>
      </c>
      <c r="Y17">
        <f t="shared" si="5"/>
        <v>1384498.3843515294</v>
      </c>
      <c r="Z17">
        <f t="shared" si="6"/>
        <v>-2.7625863179509526E-2</v>
      </c>
    </row>
    <row r="18" spans="1:26" x14ac:dyDescent="0.35">
      <c r="A18">
        <v>1996</v>
      </c>
      <c r="B18" t="s">
        <v>11</v>
      </c>
      <c r="C18" t="s">
        <v>50</v>
      </c>
      <c r="D18" t="s">
        <v>31</v>
      </c>
      <c r="E18">
        <v>1772856</v>
      </c>
      <c r="F18">
        <v>0.84490399999999999</v>
      </c>
      <c r="G18">
        <v>0.44756279999999998</v>
      </c>
      <c r="H18">
        <v>67.5</v>
      </c>
      <c r="I18">
        <v>0.95833330000000005</v>
      </c>
      <c r="J18">
        <v>25</v>
      </c>
      <c r="K18">
        <v>5</v>
      </c>
      <c r="M18">
        <f t="shared" si="11"/>
        <v>5.4818949194012506E-2</v>
      </c>
      <c r="O18">
        <f t="shared" si="14"/>
        <v>0.13224251770335152</v>
      </c>
      <c r="P18">
        <f t="shared" si="15"/>
        <v>0.10281417661105879</v>
      </c>
      <c r="Q18">
        <f t="shared" si="16"/>
        <v>0.41453346583270007</v>
      </c>
      <c r="R18">
        <f t="shared" si="17"/>
        <v>1101620.9894399771</v>
      </c>
      <c r="S18">
        <f t="shared" si="12"/>
        <v>1138157.4986898792</v>
      </c>
      <c r="T18">
        <f t="shared" si="18"/>
        <v>6.6005770396186811E-2</v>
      </c>
      <c r="U18">
        <v>236490</v>
      </c>
      <c r="V18">
        <f t="shared" si="3"/>
        <v>0.11769501121260351</v>
      </c>
      <c r="W18">
        <f t="shared" si="13"/>
        <v>299866.84352425736</v>
      </c>
      <c r="X18">
        <f t="shared" si="10"/>
        <v>-63376.843524257361</v>
      </c>
      <c r="Y18">
        <f t="shared" si="5"/>
        <v>1709479.1564757426</v>
      </c>
      <c r="Z18">
        <f t="shared" si="6"/>
        <v>-3.5748444049746524E-2</v>
      </c>
    </row>
    <row r="19" spans="1:26" x14ac:dyDescent="0.35">
      <c r="A19">
        <v>1998</v>
      </c>
      <c r="B19" t="s">
        <v>11</v>
      </c>
      <c r="C19" t="s">
        <v>50</v>
      </c>
      <c r="D19" t="s">
        <v>31</v>
      </c>
      <c r="E19">
        <v>1846080</v>
      </c>
      <c r="F19">
        <v>0.82028469999999998</v>
      </c>
      <c r="G19">
        <v>0.39679720000000002</v>
      </c>
      <c r="H19">
        <v>67.5</v>
      </c>
      <c r="I19">
        <v>0.9298246</v>
      </c>
      <c r="J19">
        <v>25</v>
      </c>
      <c r="K19">
        <v>5</v>
      </c>
      <c r="M19">
        <f t="shared" si="11"/>
        <v>5.4861262444400774E-2</v>
      </c>
      <c r="O19">
        <f t="shared" si="14"/>
        <v>0.13091160578345784</v>
      </c>
      <c r="P19">
        <f t="shared" si="15"/>
        <v>0.10321220364886852</v>
      </c>
      <c r="Q19">
        <f t="shared" si="16"/>
        <v>0.41907103740784696</v>
      </c>
      <c r="R19">
        <f t="shared" si="17"/>
        <v>1142697.3204447962</v>
      </c>
      <c r="S19">
        <f t="shared" si="12"/>
        <v>1163248.0247315902</v>
      </c>
      <c r="T19">
        <f t="shared" si="18"/>
        <v>6.5035855446535867E-2</v>
      </c>
      <c r="U19">
        <v>239505</v>
      </c>
      <c r="V19">
        <f t="shared" si="3"/>
        <v>0.11483828278396709</v>
      </c>
      <c r="W19">
        <f t="shared" si="13"/>
        <v>311244.45011040324</v>
      </c>
      <c r="X19">
        <f t="shared" si="10"/>
        <v>-71739.450110403239</v>
      </c>
      <c r="Y19">
        <f t="shared" si="5"/>
        <v>1774340.5498895966</v>
      </c>
      <c r="Z19">
        <f t="shared" si="6"/>
        <v>-3.8860423226730889E-2</v>
      </c>
    </row>
    <row r="20" spans="1:26" x14ac:dyDescent="0.35">
      <c r="A20">
        <v>2000</v>
      </c>
      <c r="B20" t="s">
        <v>11</v>
      </c>
      <c r="C20" t="s">
        <v>50</v>
      </c>
      <c r="D20" t="s">
        <v>31</v>
      </c>
      <c r="E20">
        <v>2335791</v>
      </c>
      <c r="F20">
        <v>0.83775350000000004</v>
      </c>
      <c r="G20">
        <v>0.39001560000000002</v>
      </c>
      <c r="H20">
        <v>67.5</v>
      </c>
      <c r="I20">
        <v>0.95161289999999998</v>
      </c>
      <c r="J20">
        <v>33</v>
      </c>
      <c r="K20">
        <v>55</v>
      </c>
      <c r="M20">
        <f t="shared" si="11"/>
        <v>6.3558968176937666E-2</v>
      </c>
      <c r="O20">
        <f t="shared" si="14"/>
        <v>0.15385933647914884</v>
      </c>
      <c r="P20">
        <f t="shared" si="15"/>
        <v>0.11996345306870192</v>
      </c>
      <c r="Q20">
        <f t="shared" si="16"/>
        <v>0.41309789598339536</v>
      </c>
      <c r="R20">
        <f t="shared" si="17"/>
        <v>1243932.357411009</v>
      </c>
      <c r="S20">
        <f t="shared" si="12"/>
        <v>1508457.5350353552</v>
      </c>
      <c r="T20">
        <f t="shared" si="18"/>
        <v>7.7472588390974886E-2</v>
      </c>
      <c r="U20">
        <v>294548</v>
      </c>
      <c r="V20">
        <f t="shared" si="3"/>
        <v>0.11198100320909206</v>
      </c>
      <c r="W20">
        <f t="shared" si="13"/>
        <v>392541.38079193508</v>
      </c>
      <c r="X20">
        <f t="shared" si="10"/>
        <v>-97993.38079193508</v>
      </c>
      <c r="Y20">
        <f t="shared" si="5"/>
        <v>2237797.6192080649</v>
      </c>
      <c r="Z20">
        <f t="shared" si="6"/>
        <v>-4.1952974727591269E-2</v>
      </c>
    </row>
    <row r="21" spans="1:26" x14ac:dyDescent="0.35">
      <c r="A21">
        <v>2002</v>
      </c>
      <c r="B21" t="s">
        <v>11</v>
      </c>
      <c r="C21" t="s">
        <v>50</v>
      </c>
      <c r="D21" t="s">
        <v>31</v>
      </c>
      <c r="E21">
        <v>2496484</v>
      </c>
      <c r="F21">
        <v>0.81415930000000003</v>
      </c>
      <c r="G21">
        <v>0.34611599999999998</v>
      </c>
      <c r="H21">
        <v>70</v>
      </c>
      <c r="I21">
        <v>0.93981479999999995</v>
      </c>
      <c r="J21">
        <v>33</v>
      </c>
      <c r="K21">
        <v>55</v>
      </c>
      <c r="M21">
        <f t="shared" si="11"/>
        <v>6.6052120047196947E-2</v>
      </c>
      <c r="O21">
        <f t="shared" si="14"/>
        <v>0.15095946974663868</v>
      </c>
      <c r="P21">
        <f t="shared" si="15"/>
        <v>0.12229157211440372</v>
      </c>
      <c r="Q21">
        <f t="shared" si="16"/>
        <v>0.43754870203276985</v>
      </c>
      <c r="R21">
        <f t="shared" si="17"/>
        <v>1304199.4155366076</v>
      </c>
      <c r="S21">
        <f t="shared" si="12"/>
        <v>1458726.0378317342</v>
      </c>
      <c r="T21">
        <f t="shared" si="18"/>
        <v>7.1456456540742078E-2</v>
      </c>
      <c r="U21">
        <v>337289</v>
      </c>
      <c r="V21">
        <f t="shared" si="3"/>
        <v>0.11902470663669955</v>
      </c>
      <c r="W21">
        <f t="shared" si="13"/>
        <v>422901.06570708344</v>
      </c>
      <c r="X21">
        <f t="shared" si="10"/>
        <v>-85612.065707083442</v>
      </c>
      <c r="Y21">
        <f t="shared" si="5"/>
        <v>2410871.9342929167</v>
      </c>
      <c r="Z21">
        <f t="shared" si="6"/>
        <v>-3.4293056036843544E-2</v>
      </c>
    </row>
    <row r="22" spans="1:26" x14ac:dyDescent="0.35">
      <c r="A22">
        <v>2004</v>
      </c>
      <c r="B22" t="s">
        <v>11</v>
      </c>
      <c r="C22" t="s">
        <v>50</v>
      </c>
      <c r="D22" t="s">
        <v>31</v>
      </c>
      <c r="E22">
        <v>3190919</v>
      </c>
      <c r="F22">
        <v>0.81624759999999996</v>
      </c>
      <c r="G22">
        <v>0.36266929999999997</v>
      </c>
      <c r="H22">
        <v>70</v>
      </c>
      <c r="I22">
        <v>0.95485330000000002</v>
      </c>
      <c r="J22">
        <v>33</v>
      </c>
      <c r="K22">
        <v>55</v>
      </c>
      <c r="M22">
        <f t="shared" si="11"/>
        <v>8.0488440774466263E-2</v>
      </c>
      <c r="O22">
        <f t="shared" si="14"/>
        <v>0.16519522864720645</v>
      </c>
      <c r="P22">
        <f t="shared" si="15"/>
        <v>0.14974411923820122</v>
      </c>
      <c r="Q22">
        <f t="shared" si="16"/>
        <v>0.48723223687264394</v>
      </c>
      <c r="R22">
        <f t="shared" si="17"/>
        <v>1361374.9232034576</v>
      </c>
      <c r="S22">
        <f t="shared" si="12"/>
        <v>1526465.1853065321</v>
      </c>
      <c r="T22">
        <f t="shared" si="18"/>
        <v>7.1634279880343016E-2</v>
      </c>
      <c r="U22">
        <v>460304</v>
      </c>
      <c r="V22">
        <f t="shared" si="3"/>
        <v>0.12606844336815362</v>
      </c>
      <c r="W22">
        <f t="shared" si="13"/>
        <v>544894.06802669598</v>
      </c>
      <c r="X22">
        <f t="shared" si="10"/>
        <v>-84590.068026695983</v>
      </c>
      <c r="Y22">
        <f t="shared" si="5"/>
        <v>3106328.9319733041</v>
      </c>
      <c r="Z22">
        <f t="shared" si="6"/>
        <v>-2.6509625605255372E-2</v>
      </c>
    </row>
    <row r="23" spans="1:26" x14ac:dyDescent="0.35">
      <c r="A23">
        <v>2005</v>
      </c>
      <c r="B23" t="s">
        <v>11</v>
      </c>
      <c r="C23" t="s">
        <v>50</v>
      </c>
      <c r="D23" t="s">
        <v>31</v>
      </c>
      <c r="E23">
        <v>3222062</v>
      </c>
      <c r="F23">
        <v>0.79637100000000005</v>
      </c>
      <c r="G23">
        <v>0.32913310000000001</v>
      </c>
      <c r="H23">
        <v>70</v>
      </c>
      <c r="I23">
        <v>0.96514160000000004</v>
      </c>
      <c r="J23">
        <v>25</v>
      </c>
      <c r="K23">
        <v>67</v>
      </c>
      <c r="M23">
        <f t="shared" si="11"/>
        <v>8.0624763331962668E-2</v>
      </c>
      <c r="O23">
        <f t="shared" si="14"/>
        <v>0.17088562696570689</v>
      </c>
      <c r="P23">
        <f t="shared" si="15"/>
        <v>0.15035725493627322</v>
      </c>
      <c r="Q23">
        <f t="shared" si="16"/>
        <v>0.47180541022412814</v>
      </c>
      <c r="R23">
        <f t="shared" si="17"/>
        <v>1369056.1077874876</v>
      </c>
      <c r="S23">
        <f t="shared" si="12"/>
        <v>1639650.7401448262</v>
      </c>
      <c r="T23">
        <f t="shared" si="18"/>
        <v>7.6514165258894679E-2</v>
      </c>
      <c r="U23">
        <v>479714</v>
      </c>
      <c r="V23">
        <f t="shared" si="3"/>
        <v>0.12959022912245366</v>
      </c>
      <c r="W23">
        <f t="shared" si="13"/>
        <v>552438.3976447318</v>
      </c>
      <c r="X23">
        <f t="shared" si="10"/>
        <v>-72724.397644731798</v>
      </c>
      <c r="Y23">
        <f t="shared" si="5"/>
        <v>3149337.6023552683</v>
      </c>
      <c r="Z23">
        <f t="shared" si="6"/>
        <v>-2.257076296009564E-2</v>
      </c>
    </row>
    <row r="24" spans="1:26" x14ac:dyDescent="0.35">
      <c r="A24">
        <v>2008</v>
      </c>
      <c r="B24" t="s">
        <v>11</v>
      </c>
      <c r="C24" t="s">
        <v>50</v>
      </c>
      <c r="D24" t="s">
        <v>31</v>
      </c>
      <c r="E24">
        <v>3659532</v>
      </c>
      <c r="F24">
        <v>0.77915829999999997</v>
      </c>
      <c r="G24">
        <v>0.29258519999999999</v>
      </c>
      <c r="H24">
        <v>72.5</v>
      </c>
      <c r="I24">
        <v>0.97470239999999997</v>
      </c>
      <c r="J24">
        <v>25</v>
      </c>
      <c r="K24">
        <v>67</v>
      </c>
      <c r="M24">
        <f t="shared" si="11"/>
        <v>8.8135497864752901E-2</v>
      </c>
      <c r="O24">
        <f t="shared" si="14"/>
        <v>0.17864281816492011</v>
      </c>
      <c r="P24">
        <f t="shared" si="15"/>
        <v>0.16532300453445029</v>
      </c>
      <c r="Q24">
        <f t="shared" si="16"/>
        <v>0.49336155111137836</v>
      </c>
      <c r="R24">
        <f t="shared" si="17"/>
        <v>1414177.7566209931</v>
      </c>
      <c r="S24">
        <f t="shared" si="12"/>
        <v>1708223.9960164239</v>
      </c>
      <c r="T24">
        <f t="shared" si="18"/>
        <v>7.7170721130264755E-2</v>
      </c>
      <c r="U24">
        <v>547534</v>
      </c>
      <c r="V24">
        <f t="shared" si="3"/>
        <v>0.13014628246858975</v>
      </c>
      <c r="W24">
        <f t="shared" si="13"/>
        <v>627845.87717507256</v>
      </c>
      <c r="X24">
        <f t="shared" si="10"/>
        <v>-80311.877175072557</v>
      </c>
      <c r="Y24">
        <f t="shared" si="5"/>
        <v>3579220.1228249273</v>
      </c>
      <c r="Z24">
        <f t="shared" si="6"/>
        <v>-2.1945942042608912E-2</v>
      </c>
    </row>
    <row r="25" spans="1:26" x14ac:dyDescent="0.35">
      <c r="A25">
        <v>2010</v>
      </c>
      <c r="B25" t="s">
        <v>11</v>
      </c>
      <c r="C25" t="s">
        <v>50</v>
      </c>
      <c r="D25" t="s">
        <v>31</v>
      </c>
      <c r="E25">
        <v>4211472</v>
      </c>
      <c r="F25">
        <v>0.76376690000000003</v>
      </c>
      <c r="G25">
        <v>0.29130089999999997</v>
      </c>
      <c r="H25">
        <v>72.5</v>
      </c>
      <c r="I25">
        <v>0.95575220000000005</v>
      </c>
      <c r="J25">
        <v>17</v>
      </c>
      <c r="K25">
        <v>71</v>
      </c>
      <c r="M25">
        <f t="shared" si="11"/>
        <v>9.4889321567144455E-2</v>
      </c>
      <c r="O25">
        <f t="shared" si="14"/>
        <v>0.19062939695458117</v>
      </c>
      <c r="P25">
        <f t="shared" si="15"/>
        <v>0.17816082739597447</v>
      </c>
      <c r="Q25">
        <f t="shared" si="16"/>
        <v>0.49776856603996145</v>
      </c>
      <c r="R25">
        <f t="shared" si="17"/>
        <v>1510196.4290781687</v>
      </c>
      <c r="S25">
        <f t="shared" si="12"/>
        <v>1931509.1319023464</v>
      </c>
      <c r="T25">
        <f t="shared" si="18"/>
        <v>8.1709973392344162E-2</v>
      </c>
      <c r="U25">
        <v>632178</v>
      </c>
      <c r="V25">
        <f t="shared" si="3"/>
        <v>0.13051686228360843</v>
      </c>
      <c r="W25">
        <f t="shared" si="13"/>
        <v>722847.15356950427</v>
      </c>
      <c r="X25">
        <f t="shared" si="10"/>
        <v>-90669.153569504269</v>
      </c>
      <c r="Y25">
        <f t="shared" si="5"/>
        <v>4120802.8464304958</v>
      </c>
      <c r="Z25">
        <f t="shared" si="6"/>
        <v>-2.1529088539471272E-2</v>
      </c>
    </row>
    <row r="26" spans="1:26" x14ac:dyDescent="0.35">
      <c r="A26">
        <v>2012</v>
      </c>
      <c r="B26" t="s">
        <v>11</v>
      </c>
      <c r="C26" t="s">
        <v>50</v>
      </c>
      <c r="D26" t="s">
        <v>31</v>
      </c>
      <c r="E26">
        <v>4321197</v>
      </c>
      <c r="F26">
        <v>0.77164180000000004</v>
      </c>
      <c r="G26">
        <v>0.2925373</v>
      </c>
      <c r="H26">
        <v>72.5</v>
      </c>
      <c r="I26">
        <v>0.95675679999999996</v>
      </c>
      <c r="J26">
        <v>17</v>
      </c>
      <c r="K26">
        <v>71</v>
      </c>
      <c r="M26">
        <f t="shared" si="11"/>
        <v>9.3356264383171253E-2</v>
      </c>
      <c r="O26">
        <f t="shared" si="14"/>
        <v>0.18989066667225496</v>
      </c>
      <c r="P26">
        <f t="shared" si="15"/>
        <v>0.17762546502783508</v>
      </c>
      <c r="Q26">
        <f t="shared" si="16"/>
        <v>0.49163166373153605</v>
      </c>
      <c r="R26">
        <f t="shared" si="17"/>
        <v>1554213.1541617196</v>
      </c>
      <c r="S26">
        <f t="shared" si="12"/>
        <v>2031089.8560506082</v>
      </c>
      <c r="T26">
        <f t="shared" si="18"/>
        <v>8.348919991250292E-2</v>
      </c>
      <c r="U26">
        <v>650769</v>
      </c>
      <c r="V26">
        <f t="shared" si="3"/>
        <v>0.1308876609373435</v>
      </c>
      <c r="W26">
        <f t="shared" si="13"/>
        <v>741996.52550129627</v>
      </c>
      <c r="X26">
        <f t="shared" si="10"/>
        <v>-91227.525501296273</v>
      </c>
      <c r="Y26">
        <f t="shared" si="5"/>
        <v>4229969.4744987041</v>
      </c>
      <c r="Z26">
        <f t="shared" si="6"/>
        <v>-2.1111633073265561E-2</v>
      </c>
    </row>
    <row r="27" spans="1:26" x14ac:dyDescent="0.35">
      <c r="A27">
        <v>2014</v>
      </c>
      <c r="B27" t="s">
        <v>11</v>
      </c>
      <c r="C27" t="s">
        <v>50</v>
      </c>
      <c r="D27" t="s">
        <v>31</v>
      </c>
      <c r="E27">
        <v>5015283</v>
      </c>
      <c r="F27">
        <v>0.78453609999999996</v>
      </c>
      <c r="G27">
        <v>0.3046392</v>
      </c>
      <c r="H27">
        <v>80.599999999999994</v>
      </c>
      <c r="I27">
        <v>0.98006990000000005</v>
      </c>
      <c r="J27">
        <v>17</v>
      </c>
      <c r="K27">
        <v>71</v>
      </c>
      <c r="M27">
        <f t="shared" si="11"/>
        <v>0.1046333759506861</v>
      </c>
      <c r="O27">
        <f t="shared" si="14"/>
        <v>0.20574797251153626</v>
      </c>
      <c r="P27">
        <f t="shared" si="15"/>
        <v>0.19724027851036816</v>
      </c>
      <c r="Q27">
        <f t="shared" si="16"/>
        <v>0.5085511884926075</v>
      </c>
      <c r="R27">
        <f t="shared" si="17"/>
        <v>1624469.5662938466</v>
      </c>
      <c r="S27">
        <f t="shared" si="12"/>
        <v>2203055.7341715908</v>
      </c>
      <c r="T27">
        <f t="shared" si="18"/>
        <v>8.6641437099734583E-2</v>
      </c>
      <c r="U27">
        <v>757760</v>
      </c>
      <c r="V27">
        <f t="shared" si="3"/>
        <v>0.13125833291039057</v>
      </c>
      <c r="W27">
        <f t="shared" si="13"/>
        <v>861546.08610951481</v>
      </c>
      <c r="X27">
        <f t="shared" si="10"/>
        <v>-103786.08610951481</v>
      </c>
      <c r="Y27">
        <f t="shared" si="5"/>
        <v>4911496.9138904847</v>
      </c>
      <c r="Z27">
        <f t="shared" si="6"/>
        <v>-2.0693964051383597E-2</v>
      </c>
    </row>
    <row r="28" spans="1:26" s="14" customFormat="1" x14ac:dyDescent="0.35">
      <c r="A28" s="14">
        <v>1989</v>
      </c>
      <c r="B28" s="14" t="s">
        <v>12</v>
      </c>
      <c r="C28" s="14" t="s">
        <v>51</v>
      </c>
      <c r="D28" s="14" t="s">
        <v>32</v>
      </c>
      <c r="E28">
        <v>9968696</v>
      </c>
      <c r="F28">
        <v>0.94927159999999999</v>
      </c>
      <c r="G28">
        <v>0.50625529999999996</v>
      </c>
      <c r="H28">
        <v>61.3</v>
      </c>
      <c r="I28">
        <v>0.54776630000000004</v>
      </c>
      <c r="J28">
        <v>22</v>
      </c>
      <c r="K28">
        <v>72</v>
      </c>
      <c r="L28"/>
      <c r="M28">
        <f t="shared" ref="M28:M40" si="19">E28/L2</f>
        <v>0.39529255614334652</v>
      </c>
      <c r="N28">
        <f>(E28+E41)/L2</f>
        <v>0.46980983465053294</v>
      </c>
      <c r="O28"/>
      <c r="P28"/>
      <c r="Q28"/>
      <c r="R28">
        <f>(1-P$41)*(E28+E41)</f>
        <v>9968696</v>
      </c>
      <c r="S28">
        <f>E28</f>
        <v>9968696</v>
      </c>
      <c r="T28"/>
      <c r="U28">
        <v>900223</v>
      </c>
      <c r="V28">
        <f t="shared" si="3"/>
        <v>8.2825440138067086E-2</v>
      </c>
      <c r="W28">
        <f t="shared" ref="W28:W40" si="20">(U28+E28)*V$28</f>
        <v>900223</v>
      </c>
      <c r="X28">
        <f t="shared" si="10"/>
        <v>0</v>
      </c>
      <c r="Y28">
        <f t="shared" si="5"/>
        <v>9968696</v>
      </c>
      <c r="Z28">
        <f t="shared" si="6"/>
        <v>0</v>
      </c>
    </row>
    <row r="29" spans="1:26" x14ac:dyDescent="0.35">
      <c r="A29">
        <v>1992</v>
      </c>
      <c r="B29" t="s">
        <v>12</v>
      </c>
      <c r="C29" t="s">
        <v>51</v>
      </c>
      <c r="D29" t="s">
        <v>32</v>
      </c>
      <c r="E29">
        <v>11077814</v>
      </c>
      <c r="F29">
        <v>0.95081380000000004</v>
      </c>
      <c r="G29">
        <v>0.52870680000000003</v>
      </c>
      <c r="H29">
        <v>67.5</v>
      </c>
      <c r="I29">
        <v>0.54377470000000006</v>
      </c>
      <c r="J29">
        <v>22</v>
      </c>
      <c r="K29">
        <v>72</v>
      </c>
      <c r="M29">
        <f t="shared" si="19"/>
        <v>0.40200014943711959</v>
      </c>
      <c r="N29">
        <f t="shared" ref="N29:N40" si="21">(E29+E42)/L3</f>
        <v>0.4736481719663439</v>
      </c>
      <c r="R29">
        <f t="shared" ref="R29:R40" si="22">(1-P$41)*(E29+E42)</f>
        <v>10981969.981816206</v>
      </c>
      <c r="S29">
        <f t="shared" ref="S29:S53" si="23">E29</f>
        <v>11077814</v>
      </c>
      <c r="U29">
        <v>959259</v>
      </c>
      <c r="V29">
        <f t="shared" si="3"/>
        <v>7.9692048058527185E-2</v>
      </c>
      <c r="W29">
        <f t="shared" si="20"/>
        <v>996975.86919904361</v>
      </c>
      <c r="X29">
        <f t="shared" si="10"/>
        <v>-37716.869199043605</v>
      </c>
      <c r="Y29">
        <f t="shared" si="5"/>
        <v>11040097.130800957</v>
      </c>
      <c r="Z29">
        <f t="shared" si="6"/>
        <v>-3.4047212923996682E-3</v>
      </c>
    </row>
    <row r="30" spans="1:26" x14ac:dyDescent="0.35">
      <c r="A30">
        <v>1994</v>
      </c>
      <c r="B30" t="s">
        <v>12</v>
      </c>
      <c r="C30" t="s">
        <v>51</v>
      </c>
      <c r="D30" t="s">
        <v>32</v>
      </c>
      <c r="E30">
        <v>11744153</v>
      </c>
      <c r="F30">
        <v>0.93806120000000004</v>
      </c>
      <c r="G30">
        <v>0.47527009999999997</v>
      </c>
      <c r="H30">
        <v>67.5</v>
      </c>
      <c r="I30">
        <v>0.59520910000000005</v>
      </c>
      <c r="J30">
        <v>25</v>
      </c>
      <c r="K30">
        <v>5</v>
      </c>
      <c r="M30">
        <f t="shared" si="19"/>
        <v>0.39324183994468703</v>
      </c>
      <c r="N30">
        <f t="shared" si="21"/>
        <v>0.46914382582693975</v>
      </c>
      <c r="R30">
        <f t="shared" si="22"/>
        <v>11788662.070941107</v>
      </c>
      <c r="S30">
        <f t="shared" si="23"/>
        <v>11744153</v>
      </c>
      <c r="U30">
        <v>1019802</v>
      </c>
      <c r="V30">
        <f t="shared" si="3"/>
        <v>7.9897022513789814E-2</v>
      </c>
      <c r="W30">
        <f t="shared" si="20"/>
        <v>1057180.190777482</v>
      </c>
      <c r="X30">
        <f t="shared" si="10"/>
        <v>-37378.190777481999</v>
      </c>
      <c r="Y30">
        <f t="shared" si="5"/>
        <v>11706774.809222518</v>
      </c>
      <c r="Z30">
        <f t="shared" si="6"/>
        <v>-3.1827063882327203E-3</v>
      </c>
    </row>
    <row r="31" spans="1:26" x14ac:dyDescent="0.35">
      <c r="A31">
        <v>1996</v>
      </c>
      <c r="B31" t="s">
        <v>12</v>
      </c>
      <c r="C31" t="s">
        <v>51</v>
      </c>
      <c r="D31" t="s">
        <v>32</v>
      </c>
      <c r="E31">
        <v>12593007</v>
      </c>
      <c r="F31">
        <v>0.94470690000000002</v>
      </c>
      <c r="G31">
        <v>0.47818840000000001</v>
      </c>
      <c r="H31">
        <v>67.5</v>
      </c>
      <c r="I31">
        <v>0.63516150000000005</v>
      </c>
      <c r="J31">
        <v>25</v>
      </c>
      <c r="K31">
        <v>5</v>
      </c>
      <c r="M31">
        <f t="shared" si="19"/>
        <v>0.38939169956998415</v>
      </c>
      <c r="N31">
        <f t="shared" si="21"/>
        <v>0.46681526807932316</v>
      </c>
      <c r="R31">
        <f t="shared" si="22"/>
        <v>12702357.732830562</v>
      </c>
      <c r="S31">
        <f t="shared" si="23"/>
        <v>12593007</v>
      </c>
      <c r="U31">
        <v>1213888</v>
      </c>
      <c r="V31">
        <f t="shared" si="3"/>
        <v>8.791897091996427E-2</v>
      </c>
      <c r="W31">
        <f t="shared" si="20"/>
        <v>1143562.1553150779</v>
      </c>
      <c r="X31">
        <f t="shared" si="10"/>
        <v>70325.844684922136</v>
      </c>
      <c r="Y31">
        <f t="shared" si="5"/>
        <v>12663332.844684921</v>
      </c>
      <c r="Z31">
        <f t="shared" si="6"/>
        <v>5.5845156510213332E-3</v>
      </c>
    </row>
    <row r="32" spans="1:26" x14ac:dyDescent="0.35">
      <c r="A32">
        <v>1998</v>
      </c>
      <c r="B32" t="s">
        <v>12</v>
      </c>
      <c r="C32" t="s">
        <v>51</v>
      </c>
      <c r="D32" t="s">
        <v>32</v>
      </c>
      <c r="E32">
        <v>13204624</v>
      </c>
      <c r="F32">
        <v>0.94506699999999999</v>
      </c>
      <c r="G32">
        <v>0.45177289999999998</v>
      </c>
      <c r="H32">
        <v>67.5</v>
      </c>
      <c r="I32">
        <v>0.6822551</v>
      </c>
      <c r="J32">
        <v>25</v>
      </c>
      <c r="K32">
        <v>5</v>
      </c>
      <c r="M32">
        <f t="shared" si="19"/>
        <v>0.3924111320980852</v>
      </c>
      <c r="N32">
        <f t="shared" si="21"/>
        <v>0.46846147543714223</v>
      </c>
      <c r="R32">
        <f t="shared" si="22"/>
        <v>13263408.154477851</v>
      </c>
      <c r="S32">
        <f t="shared" si="23"/>
        <v>13204624</v>
      </c>
      <c r="U32">
        <v>1482028</v>
      </c>
      <c r="V32">
        <f t="shared" si="3"/>
        <v>0.10090986019141734</v>
      </c>
      <c r="W32">
        <f t="shared" si="20"/>
        <v>1216428.4160546232</v>
      </c>
      <c r="X32">
        <f t="shared" si="10"/>
        <v>265599.5839453768</v>
      </c>
      <c r="Y32">
        <f t="shared" si="5"/>
        <v>13470223.583945377</v>
      </c>
      <c r="Z32">
        <f t="shared" si="6"/>
        <v>2.011413455963432E-2</v>
      </c>
    </row>
    <row r="33" spans="1:26" x14ac:dyDescent="0.35">
      <c r="A33">
        <v>2000</v>
      </c>
      <c r="B33" t="s">
        <v>12</v>
      </c>
      <c r="C33" t="s">
        <v>51</v>
      </c>
      <c r="D33" t="s">
        <v>32</v>
      </c>
      <c r="E33">
        <v>13960591</v>
      </c>
      <c r="F33">
        <v>0.93872809999999995</v>
      </c>
      <c r="G33">
        <v>0.40671879999999999</v>
      </c>
      <c r="H33">
        <v>67.5</v>
      </c>
      <c r="I33">
        <v>0.72171320000000005</v>
      </c>
      <c r="J33">
        <v>33</v>
      </c>
      <c r="K33">
        <v>55</v>
      </c>
      <c r="M33">
        <f t="shared" si="19"/>
        <v>0.37988020293778096</v>
      </c>
      <c r="N33">
        <f t="shared" si="21"/>
        <v>0.47018057123999213</v>
      </c>
      <c r="R33">
        <f t="shared" si="22"/>
        <v>14538458.2681816</v>
      </c>
      <c r="S33">
        <f t="shared" si="23"/>
        <v>13960591</v>
      </c>
      <c r="U33">
        <v>1779709</v>
      </c>
      <c r="V33">
        <f t="shared" si="3"/>
        <v>0.1130670317592422</v>
      </c>
      <c r="W33">
        <f t="shared" si="20"/>
        <v>1303697.2754052174</v>
      </c>
      <c r="X33">
        <f t="shared" si="10"/>
        <v>476011.72459478257</v>
      </c>
      <c r="Y33">
        <f t="shared" si="5"/>
        <v>14436602.724594783</v>
      </c>
      <c r="Z33">
        <f t="shared" si="6"/>
        <v>3.4096817577048355E-2</v>
      </c>
    </row>
    <row r="34" spans="1:26" x14ac:dyDescent="0.35">
      <c r="A34">
        <v>2002</v>
      </c>
      <c r="B34" t="s">
        <v>12</v>
      </c>
      <c r="C34" t="s">
        <v>51</v>
      </c>
      <c r="D34" t="s">
        <v>32</v>
      </c>
      <c r="E34">
        <v>14172343</v>
      </c>
      <c r="F34">
        <v>0.93920309999999996</v>
      </c>
      <c r="G34">
        <v>0.4110452</v>
      </c>
      <c r="H34">
        <v>70</v>
      </c>
      <c r="I34">
        <v>0.73557570000000005</v>
      </c>
      <c r="J34">
        <v>33</v>
      </c>
      <c r="K34">
        <v>55</v>
      </c>
      <c r="M34">
        <f t="shared" si="19"/>
        <v>0.37497268205446188</v>
      </c>
      <c r="N34">
        <f t="shared" si="21"/>
        <v>0.45988003175390363</v>
      </c>
      <c r="R34">
        <f t="shared" si="22"/>
        <v>14624570.166389488</v>
      </c>
      <c r="S34">
        <f t="shared" si="23"/>
        <v>14172343</v>
      </c>
      <c r="U34">
        <v>2117692</v>
      </c>
      <c r="V34">
        <f t="shared" ref="V34:V53" si="24">U34/(U34+E34)</f>
        <v>0.12999922959036</v>
      </c>
      <c r="W34">
        <f t="shared" si="20"/>
        <v>1349229.3187395176</v>
      </c>
      <c r="X34">
        <f t="shared" si="10"/>
        <v>768462.68126048241</v>
      </c>
      <c r="Y34">
        <f t="shared" ref="Y34:Y53" si="25">E34+(U34-W34)</f>
        <v>14940805.681260481</v>
      </c>
      <c r="Z34">
        <f t="shared" ref="Z34:Z53" si="26">(Y34-E34)/E34</f>
        <v>5.4222698481153152E-2</v>
      </c>
    </row>
    <row r="35" spans="1:26" x14ac:dyDescent="0.35">
      <c r="A35">
        <v>2004</v>
      </c>
      <c r="B35" t="s">
        <v>12</v>
      </c>
      <c r="C35" t="s">
        <v>51</v>
      </c>
      <c r="D35" t="s">
        <v>32</v>
      </c>
      <c r="E35">
        <v>14977141</v>
      </c>
      <c r="F35">
        <v>0.93381630000000004</v>
      </c>
      <c r="G35">
        <v>0.38584289999999999</v>
      </c>
      <c r="H35">
        <v>70</v>
      </c>
      <c r="I35">
        <v>0.80806449999999996</v>
      </c>
      <c r="J35">
        <v>33</v>
      </c>
      <c r="K35">
        <v>55</v>
      </c>
      <c r="M35">
        <f t="shared" si="19"/>
        <v>0.37778668977474217</v>
      </c>
      <c r="N35">
        <f t="shared" si="21"/>
        <v>0.46249347764748233</v>
      </c>
      <c r="R35">
        <f t="shared" si="22"/>
        <v>15427104.113925222</v>
      </c>
      <c r="S35">
        <f t="shared" si="23"/>
        <v>14977141</v>
      </c>
      <c r="U35">
        <v>2557822</v>
      </c>
      <c r="V35">
        <f t="shared" si="24"/>
        <v>0.1458698259015431</v>
      </c>
      <c r="W35">
        <f t="shared" si="20"/>
        <v>1452341.0282797213</v>
      </c>
      <c r="X35">
        <f t="shared" si="10"/>
        <v>1105480.9717202787</v>
      </c>
      <c r="Y35">
        <f t="shared" si="25"/>
        <v>16082621.971720278</v>
      </c>
      <c r="Z35">
        <f t="shared" si="26"/>
        <v>7.3811214818654519E-2</v>
      </c>
    </row>
    <row r="36" spans="1:26" x14ac:dyDescent="0.35">
      <c r="A36">
        <v>2005</v>
      </c>
      <c r="B36" t="s">
        <v>12</v>
      </c>
      <c r="C36" t="s">
        <v>51</v>
      </c>
      <c r="D36" t="s">
        <v>32</v>
      </c>
      <c r="E36">
        <v>14927146</v>
      </c>
      <c r="F36">
        <v>0.9331412</v>
      </c>
      <c r="G36">
        <v>0.3776177</v>
      </c>
      <c r="H36">
        <v>70</v>
      </c>
      <c r="I36">
        <v>0.78404459999999998</v>
      </c>
      <c r="J36">
        <v>25</v>
      </c>
      <c r="K36">
        <v>67</v>
      </c>
      <c r="M36">
        <f t="shared" si="19"/>
        <v>0.37351783220548002</v>
      </c>
      <c r="N36">
        <f t="shared" si="21"/>
        <v>0.46377869583922421</v>
      </c>
      <c r="R36">
        <f t="shared" si="22"/>
        <v>15594547.141318403</v>
      </c>
      <c r="S36">
        <f t="shared" si="23"/>
        <v>14927146</v>
      </c>
      <c r="U36">
        <v>2714184</v>
      </c>
      <c r="V36">
        <f t="shared" si="24"/>
        <v>0.15385370604143792</v>
      </c>
      <c r="W36">
        <f t="shared" si="20"/>
        <v>1461150.921870887</v>
      </c>
      <c r="X36">
        <f t="shared" si="10"/>
        <v>1253033.078129113</v>
      </c>
      <c r="Y36">
        <f t="shared" si="25"/>
        <v>16180179.078129113</v>
      </c>
      <c r="Z36">
        <f t="shared" si="26"/>
        <v>8.3943245288088747E-2</v>
      </c>
    </row>
    <row r="37" spans="1:26" x14ac:dyDescent="0.35">
      <c r="A37">
        <v>2008</v>
      </c>
      <c r="B37" t="s">
        <v>12</v>
      </c>
      <c r="C37" t="s">
        <v>51</v>
      </c>
      <c r="D37" t="s">
        <v>32</v>
      </c>
      <c r="E37">
        <v>15627995</v>
      </c>
      <c r="F37">
        <v>0.91782920000000001</v>
      </c>
      <c r="G37">
        <v>0.35083550000000002</v>
      </c>
      <c r="H37">
        <v>72.5</v>
      </c>
      <c r="I37">
        <v>0.82774970000000003</v>
      </c>
      <c r="J37">
        <v>25</v>
      </c>
      <c r="K37">
        <v>67</v>
      </c>
      <c r="M37">
        <f t="shared" si="19"/>
        <v>0.37638176683599678</v>
      </c>
      <c r="N37">
        <f t="shared" si="21"/>
        <v>0.46688908713616395</v>
      </c>
      <c r="R37">
        <f t="shared" si="22"/>
        <v>16311163.55137209</v>
      </c>
      <c r="S37">
        <f t="shared" si="23"/>
        <v>15627995</v>
      </c>
      <c r="U37">
        <v>2839464</v>
      </c>
      <c r="V37">
        <f t="shared" si="24"/>
        <v>0.15375499141489904</v>
      </c>
      <c r="W37">
        <f t="shared" si="20"/>
        <v>1529575.4199067082</v>
      </c>
      <c r="X37">
        <f t="shared" si="10"/>
        <v>1309888.5800932918</v>
      </c>
      <c r="Y37">
        <f t="shared" si="25"/>
        <v>16937883.580093291</v>
      </c>
      <c r="Z37">
        <f t="shared" si="26"/>
        <v>8.3816803121148337E-2</v>
      </c>
    </row>
    <row r="38" spans="1:26" x14ac:dyDescent="0.35">
      <c r="A38">
        <v>2010</v>
      </c>
      <c r="B38" t="s">
        <v>12</v>
      </c>
      <c r="C38" t="s">
        <v>51</v>
      </c>
      <c r="D38" t="s">
        <v>32</v>
      </c>
      <c r="E38">
        <v>16495164</v>
      </c>
      <c r="F38">
        <v>0.92582279999999995</v>
      </c>
      <c r="G38">
        <v>0.34075949999999999</v>
      </c>
      <c r="H38">
        <v>72.5</v>
      </c>
      <c r="I38">
        <v>0.82052179999999997</v>
      </c>
      <c r="J38">
        <v>17</v>
      </c>
      <c r="K38">
        <v>71</v>
      </c>
      <c r="M38">
        <f t="shared" si="19"/>
        <v>0.37165507003223219</v>
      </c>
      <c r="N38">
        <f t="shared" si="21"/>
        <v>0.46739514541966887</v>
      </c>
      <c r="R38">
        <f t="shared" si="22"/>
        <v>17454093.806479994</v>
      </c>
      <c r="S38">
        <f t="shared" si="23"/>
        <v>16495164</v>
      </c>
      <c r="U38">
        <v>2975312</v>
      </c>
      <c r="V38">
        <f t="shared" si="24"/>
        <v>0.15281146696156786</v>
      </c>
      <c r="W38">
        <f t="shared" si="20"/>
        <v>1612650.7443976719</v>
      </c>
      <c r="X38">
        <f t="shared" si="10"/>
        <v>1362661.2556023281</v>
      </c>
      <c r="Y38">
        <f t="shared" si="25"/>
        <v>17857825.25560233</v>
      </c>
      <c r="Z38">
        <f t="shared" si="26"/>
        <v>8.2609742807184583E-2</v>
      </c>
    </row>
    <row r="39" spans="1:26" x14ac:dyDescent="0.35">
      <c r="A39">
        <v>2012</v>
      </c>
      <c r="B39" t="s">
        <v>12</v>
      </c>
      <c r="C39" t="s">
        <v>51</v>
      </c>
      <c r="D39" t="s">
        <v>32</v>
      </c>
      <c r="E39">
        <v>17491287</v>
      </c>
      <c r="F39">
        <v>0.91383809999999999</v>
      </c>
      <c r="G39">
        <v>0.34490860000000001</v>
      </c>
      <c r="H39">
        <v>72.5</v>
      </c>
      <c r="I39">
        <v>0.81119260000000004</v>
      </c>
      <c r="J39">
        <v>17</v>
      </c>
      <c r="K39">
        <v>71</v>
      </c>
      <c r="M39">
        <f t="shared" si="19"/>
        <v>0.37788631566066683</v>
      </c>
      <c r="N39">
        <f t="shared" si="21"/>
        <v>0.47442071794975055</v>
      </c>
      <c r="R39">
        <f t="shared" si="22"/>
        <v>18476545.653220247</v>
      </c>
      <c r="S39">
        <f t="shared" si="23"/>
        <v>17491287</v>
      </c>
      <c r="U39">
        <v>3114286</v>
      </c>
      <c r="V39">
        <f t="shared" si="24"/>
        <v>0.15113804406215736</v>
      </c>
      <c r="W39">
        <f t="shared" si="20"/>
        <v>1706665.6530220713</v>
      </c>
      <c r="X39">
        <f t="shared" si="10"/>
        <v>1407620.3469779287</v>
      </c>
      <c r="Y39">
        <f t="shared" si="25"/>
        <v>18898907.346977927</v>
      </c>
      <c r="Z39">
        <f t="shared" si="26"/>
        <v>8.0475516008509079E-2</v>
      </c>
    </row>
    <row r="40" spans="1:26" x14ac:dyDescent="0.35">
      <c r="A40">
        <v>2014</v>
      </c>
      <c r="B40" t="s">
        <v>12</v>
      </c>
      <c r="C40" t="s">
        <v>51</v>
      </c>
      <c r="D40" t="s">
        <v>32</v>
      </c>
      <c r="E40">
        <v>17658065</v>
      </c>
      <c r="F40">
        <v>0.91783090000000001</v>
      </c>
      <c r="G40">
        <v>0.3188491</v>
      </c>
      <c r="H40">
        <v>80.599999999999994</v>
      </c>
      <c r="I40">
        <v>0.87217630000000002</v>
      </c>
      <c r="J40">
        <v>17</v>
      </c>
      <c r="K40">
        <v>71</v>
      </c>
      <c r="M40">
        <f t="shared" si="19"/>
        <v>0.36839854375249653</v>
      </c>
      <c r="N40">
        <f t="shared" si="21"/>
        <v>0.46951314031334668</v>
      </c>
      <c r="R40">
        <f t="shared" si="22"/>
        <v>18935182.275953434</v>
      </c>
      <c r="S40">
        <f t="shared" si="23"/>
        <v>17658065</v>
      </c>
      <c r="U40">
        <v>3055710</v>
      </c>
      <c r="V40">
        <f t="shared" si="24"/>
        <v>0.14752067163035226</v>
      </c>
      <c r="W40">
        <f t="shared" si="20"/>
        <v>1715627.5312958905</v>
      </c>
      <c r="X40">
        <f t="shared" si="10"/>
        <v>1340082.4687041095</v>
      </c>
      <c r="Y40">
        <f t="shared" si="25"/>
        <v>18998147.468704108</v>
      </c>
      <c r="Z40">
        <f t="shared" si="26"/>
        <v>7.5890674810864506E-2</v>
      </c>
    </row>
    <row r="41" spans="1:26" s="14" customFormat="1" x14ac:dyDescent="0.35">
      <c r="A41" s="14">
        <v>1989</v>
      </c>
      <c r="B41" s="14" t="s">
        <v>13</v>
      </c>
      <c r="C41" s="14" t="s">
        <v>51</v>
      </c>
      <c r="D41" s="14" t="s">
        <v>33</v>
      </c>
      <c r="E41">
        <v>1879216</v>
      </c>
      <c r="F41">
        <v>0.93909629999999999</v>
      </c>
      <c r="G41">
        <v>0.54027499999999995</v>
      </c>
      <c r="H41">
        <v>61.3</v>
      </c>
      <c r="I41">
        <v>0.93208659999999999</v>
      </c>
      <c r="J41">
        <v>22</v>
      </c>
      <c r="K41">
        <v>72</v>
      </c>
      <c r="L41"/>
      <c r="M41">
        <f t="shared" ref="M41:M53" si="27">E41/L2</f>
        <v>7.4517278507186396E-2</v>
      </c>
      <c r="N41"/>
      <c r="O41"/>
      <c r="P41">
        <f>E41/(E28+E41)</f>
        <v>0.15861157645330248</v>
      </c>
      <c r="Q41"/>
      <c r="R41">
        <f>(P$41)*(E28+E41)</f>
        <v>1879216</v>
      </c>
      <c r="S41">
        <f t="shared" si="23"/>
        <v>1879216</v>
      </c>
      <c r="T41">
        <f>S41/(S28+S41)</f>
        <v>0.15861157645330248</v>
      </c>
      <c r="U41">
        <v>217969</v>
      </c>
      <c r="V41">
        <f t="shared" si="24"/>
        <v>0.10393408306849419</v>
      </c>
      <c r="W41">
        <f t="shared" ref="W41:W53" si="28">(U41+E41)*V$41</f>
        <v>217969</v>
      </c>
      <c r="X41">
        <f t="shared" si="10"/>
        <v>0</v>
      </c>
      <c r="Y41">
        <f t="shared" si="25"/>
        <v>1879216</v>
      </c>
      <c r="Z41">
        <f t="shared" si="26"/>
        <v>0</v>
      </c>
    </row>
    <row r="42" spans="1:26" x14ac:dyDescent="0.35">
      <c r="A42">
        <v>1992</v>
      </c>
      <c r="B42" t="s">
        <v>13</v>
      </c>
      <c r="C42" t="s">
        <v>51</v>
      </c>
      <c r="D42" t="s">
        <v>33</v>
      </c>
      <c r="E42">
        <v>1974386</v>
      </c>
      <c r="F42">
        <v>0.94707520000000001</v>
      </c>
      <c r="G42">
        <v>0.51392760000000004</v>
      </c>
      <c r="H42">
        <v>67.5</v>
      </c>
      <c r="I42">
        <v>0.93969139999999995</v>
      </c>
      <c r="J42">
        <v>22</v>
      </c>
      <c r="K42">
        <v>72</v>
      </c>
      <c r="M42">
        <f t="shared" si="27"/>
        <v>7.1648022529224337E-2</v>
      </c>
      <c r="P42">
        <f t="shared" ref="P42:P53" si="29">E42/(E29+E42)</f>
        <v>0.15126844516633212</v>
      </c>
      <c r="R42">
        <f t="shared" ref="R42:R53" si="30">(P$41)*(E29+E42)</f>
        <v>2070230.0181837946</v>
      </c>
      <c r="S42">
        <f t="shared" si="23"/>
        <v>1974386</v>
      </c>
      <c r="T42">
        <f t="shared" ref="T42:T53" si="31">S42/(S29+S42)</f>
        <v>0.15126844516633212</v>
      </c>
      <c r="U42">
        <v>216451</v>
      </c>
      <c r="V42">
        <f t="shared" si="24"/>
        <v>9.8798313156113399E-2</v>
      </c>
      <c r="W42">
        <f t="shared" si="28"/>
        <v>227702.63474753062</v>
      </c>
      <c r="X42">
        <f t="shared" si="10"/>
        <v>-11251.634747530625</v>
      </c>
      <c r="Y42">
        <f t="shared" si="25"/>
        <v>1963134.3652524694</v>
      </c>
      <c r="Z42">
        <f t="shared" si="26"/>
        <v>-5.6988019300838674E-3</v>
      </c>
    </row>
    <row r="43" spans="1:26" x14ac:dyDescent="0.35">
      <c r="A43">
        <v>1994</v>
      </c>
      <c r="B43" t="s">
        <v>13</v>
      </c>
      <c r="C43" t="s">
        <v>51</v>
      </c>
      <c r="D43" t="s">
        <v>33</v>
      </c>
      <c r="E43">
        <v>2266810</v>
      </c>
      <c r="F43">
        <v>0.92429019999999995</v>
      </c>
      <c r="G43">
        <v>0.46898000000000001</v>
      </c>
      <c r="H43">
        <v>67.5</v>
      </c>
      <c r="I43">
        <v>0.96315790000000001</v>
      </c>
      <c r="J43">
        <v>25</v>
      </c>
      <c r="K43">
        <v>5</v>
      </c>
      <c r="M43">
        <f t="shared" si="27"/>
        <v>7.590198588225272E-2</v>
      </c>
      <c r="P43">
        <f t="shared" si="29"/>
        <v>0.16178830819837295</v>
      </c>
      <c r="R43">
        <f t="shared" si="30"/>
        <v>2222300.9290588922</v>
      </c>
      <c r="S43">
        <f t="shared" si="23"/>
        <v>2266810</v>
      </c>
      <c r="T43">
        <f t="shared" si="31"/>
        <v>0.16178830819837295</v>
      </c>
      <c r="U43">
        <v>230080</v>
      </c>
      <c r="V43">
        <f t="shared" si="24"/>
        <v>9.2146630408227834E-2</v>
      </c>
      <c r="W43">
        <f t="shared" si="28"/>
        <v>259511.97267289247</v>
      </c>
      <c r="X43">
        <f t="shared" si="10"/>
        <v>-29431.972672892472</v>
      </c>
      <c r="Y43">
        <f t="shared" si="25"/>
        <v>2237378.0273271077</v>
      </c>
      <c r="Z43">
        <f t="shared" si="26"/>
        <v>-1.2983872787261512E-2</v>
      </c>
    </row>
    <row r="44" spans="1:26" x14ac:dyDescent="0.35">
      <c r="A44">
        <v>1996</v>
      </c>
      <c r="B44" t="s">
        <v>13</v>
      </c>
      <c r="C44" t="s">
        <v>51</v>
      </c>
      <c r="D44" t="s">
        <v>33</v>
      </c>
      <c r="E44">
        <v>2503894</v>
      </c>
      <c r="F44">
        <v>0.92112179999999999</v>
      </c>
      <c r="G44">
        <v>0.4592463</v>
      </c>
      <c r="H44">
        <v>67.5</v>
      </c>
      <c r="I44">
        <v>0.96133570000000002</v>
      </c>
      <c r="J44">
        <v>25</v>
      </c>
      <c r="K44">
        <v>5</v>
      </c>
      <c r="M44">
        <f t="shared" si="27"/>
        <v>7.7423568509339027E-2</v>
      </c>
      <c r="P44">
        <f t="shared" si="29"/>
        <v>0.16585483338600418</v>
      </c>
      <c r="R44">
        <f t="shared" si="30"/>
        <v>2394543.2671694388</v>
      </c>
      <c r="S44">
        <f t="shared" si="23"/>
        <v>2503894</v>
      </c>
      <c r="T44">
        <f t="shared" si="31"/>
        <v>0.16585483338600418</v>
      </c>
      <c r="U44">
        <v>246294</v>
      </c>
      <c r="V44">
        <f t="shared" si="24"/>
        <v>8.9555332217288425E-2</v>
      </c>
      <c r="W44">
        <f t="shared" si="28"/>
        <v>285838.26804597588</v>
      </c>
      <c r="X44">
        <f t="shared" si="10"/>
        <v>-39544.268045975885</v>
      </c>
      <c r="Y44">
        <f t="shared" si="25"/>
        <v>2464349.7319540242</v>
      </c>
      <c r="Z44">
        <f t="shared" si="26"/>
        <v>-1.5793107873566463E-2</v>
      </c>
    </row>
    <row r="45" spans="1:26" x14ac:dyDescent="0.35">
      <c r="A45">
        <v>1998</v>
      </c>
      <c r="B45" t="s">
        <v>13</v>
      </c>
      <c r="C45" t="s">
        <v>51</v>
      </c>
      <c r="D45" t="s">
        <v>33</v>
      </c>
      <c r="E45">
        <v>2559092</v>
      </c>
      <c r="F45">
        <v>0.90398129999999999</v>
      </c>
      <c r="G45">
        <v>0.37353629999999999</v>
      </c>
      <c r="H45">
        <v>67.5</v>
      </c>
      <c r="I45">
        <v>0.955399</v>
      </c>
      <c r="J45">
        <v>25</v>
      </c>
      <c r="K45">
        <v>5</v>
      </c>
      <c r="M45">
        <f t="shared" si="27"/>
        <v>7.6050343339057067E-2</v>
      </c>
      <c r="P45">
        <f t="shared" si="29"/>
        <v>0.16234065622598123</v>
      </c>
      <c r="R45">
        <f t="shared" si="30"/>
        <v>2500307.8455221476</v>
      </c>
      <c r="S45">
        <f t="shared" si="23"/>
        <v>2559092</v>
      </c>
      <c r="T45">
        <f t="shared" si="31"/>
        <v>0.16234065622598123</v>
      </c>
      <c r="U45">
        <v>256266</v>
      </c>
      <c r="V45">
        <f t="shared" si="24"/>
        <v>9.1024303125925729E-2</v>
      </c>
      <c r="W45">
        <f t="shared" si="28"/>
        <v>292611.65223954967</v>
      </c>
      <c r="X45">
        <f t="shared" si="10"/>
        <v>-36345.652239549672</v>
      </c>
      <c r="Y45">
        <f t="shared" si="25"/>
        <v>2522746.3477604501</v>
      </c>
      <c r="Z45">
        <f t="shared" si="26"/>
        <v>-1.4202557875820762E-2</v>
      </c>
    </row>
    <row r="46" spans="1:26" x14ac:dyDescent="0.35">
      <c r="A46">
        <v>2000</v>
      </c>
      <c r="B46" t="s">
        <v>13</v>
      </c>
      <c r="C46" t="s">
        <v>51</v>
      </c>
      <c r="D46" t="s">
        <v>33</v>
      </c>
      <c r="E46">
        <v>3318537</v>
      </c>
      <c r="F46">
        <v>0.9008621</v>
      </c>
      <c r="G46">
        <v>0.39762930000000002</v>
      </c>
      <c r="H46">
        <v>67.5</v>
      </c>
      <c r="I46">
        <v>0.9587852</v>
      </c>
      <c r="J46">
        <v>33</v>
      </c>
      <c r="K46">
        <v>55</v>
      </c>
      <c r="M46">
        <f t="shared" si="27"/>
        <v>9.0300368302211192E-2</v>
      </c>
      <c r="P46">
        <f t="shared" si="29"/>
        <v>0.19205465692481705</v>
      </c>
      <c r="R46">
        <f t="shared" si="30"/>
        <v>2740669.7318183999</v>
      </c>
      <c r="S46">
        <f t="shared" si="23"/>
        <v>3318537</v>
      </c>
      <c r="T46">
        <f t="shared" si="31"/>
        <v>0.19205465692481705</v>
      </c>
      <c r="U46">
        <v>338225</v>
      </c>
      <c r="V46">
        <f t="shared" si="24"/>
        <v>9.2493030719527275E-2</v>
      </c>
      <c r="W46">
        <f t="shared" si="28"/>
        <v>380062.20546971296</v>
      </c>
      <c r="X46">
        <f t="shared" si="10"/>
        <v>-41837.205469712964</v>
      </c>
      <c r="Y46">
        <f t="shared" si="25"/>
        <v>3276699.7945302869</v>
      </c>
      <c r="Z46">
        <f t="shared" si="26"/>
        <v>-1.2607123400978528E-2</v>
      </c>
    </row>
    <row r="47" spans="1:26" x14ac:dyDescent="0.35">
      <c r="A47">
        <v>2002</v>
      </c>
      <c r="B47" t="s">
        <v>13</v>
      </c>
      <c r="C47" t="s">
        <v>51</v>
      </c>
      <c r="D47" t="s">
        <v>33</v>
      </c>
      <c r="E47">
        <v>3209130</v>
      </c>
      <c r="F47">
        <v>0.90836939999999999</v>
      </c>
      <c r="G47">
        <v>0.36002889999999999</v>
      </c>
      <c r="H47">
        <v>70</v>
      </c>
      <c r="I47">
        <v>0.97224250000000001</v>
      </c>
      <c r="J47">
        <v>33</v>
      </c>
      <c r="K47">
        <v>55</v>
      </c>
      <c r="M47">
        <f t="shared" si="27"/>
        <v>8.4907349699441748E-2</v>
      </c>
      <c r="P47">
        <f t="shared" si="29"/>
        <v>0.18462934643111087</v>
      </c>
      <c r="R47">
        <f t="shared" si="30"/>
        <v>2756902.8336105128</v>
      </c>
      <c r="S47">
        <f t="shared" si="23"/>
        <v>3209130</v>
      </c>
      <c r="T47">
        <f t="shared" si="31"/>
        <v>0.18462934643111087</v>
      </c>
      <c r="U47">
        <v>356074</v>
      </c>
      <c r="V47">
        <f t="shared" si="24"/>
        <v>9.987478977360062E-2</v>
      </c>
      <c r="W47">
        <f t="shared" si="28"/>
        <v>370546.20869212778</v>
      </c>
      <c r="X47">
        <f t="shared" si="10"/>
        <v>-14472.208692127781</v>
      </c>
      <c r="Y47">
        <f t="shared" si="25"/>
        <v>3194657.7913078722</v>
      </c>
      <c r="Z47">
        <f t="shared" si="26"/>
        <v>-4.5096984828061929E-3</v>
      </c>
    </row>
    <row r="48" spans="1:26" x14ac:dyDescent="0.35">
      <c r="A48">
        <v>2004</v>
      </c>
      <c r="B48" t="s">
        <v>13</v>
      </c>
      <c r="C48" t="s">
        <v>51</v>
      </c>
      <c r="D48" t="s">
        <v>33</v>
      </c>
      <c r="E48">
        <v>3358153</v>
      </c>
      <c r="F48">
        <v>0.89766889999999999</v>
      </c>
      <c r="G48">
        <v>0.36151719999999998</v>
      </c>
      <c r="H48">
        <v>70</v>
      </c>
      <c r="I48">
        <v>0.97963339999999999</v>
      </c>
      <c r="J48">
        <v>33</v>
      </c>
      <c r="K48">
        <v>55</v>
      </c>
      <c r="M48">
        <f t="shared" si="27"/>
        <v>8.4706787872740177E-2</v>
      </c>
      <c r="P48">
        <f t="shared" si="29"/>
        <v>0.18315239450210069</v>
      </c>
      <c r="R48">
        <f t="shared" si="30"/>
        <v>2908189.8860747782</v>
      </c>
      <c r="S48">
        <f t="shared" si="23"/>
        <v>3358153</v>
      </c>
      <c r="T48">
        <f t="shared" si="31"/>
        <v>0.18315239450210069</v>
      </c>
      <c r="U48">
        <v>403456</v>
      </c>
      <c r="V48">
        <f t="shared" si="24"/>
        <v>0.10725622998030895</v>
      </c>
      <c r="W48">
        <f t="shared" si="28"/>
        <v>390959.3822771954</v>
      </c>
      <c r="X48">
        <f t="shared" si="10"/>
        <v>12496.6177228046</v>
      </c>
      <c r="Y48">
        <f t="shared" si="25"/>
        <v>3370649.6177228047</v>
      </c>
      <c r="Z48">
        <f t="shared" si="26"/>
        <v>3.7212770599804887E-3</v>
      </c>
    </row>
    <row r="49" spans="1:26" x14ac:dyDescent="0.35">
      <c r="A49">
        <v>2005</v>
      </c>
      <c r="B49" t="s">
        <v>13</v>
      </c>
      <c r="C49" t="s">
        <v>51</v>
      </c>
      <c r="D49" t="s">
        <v>33</v>
      </c>
      <c r="E49">
        <v>3607156</v>
      </c>
      <c r="F49">
        <v>0.89235129999999996</v>
      </c>
      <c r="G49">
        <v>0.33468229999999999</v>
      </c>
      <c r="H49">
        <v>70</v>
      </c>
      <c r="I49">
        <v>0.97338880000000005</v>
      </c>
      <c r="J49">
        <v>25</v>
      </c>
      <c r="K49">
        <v>67</v>
      </c>
      <c r="M49">
        <f t="shared" si="27"/>
        <v>9.0260863633744207E-2</v>
      </c>
      <c r="P49">
        <f t="shared" si="29"/>
        <v>0.19462054735052878</v>
      </c>
      <c r="R49">
        <f t="shared" si="30"/>
        <v>2939754.8586815973</v>
      </c>
      <c r="S49">
        <f t="shared" si="23"/>
        <v>3607156</v>
      </c>
      <c r="T49">
        <f t="shared" si="31"/>
        <v>0.19462054735052878</v>
      </c>
      <c r="U49">
        <v>450146</v>
      </c>
      <c r="V49">
        <f t="shared" si="24"/>
        <v>0.11094712693311959</v>
      </c>
      <c r="W49">
        <f t="shared" si="28"/>
        <v>421691.96310196765</v>
      </c>
      <c r="X49">
        <f t="shared" si="10"/>
        <v>28454.036898032355</v>
      </c>
      <c r="Y49">
        <f t="shared" si="25"/>
        <v>3635610.0368980323</v>
      </c>
      <c r="Z49">
        <f t="shared" si="26"/>
        <v>7.8882191116858534E-3</v>
      </c>
    </row>
    <row r="50" spans="1:26" x14ac:dyDescent="0.35">
      <c r="A50">
        <v>2008</v>
      </c>
      <c r="B50" t="s">
        <v>13</v>
      </c>
      <c r="C50" t="s">
        <v>51</v>
      </c>
      <c r="D50" t="s">
        <v>33</v>
      </c>
      <c r="E50">
        <v>3758014</v>
      </c>
      <c r="F50">
        <v>0.8683128</v>
      </c>
      <c r="G50">
        <v>0.29492459999999998</v>
      </c>
      <c r="H50">
        <v>72.5</v>
      </c>
      <c r="I50">
        <v>0.97781750000000001</v>
      </c>
      <c r="J50">
        <v>25</v>
      </c>
      <c r="K50">
        <v>67</v>
      </c>
      <c r="M50">
        <f t="shared" si="27"/>
        <v>9.0507320300167199E-2</v>
      </c>
      <c r="P50">
        <f t="shared" si="29"/>
        <v>0.19385186502286261</v>
      </c>
      <c r="R50">
        <f t="shared" si="30"/>
        <v>3074845.4486279101</v>
      </c>
      <c r="S50">
        <f t="shared" si="23"/>
        <v>3758014</v>
      </c>
      <c r="T50">
        <f t="shared" si="31"/>
        <v>0.19385186502286261</v>
      </c>
      <c r="U50">
        <v>476345</v>
      </c>
      <c r="V50">
        <f t="shared" si="24"/>
        <v>0.11249518522165929</v>
      </c>
      <c r="W50">
        <f t="shared" si="28"/>
        <v>440094.22004782601</v>
      </c>
      <c r="X50">
        <f t="shared" si="10"/>
        <v>36250.779952173994</v>
      </c>
      <c r="Y50">
        <f t="shared" si="25"/>
        <v>3794264.7799521741</v>
      </c>
      <c r="Z50">
        <f t="shared" si="26"/>
        <v>9.6462599533088632E-3</v>
      </c>
    </row>
    <row r="51" spans="1:26" x14ac:dyDescent="0.35">
      <c r="A51">
        <v>2010</v>
      </c>
      <c r="B51" t="s">
        <v>13</v>
      </c>
      <c r="C51" t="s">
        <v>51</v>
      </c>
      <c r="D51" t="s">
        <v>33</v>
      </c>
      <c r="E51">
        <v>4249231</v>
      </c>
      <c r="F51">
        <v>0.87324979999999996</v>
      </c>
      <c r="G51">
        <v>0.3098747</v>
      </c>
      <c r="H51">
        <v>72.5</v>
      </c>
      <c r="I51">
        <v>0.97602739999999999</v>
      </c>
      <c r="J51">
        <v>17</v>
      </c>
      <c r="K51">
        <v>71</v>
      </c>
      <c r="M51">
        <f t="shared" si="27"/>
        <v>9.5740075387436702E-2</v>
      </c>
      <c r="P51">
        <f t="shared" si="29"/>
        <v>0.20483754768456733</v>
      </c>
      <c r="R51">
        <f t="shared" si="30"/>
        <v>3290301.1935200058</v>
      </c>
      <c r="S51">
        <f t="shared" si="23"/>
        <v>4249231</v>
      </c>
      <c r="T51">
        <f t="shared" si="31"/>
        <v>0.20483754768456733</v>
      </c>
      <c r="U51">
        <v>544183</v>
      </c>
      <c r="V51">
        <f t="shared" si="24"/>
        <v>0.11352722714958483</v>
      </c>
      <c r="W51">
        <f t="shared" si="28"/>
        <v>498199.088857683</v>
      </c>
      <c r="X51">
        <f t="shared" si="10"/>
        <v>45983.911142316996</v>
      </c>
      <c r="Y51">
        <f t="shared" si="25"/>
        <v>4295214.9111423166</v>
      </c>
      <c r="Z51">
        <f t="shared" si="26"/>
        <v>1.0821701889663481E-2</v>
      </c>
    </row>
    <row r="52" spans="1:26" x14ac:dyDescent="0.35">
      <c r="A52">
        <v>2012</v>
      </c>
      <c r="B52" t="s">
        <v>13</v>
      </c>
      <c r="C52" t="s">
        <v>51</v>
      </c>
      <c r="D52" t="s">
        <v>33</v>
      </c>
      <c r="E52">
        <v>4468304</v>
      </c>
      <c r="F52">
        <v>0.83195589999999997</v>
      </c>
      <c r="G52">
        <v>0.30303029999999997</v>
      </c>
      <c r="H52">
        <v>72.5</v>
      </c>
      <c r="I52">
        <v>0.97234350000000003</v>
      </c>
      <c r="J52">
        <v>17</v>
      </c>
      <c r="K52">
        <v>71</v>
      </c>
      <c r="M52">
        <f t="shared" si="27"/>
        <v>9.6534402289083707E-2</v>
      </c>
      <c r="P52">
        <f t="shared" si="29"/>
        <v>0.20347847097880831</v>
      </c>
      <c r="R52">
        <f t="shared" si="30"/>
        <v>3483045.346779753</v>
      </c>
      <c r="S52">
        <f t="shared" si="23"/>
        <v>4468304</v>
      </c>
      <c r="T52">
        <f t="shared" si="31"/>
        <v>0.20347847097880831</v>
      </c>
      <c r="U52">
        <v>578114</v>
      </c>
      <c r="V52">
        <f t="shared" si="24"/>
        <v>0.11455927749148009</v>
      </c>
      <c r="W52">
        <f t="shared" si="28"/>
        <v>524494.82761034428</v>
      </c>
      <c r="X52">
        <f t="shared" si="10"/>
        <v>53619.172389655723</v>
      </c>
      <c r="Y52">
        <f t="shared" si="25"/>
        <v>4521923.1723896554</v>
      </c>
      <c r="Z52">
        <f t="shared" si="26"/>
        <v>1.1999893559089841E-2</v>
      </c>
    </row>
    <row r="53" spans="1:26" x14ac:dyDescent="0.35">
      <c r="A53">
        <v>2014</v>
      </c>
      <c r="B53" t="s">
        <v>13</v>
      </c>
      <c r="C53" t="s">
        <v>51</v>
      </c>
      <c r="D53" t="s">
        <v>33</v>
      </c>
      <c r="E53">
        <v>4846621</v>
      </c>
      <c r="F53">
        <v>0.86614579999999997</v>
      </c>
      <c r="G53">
        <v>0.31874999999999998</v>
      </c>
      <c r="H53">
        <v>80.599999999999994</v>
      </c>
      <c r="I53">
        <v>0.97464689999999998</v>
      </c>
      <c r="J53">
        <v>17</v>
      </c>
      <c r="K53">
        <v>71</v>
      </c>
      <c r="M53">
        <f t="shared" si="27"/>
        <v>0.10111459656085015</v>
      </c>
      <c r="P53">
        <f t="shared" si="29"/>
        <v>0.21536052535902966</v>
      </c>
      <c r="R53">
        <f t="shared" si="30"/>
        <v>3569503.7240465661</v>
      </c>
      <c r="S53">
        <f t="shared" si="23"/>
        <v>4846621</v>
      </c>
      <c r="T53">
        <f t="shared" si="31"/>
        <v>0.21536052535902966</v>
      </c>
      <c r="U53">
        <v>633449</v>
      </c>
      <c r="V53">
        <f t="shared" si="24"/>
        <v>0.11559140667911176</v>
      </c>
      <c r="W53">
        <f t="shared" si="28"/>
        <v>569566.05060116295</v>
      </c>
      <c r="X53">
        <f t="shared" si="10"/>
        <v>63882.949398837052</v>
      </c>
      <c r="Y53">
        <f t="shared" si="25"/>
        <v>4910503.9493988371</v>
      </c>
      <c r="Z53">
        <f t="shared" si="26"/>
        <v>1.3180925308341017E-2</v>
      </c>
    </row>
    <row r="56" spans="1:26" x14ac:dyDescent="0.35">
      <c r="S56" s="15"/>
      <c r="T56" s="15"/>
    </row>
    <row r="57" spans="1:26" x14ac:dyDescent="0.35">
      <c r="S57" s="15"/>
      <c r="T57" s="15"/>
    </row>
    <row r="58" spans="1:26" x14ac:dyDescent="0.35">
      <c r="S58" s="15"/>
      <c r="T58" s="15"/>
    </row>
    <row r="59" spans="1:26" x14ac:dyDescent="0.35">
      <c r="S59" s="15"/>
      <c r="T59" s="15"/>
    </row>
    <row r="60" spans="1:26" x14ac:dyDescent="0.35">
      <c r="S60" s="15"/>
      <c r="T60" s="15"/>
    </row>
    <row r="61" spans="1:26" x14ac:dyDescent="0.35">
      <c r="S61" s="15"/>
      <c r="T61" s="15"/>
    </row>
    <row r="62" spans="1:26" x14ac:dyDescent="0.35">
      <c r="S62" s="15"/>
      <c r="T62" s="15"/>
    </row>
    <row r="63" spans="1:26" x14ac:dyDescent="0.35">
      <c r="S63" s="15"/>
      <c r="T63" s="15"/>
    </row>
    <row r="64" spans="1:26" x14ac:dyDescent="0.35">
      <c r="S64" s="15"/>
      <c r="T64" s="15"/>
    </row>
    <row r="65" spans="19:20" x14ac:dyDescent="0.35">
      <c r="S65" s="15"/>
      <c r="T65" s="15"/>
    </row>
    <row r="66" spans="19:20" x14ac:dyDescent="0.35">
      <c r="S66" s="15"/>
      <c r="T66" s="15"/>
    </row>
    <row r="67" spans="19:20" x14ac:dyDescent="0.35">
      <c r="S67" s="15"/>
      <c r="T67" s="15"/>
    </row>
    <row r="68" spans="19:20" x14ac:dyDescent="0.35">
      <c r="S68" s="15"/>
      <c r="T68" s="15"/>
    </row>
  </sheetData>
  <phoneticPr fontId="18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FigDemoEmigrants</vt:lpstr>
      <vt:lpstr>FigDemoSkillGenderShares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OKmd opofKK</dc:creator>
  <cp:lastModifiedBy>OKmd opofKK</cp:lastModifiedBy>
  <dcterms:created xsi:type="dcterms:W3CDTF">2021-10-27T16:57:40Z</dcterms:created>
  <dcterms:modified xsi:type="dcterms:W3CDTF">2021-11-10T21:22:28Z</dcterms:modified>
</cp:coreProperties>
</file>