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xr:revisionPtr revIDLastSave="0" documentId="13_ncr:1_{50F2AC65-FEAF-470A-8E20-7798004372E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CUS" sheetId="1" r:id="rId1"/>
    <sheet name="ES" sheetId="2" r:id="rId2"/>
    <sheet name="N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H26" i="2" l="1"/>
  <c r="G26" i="2"/>
  <c r="Q3" i="2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" i="1"/>
  <c r="Q17" i="3"/>
  <c r="Q3" i="3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L12" i="3"/>
  <c r="K3" i="3"/>
  <c r="I26" i="2" l="1"/>
  <c r="G30" i="3"/>
  <c r="R3" i="3" s="1"/>
  <c r="H26" i="3"/>
  <c r="G26" i="3"/>
  <c r="I22" i="3"/>
  <c r="I12" i="3"/>
  <c r="I11" i="3"/>
  <c r="I10" i="3"/>
  <c r="I9" i="3"/>
  <c r="I8" i="3"/>
  <c r="I7" i="3"/>
  <c r="I6" i="3"/>
  <c r="I5" i="3"/>
  <c r="I4" i="3"/>
  <c r="I3" i="3"/>
  <c r="G3" i="3"/>
  <c r="G30" i="2"/>
  <c r="R3" i="2" s="1"/>
  <c r="H30" i="2" s="1"/>
  <c r="K30" i="2" s="1"/>
  <c r="I22" i="2"/>
  <c r="I12" i="2"/>
  <c r="I11" i="2"/>
  <c r="I10" i="2"/>
  <c r="I9" i="2"/>
  <c r="I8" i="2"/>
  <c r="I7" i="2"/>
  <c r="I6" i="2"/>
  <c r="I5" i="2"/>
  <c r="I4" i="2"/>
  <c r="I3" i="2"/>
  <c r="G3" i="2"/>
  <c r="G27" i="1"/>
  <c r="R3" i="1" s="1"/>
  <c r="G3" i="1"/>
  <c r="I21" i="1"/>
  <c r="I12" i="1"/>
  <c r="I11" i="1"/>
  <c r="I7" i="1"/>
  <c r="I4" i="1"/>
  <c r="I10" i="1"/>
  <c r="I9" i="1"/>
  <c r="I8" i="1"/>
  <c r="I6" i="1"/>
  <c r="I5" i="1"/>
  <c r="I3" i="1"/>
  <c r="H24" i="1"/>
  <c r="G24" i="1"/>
  <c r="K3" i="2" l="1"/>
  <c r="L3" i="1"/>
  <c r="I26" i="3"/>
  <c r="H3" i="3" s="1"/>
  <c r="G4" i="3" s="1"/>
  <c r="H3" i="2"/>
  <c r="L3" i="2" s="1"/>
  <c r="L4" i="1"/>
  <c r="L10" i="1"/>
  <c r="L6" i="1"/>
  <c r="L7" i="1"/>
  <c r="L5" i="1"/>
  <c r="L12" i="1"/>
  <c r="L11" i="1"/>
  <c r="I24" i="1"/>
  <c r="H3" i="1" s="1"/>
  <c r="L9" i="1"/>
  <c r="L8" i="1"/>
  <c r="M3" i="2" l="1"/>
  <c r="H4" i="3"/>
  <c r="G5" i="3" s="1"/>
  <c r="H5" i="3" s="1"/>
  <c r="K3" i="1"/>
  <c r="M3" i="1" s="1"/>
  <c r="G4" i="2"/>
  <c r="H4" i="2" s="1"/>
  <c r="G4" i="1"/>
  <c r="H4" i="1" s="1"/>
  <c r="G6" i="3" l="1"/>
  <c r="H6" i="3" s="1"/>
  <c r="J5" i="1"/>
  <c r="O5" i="1" s="1"/>
  <c r="J7" i="1"/>
  <c r="O7" i="1" s="1"/>
  <c r="J6" i="1"/>
  <c r="O6" i="1" s="1"/>
  <c r="J12" i="1"/>
  <c r="O12" i="1" s="1"/>
  <c r="J10" i="1"/>
  <c r="O10" i="1" s="1"/>
  <c r="J8" i="1"/>
  <c r="O8" i="1" s="1"/>
  <c r="J4" i="1"/>
  <c r="J9" i="1"/>
  <c r="O9" i="1" s="1"/>
  <c r="J11" i="1"/>
  <c r="O11" i="1" s="1"/>
  <c r="J3" i="1"/>
  <c r="O3" i="1" s="1"/>
  <c r="G5" i="2"/>
  <c r="H5" i="2" s="1"/>
  <c r="G5" i="1"/>
  <c r="H5" i="1" s="1"/>
  <c r="K4" i="1"/>
  <c r="M4" i="1" s="1"/>
  <c r="O4" i="1" l="1"/>
  <c r="H17" i="1" s="1"/>
  <c r="H16" i="1"/>
  <c r="G7" i="3"/>
  <c r="H7" i="3" s="1"/>
  <c r="G6" i="2"/>
  <c r="H6" i="2" s="1"/>
  <c r="G6" i="1"/>
  <c r="H6" i="1" s="1"/>
  <c r="K5" i="1"/>
  <c r="M5" i="1" s="1"/>
  <c r="G8" i="3" l="1"/>
  <c r="H8" i="3" s="1"/>
  <c r="G7" i="2"/>
  <c r="H7" i="2" s="1"/>
  <c r="G7" i="1"/>
  <c r="H7" i="1" s="1"/>
  <c r="K6" i="1"/>
  <c r="M6" i="1" s="1"/>
  <c r="G9" i="3" l="1"/>
  <c r="H9" i="3" s="1"/>
  <c r="G8" i="2"/>
  <c r="H8" i="2" s="1"/>
  <c r="G8" i="1"/>
  <c r="H8" i="1" s="1"/>
  <c r="K7" i="1"/>
  <c r="M7" i="1" s="1"/>
  <c r="G10" i="3" l="1"/>
  <c r="H10" i="3" s="1"/>
  <c r="G9" i="2"/>
  <c r="H9" i="2" s="1"/>
  <c r="G9" i="1"/>
  <c r="H9" i="1" s="1"/>
  <c r="K8" i="1"/>
  <c r="M8" i="1" s="1"/>
  <c r="G11" i="3" l="1"/>
  <c r="H11" i="3" s="1"/>
  <c r="G10" i="2"/>
  <c r="H10" i="2" s="1"/>
  <c r="G10" i="1"/>
  <c r="H10" i="1" s="1"/>
  <c r="K9" i="1"/>
  <c r="M9" i="1" s="1"/>
  <c r="G12" i="3" l="1"/>
  <c r="H12" i="3" s="1"/>
  <c r="G11" i="2"/>
  <c r="H11" i="2" s="1"/>
  <c r="G11" i="1"/>
  <c r="H11" i="1" s="1"/>
  <c r="K10" i="1"/>
  <c r="M10" i="1" s="1"/>
  <c r="G12" i="2" l="1"/>
  <c r="H12" i="2" s="1"/>
  <c r="G12" i="1"/>
  <c r="H12" i="1" s="1"/>
  <c r="K11" i="1"/>
  <c r="M11" i="1" s="1"/>
  <c r="H27" i="1" l="1"/>
  <c r="K12" i="1"/>
  <c r="M12" i="1" s="1"/>
  <c r="M13" i="1" s="1"/>
  <c r="T4" i="2" l="1"/>
  <c r="T12" i="2"/>
  <c r="T20" i="2"/>
  <c r="T28" i="2"/>
  <c r="T6" i="2"/>
  <c r="T22" i="2"/>
  <c r="T30" i="2"/>
  <c r="T15" i="2"/>
  <c r="T31" i="2"/>
  <c r="T24" i="2"/>
  <c r="T3" i="2"/>
  <c r="T10" i="2"/>
  <c r="T27" i="2"/>
  <c r="T5" i="2"/>
  <c r="T13" i="2"/>
  <c r="T21" i="2"/>
  <c r="T29" i="2"/>
  <c r="T14" i="2"/>
  <c r="T23" i="2"/>
  <c r="T16" i="2"/>
  <c r="T17" i="2"/>
  <c r="T26" i="2"/>
  <c r="T11" i="2"/>
  <c r="T7" i="2"/>
  <c r="T18" i="2"/>
  <c r="T19" i="2"/>
  <c r="T8" i="2"/>
  <c r="T32" i="2"/>
  <c r="T9" i="2"/>
  <c r="T25" i="2"/>
  <c r="T15" i="1"/>
  <c r="T27" i="1"/>
  <c r="T8" i="1"/>
  <c r="T21" i="1"/>
  <c r="T11" i="1"/>
  <c r="T13" i="1"/>
  <c r="T4" i="1"/>
  <c r="T16" i="1"/>
  <c r="T28" i="1"/>
  <c r="T19" i="1"/>
  <c r="T9" i="1"/>
  <c r="T23" i="1"/>
  <c r="T25" i="1"/>
  <c r="T5" i="1"/>
  <c r="T17" i="1"/>
  <c r="T29" i="1"/>
  <c r="T31" i="1"/>
  <c r="T32" i="1"/>
  <c r="T10" i="1"/>
  <c r="T24" i="1"/>
  <c r="T26" i="1"/>
  <c r="T6" i="1"/>
  <c r="T18" i="1"/>
  <c r="T30" i="1"/>
  <c r="T7" i="1"/>
  <c r="T20" i="1"/>
  <c r="T3" i="1"/>
  <c r="T22" i="1"/>
  <c r="T12" i="1"/>
  <c r="T14" i="1"/>
  <c r="K27" i="1"/>
  <c r="U3" i="2" l="1"/>
  <c r="I30" i="2" s="1"/>
  <c r="J30" i="2" s="1"/>
  <c r="U3" i="1"/>
  <c r="L11" i="2"/>
  <c r="K11" i="2"/>
  <c r="L4" i="2"/>
  <c r="K10" i="2"/>
  <c r="L5" i="2"/>
  <c r="L12" i="2"/>
  <c r="K4" i="2"/>
  <c r="K7" i="2"/>
  <c r="L6" i="2"/>
  <c r="K5" i="2"/>
  <c r="L7" i="2"/>
  <c r="K6" i="2"/>
  <c r="L8" i="2"/>
  <c r="L9" i="2"/>
  <c r="K12" i="2"/>
  <c r="L10" i="2"/>
  <c r="K8" i="2"/>
  <c r="K9" i="2"/>
  <c r="I27" i="1"/>
  <c r="J27" i="1" s="1"/>
  <c r="J3" i="2" l="1"/>
  <c r="O3" i="2" s="1"/>
  <c r="M10" i="2"/>
  <c r="J10" i="2"/>
  <c r="O10" i="2" s="1"/>
  <c r="M12" i="2"/>
  <c r="M6" i="2"/>
  <c r="J7" i="2"/>
  <c r="O7" i="2" s="1"/>
  <c r="J8" i="2"/>
  <c r="O8" i="2" s="1"/>
  <c r="J4" i="2"/>
  <c r="J9" i="2"/>
  <c r="O9" i="2" s="1"/>
  <c r="M4" i="2"/>
  <c r="M8" i="2"/>
  <c r="M9" i="2"/>
  <c r="M7" i="2"/>
  <c r="M5" i="2"/>
  <c r="M11" i="2"/>
  <c r="M13" i="2" l="1"/>
  <c r="O4" i="2"/>
  <c r="J11" i="2"/>
  <c r="O11" i="2" s="1"/>
  <c r="J6" i="2"/>
  <c r="O6" i="2" s="1"/>
  <c r="J12" i="2"/>
  <c r="O12" i="2" s="1"/>
  <c r="J5" i="2"/>
  <c r="O5" i="2" s="1"/>
  <c r="H30" i="3"/>
  <c r="T7" i="3" l="1"/>
  <c r="T15" i="3"/>
  <c r="T23" i="3"/>
  <c r="T31" i="3"/>
  <c r="T8" i="3"/>
  <c r="T16" i="3"/>
  <c r="T24" i="3"/>
  <c r="T32" i="3"/>
  <c r="T22" i="3"/>
  <c r="T9" i="3"/>
  <c r="T17" i="3"/>
  <c r="T25" i="3"/>
  <c r="T3" i="3"/>
  <c r="T19" i="3"/>
  <c r="T21" i="3"/>
  <c r="T14" i="3"/>
  <c r="T10" i="3"/>
  <c r="T18" i="3"/>
  <c r="T26" i="3"/>
  <c r="T27" i="3"/>
  <c r="T29" i="3"/>
  <c r="T30" i="3"/>
  <c r="T11" i="3"/>
  <c r="T5" i="3"/>
  <c r="T6" i="3"/>
  <c r="T4" i="3"/>
  <c r="T12" i="3"/>
  <c r="T20" i="3"/>
  <c r="T28" i="3"/>
  <c r="T13" i="3"/>
  <c r="H16" i="2"/>
  <c r="H17" i="2"/>
  <c r="K30" i="3"/>
  <c r="U3" i="3" l="1"/>
  <c r="I30" i="3" s="1"/>
  <c r="J30" i="3" s="1"/>
  <c r="L4" i="3" l="1"/>
  <c r="L8" i="3"/>
  <c r="L10" i="3"/>
  <c r="L3" i="3"/>
  <c r="K4" i="3"/>
  <c r="L5" i="3"/>
  <c r="M5" i="3" s="1"/>
  <c r="K6" i="3"/>
  <c r="K9" i="3"/>
  <c r="L6" i="3"/>
  <c r="L9" i="3"/>
  <c r="L11" i="3"/>
  <c r="K12" i="3"/>
  <c r="K5" i="3"/>
  <c r="L7" i="3"/>
  <c r="K7" i="3"/>
  <c r="K8" i="3"/>
  <c r="K10" i="3"/>
  <c r="K11" i="3"/>
  <c r="M11" i="3" l="1"/>
  <c r="M7" i="3"/>
  <c r="J7" i="3" s="1"/>
  <c r="O7" i="3" s="1"/>
  <c r="M3" i="3"/>
  <c r="J3" i="3" s="1"/>
  <c r="O3" i="3" s="1"/>
  <c r="M10" i="3"/>
  <c r="J10" i="3" s="1"/>
  <c r="O10" i="3" s="1"/>
  <c r="M12" i="3"/>
  <c r="J12" i="3" s="1"/>
  <c r="O12" i="3" s="1"/>
  <c r="M9" i="3"/>
  <c r="J9" i="3" s="1"/>
  <c r="O9" i="3" s="1"/>
  <c r="M8" i="3"/>
  <c r="J8" i="3" s="1"/>
  <c r="O8" i="3" s="1"/>
  <c r="M6" i="3"/>
  <c r="J6" i="3" s="1"/>
  <c r="O6" i="3" s="1"/>
  <c r="M4" i="3"/>
  <c r="J5" i="3"/>
  <c r="O5" i="3" s="1"/>
  <c r="J4" i="3"/>
  <c r="J11" i="3"/>
  <c r="O11" i="3" s="1"/>
  <c r="O4" i="3" l="1"/>
  <c r="H16" i="3"/>
  <c r="H17" i="3"/>
  <c r="M13" i="3"/>
</calcChain>
</file>

<file path=xl/sharedStrings.xml><?xml version="1.0" encoding="utf-8"?>
<sst xmlns="http://schemas.openxmlformats.org/spreadsheetml/2006/main" count="144" uniqueCount="29">
  <si>
    <t>Xi</t>
  </si>
  <si>
    <t>Кол-во</t>
  </si>
  <si>
    <t>a</t>
  </si>
  <si>
    <t>b</t>
  </si>
  <si>
    <t>Ni</t>
  </si>
  <si>
    <t>Ti</t>
  </si>
  <si>
    <t>P(a)</t>
  </si>
  <si>
    <t>P(b)</t>
  </si>
  <si>
    <t>Pi</t>
  </si>
  <si>
    <t>α</t>
  </si>
  <si>
    <t>p-value</t>
  </si>
  <si>
    <t>χ2 крит.</t>
  </si>
  <si>
    <t>χ2 эмп.</t>
  </si>
  <si>
    <t>k</t>
  </si>
  <si>
    <t>r</t>
  </si>
  <si>
    <t>m</t>
  </si>
  <si>
    <t>min</t>
  </si>
  <si>
    <t>max</t>
  </si>
  <si>
    <t xml:space="preserve">Δ </t>
  </si>
  <si>
    <t>N</t>
  </si>
  <si>
    <t>S</t>
  </si>
  <si>
    <t>λ</t>
  </si>
  <si>
    <t>x̅</t>
  </si>
  <si>
    <t>S²</t>
  </si>
  <si>
    <t>H0</t>
  </si>
  <si>
    <t>H1</t>
  </si>
  <si>
    <t>=</t>
  </si>
  <si>
    <t xml:space="preserve">   </t>
  </si>
  <si>
    <t>Сумма: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</si>
</sst>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1" xfId="2" applyFont="1" applyBorder="1" applyAlignment="1">
      <alignment horizontal="center" vertical="center"/>
    </xf>
    <xf numFmtId="0" fontId="3" fillId="3" borderId="1" xfId="2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1" applyFont="1" applyBorder="1" applyAlignment="1">
      <alignment horizontal="center" vertical="center"/>
    </xf>
    <xf numFmtId="0" fontId="3" fillId="0" borderId="0" xfId="0" applyFont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3" borderId="1" xfId="2" applyBorder="1" applyAlignment="1">
      <alignment horizontal="center" vertical="center"/>
    </xf>
    <xf numFmtId="0" fontId="1" fillId="3" borderId="3" xfId="2" applyBorder="1" applyAlignment="1">
      <alignment horizontal="center"/>
    </xf>
    <xf numFmtId="0" fontId="1" fillId="3" borderId="1" xfId="2" applyBorder="1"/>
    <xf numFmtId="0" fontId="1" fillId="2" borderId="1" xfId="1" applyBorder="1"/>
    <xf numFmtId="0" fontId="1" fillId="2" borderId="1" xfId="1" applyBorder="1" applyAlignment="1">
      <alignment horizontal="center" vertical="center"/>
    </xf>
    <xf numFmtId="0" fontId="1" fillId="3" borderId="1" xfId="2" applyBorder="1" applyAlignment="1">
      <alignment horizontal="center" vertical="center"/>
    </xf>
    <xf numFmtId="0" fontId="0" fillId="0" borderId="1" xfId="0" applyBorder="1"/>
  </cellXfs>
  <cellStyles count="3">
    <cellStyle name="20% — акцент4" xfId="1" builtinId="42"/>
    <cellStyle name="60% — акцент4" xfId="2" builtinId="44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CUS!$C$3:$C$32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</c:numCache>
            </c:numRef>
          </c:cat>
          <c:val>
            <c:numRef>
              <c:f>CUS!$D$3:$D$32</c:f>
              <c:numCache>
                <c:formatCode>General</c:formatCode>
                <c:ptCount val="30"/>
                <c:pt idx="0">
                  <c:v>556</c:v>
                </c:pt>
                <c:pt idx="1">
                  <c:v>1135</c:v>
                </c:pt>
                <c:pt idx="2">
                  <c:v>1085</c:v>
                </c:pt>
                <c:pt idx="3">
                  <c:v>1068</c:v>
                </c:pt>
                <c:pt idx="4">
                  <c:v>1057</c:v>
                </c:pt>
                <c:pt idx="5">
                  <c:v>1109</c:v>
                </c:pt>
                <c:pt idx="6">
                  <c:v>1053</c:v>
                </c:pt>
                <c:pt idx="7">
                  <c:v>1097</c:v>
                </c:pt>
                <c:pt idx="8">
                  <c:v>1101</c:v>
                </c:pt>
                <c:pt idx="9">
                  <c:v>1154</c:v>
                </c:pt>
                <c:pt idx="10">
                  <c:v>1114</c:v>
                </c:pt>
                <c:pt idx="11">
                  <c:v>1141</c:v>
                </c:pt>
                <c:pt idx="12">
                  <c:v>1142</c:v>
                </c:pt>
                <c:pt idx="13">
                  <c:v>1116</c:v>
                </c:pt>
                <c:pt idx="14">
                  <c:v>1077</c:v>
                </c:pt>
                <c:pt idx="15">
                  <c:v>1079</c:v>
                </c:pt>
                <c:pt idx="16">
                  <c:v>1058</c:v>
                </c:pt>
                <c:pt idx="17">
                  <c:v>1121</c:v>
                </c:pt>
                <c:pt idx="18">
                  <c:v>1080</c:v>
                </c:pt>
                <c:pt idx="19">
                  <c:v>1140</c:v>
                </c:pt>
                <c:pt idx="20">
                  <c:v>1068</c:v>
                </c:pt>
                <c:pt idx="21">
                  <c:v>1077</c:v>
                </c:pt>
                <c:pt idx="22">
                  <c:v>1136</c:v>
                </c:pt>
                <c:pt idx="23">
                  <c:v>1072</c:v>
                </c:pt>
                <c:pt idx="24">
                  <c:v>1145</c:v>
                </c:pt>
                <c:pt idx="25">
                  <c:v>1128</c:v>
                </c:pt>
                <c:pt idx="26">
                  <c:v>1178</c:v>
                </c:pt>
                <c:pt idx="27">
                  <c:v>1082</c:v>
                </c:pt>
                <c:pt idx="28">
                  <c:v>1062</c:v>
                </c:pt>
                <c:pt idx="29">
                  <c:v>1092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A-4612-9D3E-00EB05A6C8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86802896"/>
        <c:axId val="1386802064"/>
      </c:lineChart>
      <c:catAx>
        <c:axId val="138680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802064"/>
        <c:crosses val="autoZero"/>
        <c:auto val="1"/>
        <c:lblAlgn val="ctr"/>
        <c:lblOffset val="100"/>
        <c:noMultiLvlLbl val="0"/>
      </c:catAx>
      <c:valAx>
        <c:axId val="138680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8680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6"/>
          <c:order val="0"/>
          <c:tx>
            <c:strRef>
              <c:f>ES!$D$2</c:f>
              <c:strCache>
                <c:ptCount val="1"/>
                <c:pt idx="0">
                  <c:v>Кол-во</c:v>
                </c:pt>
              </c:strCache>
            </c:strRef>
          </c:tx>
          <c:spPr>
            <a:ln w="381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ES!$C$3:$C$32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</c:numCache>
            </c:numRef>
          </c:cat>
          <c:val>
            <c:numRef>
              <c:f>ES!$D$3:$D$32</c:f>
              <c:numCache>
                <c:formatCode>General</c:formatCode>
                <c:ptCount val="30"/>
                <c:pt idx="0">
                  <c:v>9211</c:v>
                </c:pt>
                <c:pt idx="1">
                  <c:v>14526</c:v>
                </c:pt>
                <c:pt idx="2">
                  <c:v>10845</c:v>
                </c:pt>
                <c:pt idx="3">
                  <c:v>8097</c:v>
                </c:pt>
                <c:pt idx="4">
                  <c:v>5830</c:v>
                </c:pt>
                <c:pt idx="5">
                  <c:v>4345</c:v>
                </c:pt>
                <c:pt idx="6">
                  <c:v>3270</c:v>
                </c:pt>
                <c:pt idx="7">
                  <c:v>2420</c:v>
                </c:pt>
                <c:pt idx="8">
                  <c:v>1750</c:v>
                </c:pt>
                <c:pt idx="9">
                  <c:v>1422</c:v>
                </c:pt>
                <c:pt idx="10">
                  <c:v>998</c:v>
                </c:pt>
                <c:pt idx="11">
                  <c:v>718</c:v>
                </c:pt>
                <c:pt idx="12">
                  <c:v>557</c:v>
                </c:pt>
                <c:pt idx="13">
                  <c:v>422</c:v>
                </c:pt>
                <c:pt idx="14">
                  <c:v>281</c:v>
                </c:pt>
                <c:pt idx="15">
                  <c:v>232</c:v>
                </c:pt>
                <c:pt idx="16">
                  <c:v>156</c:v>
                </c:pt>
                <c:pt idx="17">
                  <c:v>131</c:v>
                </c:pt>
                <c:pt idx="18">
                  <c:v>74</c:v>
                </c:pt>
                <c:pt idx="19">
                  <c:v>63</c:v>
                </c:pt>
                <c:pt idx="20">
                  <c:v>42</c:v>
                </c:pt>
                <c:pt idx="21">
                  <c:v>44</c:v>
                </c:pt>
                <c:pt idx="22">
                  <c:v>35</c:v>
                </c:pt>
                <c:pt idx="23">
                  <c:v>21</c:v>
                </c:pt>
                <c:pt idx="24">
                  <c:v>10</c:v>
                </c:pt>
                <c:pt idx="25">
                  <c:v>12</c:v>
                </c:pt>
                <c:pt idx="26">
                  <c:v>6</c:v>
                </c:pt>
                <c:pt idx="27">
                  <c:v>5</c:v>
                </c:pt>
                <c:pt idx="28">
                  <c:v>4</c:v>
                </c:pt>
                <c:pt idx="2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7B4-4986-8296-1898F3598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634048"/>
        <c:axId val="1405634464"/>
      </c:lineChart>
      <c:catAx>
        <c:axId val="1405634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5634464"/>
        <c:crosses val="autoZero"/>
        <c:auto val="1"/>
        <c:lblAlgn val="ctr"/>
        <c:lblOffset val="100"/>
        <c:noMultiLvlLbl val="0"/>
      </c:catAx>
      <c:valAx>
        <c:axId val="140563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5634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NS!$C$3:$C$32</c:f>
              <c:numCache>
                <c:formatCode>General</c:formatCode>
                <c:ptCount val="30"/>
                <c:pt idx="0">
                  <c:v>-1.7</c:v>
                </c:pt>
                <c:pt idx="1">
                  <c:v>-1.6</c:v>
                </c:pt>
                <c:pt idx="2">
                  <c:v>-1.5</c:v>
                </c:pt>
                <c:pt idx="3">
                  <c:v>-1.4</c:v>
                </c:pt>
                <c:pt idx="4">
                  <c:v>-1.3</c:v>
                </c:pt>
                <c:pt idx="5">
                  <c:v>-1.2</c:v>
                </c:pt>
                <c:pt idx="6">
                  <c:v>-1.1000000000000001</c:v>
                </c:pt>
                <c:pt idx="7">
                  <c:v>-1</c:v>
                </c:pt>
                <c:pt idx="8">
                  <c:v>-0.90000000000000102</c:v>
                </c:pt>
                <c:pt idx="9">
                  <c:v>-0.80000000000000104</c:v>
                </c:pt>
                <c:pt idx="10">
                  <c:v>-0.70000000000000095</c:v>
                </c:pt>
                <c:pt idx="11">
                  <c:v>-0.6</c:v>
                </c:pt>
                <c:pt idx="12">
                  <c:v>-0.5</c:v>
                </c:pt>
                <c:pt idx="13">
                  <c:v>-0.4</c:v>
                </c:pt>
                <c:pt idx="14">
                  <c:v>-0.3</c:v>
                </c:pt>
                <c:pt idx="15">
                  <c:v>-0.2</c:v>
                </c:pt>
                <c:pt idx="16">
                  <c:v>-9.9999999999999895E-2</c:v>
                </c:pt>
                <c:pt idx="17">
                  <c:v>0</c:v>
                </c:pt>
                <c:pt idx="18">
                  <c:v>0.1</c:v>
                </c:pt>
                <c:pt idx="19">
                  <c:v>0.2</c:v>
                </c:pt>
                <c:pt idx="20">
                  <c:v>0.3</c:v>
                </c:pt>
                <c:pt idx="21">
                  <c:v>0.4</c:v>
                </c:pt>
                <c:pt idx="22">
                  <c:v>0.5</c:v>
                </c:pt>
                <c:pt idx="23">
                  <c:v>0.6</c:v>
                </c:pt>
                <c:pt idx="24">
                  <c:v>0.7</c:v>
                </c:pt>
                <c:pt idx="25">
                  <c:v>0.8</c:v>
                </c:pt>
                <c:pt idx="26">
                  <c:v>0.9</c:v>
                </c:pt>
                <c:pt idx="27">
                  <c:v>1</c:v>
                </c:pt>
                <c:pt idx="28">
                  <c:v>1.1000000000000001</c:v>
                </c:pt>
                <c:pt idx="29">
                  <c:v>1.2</c:v>
                </c:pt>
              </c:numCache>
            </c:numRef>
          </c:cat>
          <c:val>
            <c:numRef>
              <c:f>NS!$D$3:$D$32</c:f>
              <c:numCache>
                <c:formatCode>General</c:formatCode>
                <c:ptCount val="30"/>
                <c:pt idx="0">
                  <c:v>638</c:v>
                </c:pt>
                <c:pt idx="1">
                  <c:v>775</c:v>
                </c:pt>
                <c:pt idx="2">
                  <c:v>807</c:v>
                </c:pt>
                <c:pt idx="3">
                  <c:v>1002</c:v>
                </c:pt>
                <c:pt idx="4">
                  <c:v>1184</c:v>
                </c:pt>
                <c:pt idx="5">
                  <c:v>1269</c:v>
                </c:pt>
                <c:pt idx="6">
                  <c:v>1417</c:v>
                </c:pt>
                <c:pt idx="7">
                  <c:v>1601</c:v>
                </c:pt>
                <c:pt idx="8">
                  <c:v>1782</c:v>
                </c:pt>
                <c:pt idx="9">
                  <c:v>1863</c:v>
                </c:pt>
                <c:pt idx="10">
                  <c:v>2081</c:v>
                </c:pt>
                <c:pt idx="11">
                  <c:v>2221</c:v>
                </c:pt>
                <c:pt idx="12">
                  <c:v>2300</c:v>
                </c:pt>
                <c:pt idx="13">
                  <c:v>2421</c:v>
                </c:pt>
                <c:pt idx="14">
                  <c:v>2466</c:v>
                </c:pt>
                <c:pt idx="15">
                  <c:v>2525</c:v>
                </c:pt>
                <c:pt idx="16">
                  <c:v>2510</c:v>
                </c:pt>
                <c:pt idx="17">
                  <c:v>2621</c:v>
                </c:pt>
                <c:pt idx="18">
                  <c:v>2639</c:v>
                </c:pt>
                <c:pt idx="19">
                  <c:v>2509</c:v>
                </c:pt>
                <c:pt idx="20">
                  <c:v>2484</c:v>
                </c:pt>
                <c:pt idx="21">
                  <c:v>2451</c:v>
                </c:pt>
                <c:pt idx="22">
                  <c:v>2291</c:v>
                </c:pt>
                <c:pt idx="23">
                  <c:v>2236</c:v>
                </c:pt>
                <c:pt idx="24">
                  <c:v>2071</c:v>
                </c:pt>
                <c:pt idx="25">
                  <c:v>1914</c:v>
                </c:pt>
                <c:pt idx="26">
                  <c:v>1759</c:v>
                </c:pt>
                <c:pt idx="27">
                  <c:v>1596</c:v>
                </c:pt>
                <c:pt idx="28">
                  <c:v>1393</c:v>
                </c:pt>
                <c:pt idx="29">
                  <c:v>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5D-4D57-AD7C-64594D538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711456"/>
        <c:axId val="1340061088"/>
      </c:lineChart>
      <c:catAx>
        <c:axId val="1342711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0061088"/>
        <c:crosses val="autoZero"/>
        <c:auto val="1"/>
        <c:lblAlgn val="ctr"/>
        <c:lblOffset val="100"/>
        <c:noMultiLvlLbl val="0"/>
      </c:catAx>
      <c:valAx>
        <c:axId val="13400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4271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533400</xdr:colOff>
      <xdr:row>25</xdr:row>
      <xdr:rowOff>52387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0E9799-3F11-F64B-ACCA-C76A1B88BD94}"/>
            </a:ext>
          </a:extLst>
        </xdr:cNvPr>
        <xdr:cNvSpPr txBox="1"/>
      </xdr:nvSpPr>
      <xdr:spPr>
        <a:xfrm>
          <a:off x="11506200" y="48148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21</xdr:col>
      <xdr:colOff>117443</xdr:colOff>
      <xdr:row>27</xdr:row>
      <xdr:rowOff>41751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EC89F95-BD57-1686-9EF7-7D934CD49C63}"/>
            </a:ext>
          </a:extLst>
        </xdr:cNvPr>
        <xdr:cNvSpPr txBox="1"/>
      </xdr:nvSpPr>
      <xdr:spPr>
        <a:xfrm>
          <a:off x="11699843" y="518525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20</xdr:col>
      <xdr:colOff>533400</xdr:colOff>
      <xdr:row>24</xdr:row>
      <xdr:rowOff>23812</xdr:rowOff>
    </xdr:from>
    <xdr:ext cx="65" cy="172227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694034C-A4A6-1EC9-B36B-F92CD22C4E80}"/>
            </a:ext>
          </a:extLst>
        </xdr:cNvPr>
        <xdr:cNvSpPr txBox="1"/>
      </xdr:nvSpPr>
      <xdr:spPr>
        <a:xfrm>
          <a:off x="11506200" y="4814887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19051</xdr:colOff>
      <xdr:row>1</xdr:row>
      <xdr:rowOff>9525</xdr:rowOff>
    </xdr:from>
    <xdr:ext cx="598520" cy="3683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CAA8C94-E5AA-FA4D-D3E3-DE532421FA5F}"/>
                </a:ext>
              </a:extLst>
            </xdr:cNvPr>
            <xdr:cNvSpPr txBox="1"/>
          </xdr:nvSpPr>
          <xdr:spPr>
            <a:xfrm>
              <a:off x="7829551" y="200025"/>
              <a:ext cx="598520" cy="368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sz="11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9CAA8C94-E5AA-FA4D-D3E3-DE532421FA5F}"/>
                </a:ext>
              </a:extLst>
            </xdr:cNvPr>
            <xdr:cNvSpPr txBox="1"/>
          </xdr:nvSpPr>
          <xdr:spPr>
            <a:xfrm>
              <a:off x="7829551" y="200025"/>
              <a:ext cx="598520" cy="368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𝑁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𝑖−𝑇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 )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𝑇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513461</xdr:colOff>
      <xdr:row>1</xdr:row>
      <xdr:rowOff>142875</xdr:rowOff>
    </xdr:from>
    <xdr:ext cx="1005110" cy="2272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A7F260D-E8A3-D758-A1BC-7F6C810E9AA7}"/>
                </a:ext>
              </a:extLst>
            </xdr:cNvPr>
            <xdr:cNvSpPr txBox="1"/>
          </xdr:nvSpPr>
          <xdr:spPr>
            <a:xfrm>
              <a:off x="9657461" y="327932"/>
              <a:ext cx="1005110" cy="227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𝑋𝑖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𝑁𝑖</m:t>
                    </m:r>
                  </m:oMath>
                </m:oMathPara>
              </a14:m>
              <a:endParaRPr lang="ru-RU">
                <a:effectLst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CA7F260D-E8A3-D758-A1BC-7F6C810E9AA7}"/>
                </a:ext>
              </a:extLst>
            </xdr:cNvPr>
            <xdr:cNvSpPr txBox="1"/>
          </xdr:nvSpPr>
          <xdr:spPr>
            <a:xfrm>
              <a:off x="9657461" y="327932"/>
              <a:ext cx="1005110" cy="2272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∗𝑁𝑖</a:t>
              </a:r>
              <a:endParaRPr lang="ru-RU">
                <a:effectLst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38101</xdr:colOff>
      <xdr:row>0</xdr:row>
      <xdr:rowOff>180975</xdr:rowOff>
    </xdr:from>
    <xdr:ext cx="1304924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A61841FA-AA2C-49CB-B229-4D86B6762942}"/>
                </a:ext>
              </a:extLst>
            </xdr:cNvPr>
            <xdr:cNvSpPr txBox="1"/>
          </xdr:nvSpPr>
          <xdr:spPr>
            <a:xfrm>
              <a:off x="12820651" y="180975"/>
              <a:ext cx="1304924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²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sup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 </m:t>
                            </m:r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ru-RU">
                <a:effectLst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A61841FA-AA2C-49CB-B229-4D86B6762942}"/>
                </a:ext>
              </a:extLst>
            </xdr:cNvPr>
            <xdr:cNvSpPr txBox="1"/>
          </xdr:nvSpPr>
          <xdr:spPr>
            <a:xfrm>
              <a:off x="12820651" y="180975"/>
              <a:ext cx="1304924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𝑆²=1/𝑁 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^𝑁▒〖(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 𝑥 ̅)〗^2 </a:t>
              </a:r>
              <a:endParaRPr lang="ru-RU">
                <a:effectLst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19</xdr:col>
      <xdr:colOff>28575</xdr:colOff>
      <xdr:row>1</xdr:row>
      <xdr:rowOff>38100</xdr:rowOff>
    </xdr:from>
    <xdr:ext cx="1473654" cy="4191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7FE9CFFD-7C0B-4797-A557-6A0DA1A44232}"/>
                </a:ext>
              </a:extLst>
            </xdr:cNvPr>
            <xdr:cNvSpPr txBox="1"/>
          </xdr:nvSpPr>
          <xdr:spPr>
            <a:xfrm>
              <a:off x="12699546" y="223157"/>
              <a:ext cx="1473654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ru-RU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кол−во</m:t>
                    </m:r>
                  </m:oMath>
                </m:oMathPara>
              </a14:m>
              <a:endParaRPr lang="ru-RU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>
                <a:effectLst/>
              </a:endParaRPr>
            </a:p>
          </xdr:txBody>
        </xdr:sp>
      </mc:Choice>
      <mc:Fallback xmlns=""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7FE9CFFD-7C0B-4797-A557-6A0DA1A44232}"/>
                </a:ext>
              </a:extLst>
            </xdr:cNvPr>
            <xdr:cNvSpPr txBox="1"/>
          </xdr:nvSpPr>
          <xdr:spPr>
            <a:xfrm>
              <a:off x="12699546" y="223157"/>
              <a:ext cx="1473654" cy="4191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 𝑥 ̅)〗^2  ∗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кол−во</a:t>
              </a:r>
              <a:endParaRPr lang="ru-RU" sz="1100" b="0">
                <a:solidFill>
                  <a:schemeClr val="tx1"/>
                </a:solidFill>
                <a:effectLst/>
                <a:ea typeface="+mn-ea"/>
                <a:cs typeface="+mn-cs"/>
              </a:endParaRP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endParaRPr lang="ru-RU">
                <a:effectLst/>
              </a:endParaRPr>
            </a:p>
          </xdr:txBody>
        </xdr:sp>
      </mc:Fallback>
    </mc:AlternateContent>
    <xdr:clientData/>
  </xdr:oneCellAnchor>
  <xdr:oneCellAnchor>
    <xdr:from>
      <xdr:col>17</xdr:col>
      <xdr:colOff>28575</xdr:colOff>
      <xdr:row>0</xdr:row>
      <xdr:rowOff>171450</xdr:rowOff>
    </xdr:from>
    <xdr:ext cx="1438275" cy="4908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B294CE9B-624B-4213-97E9-ADE34EE30045}"/>
                </a:ext>
              </a:extLst>
            </xdr:cNvPr>
            <xdr:cNvSpPr txBox="1"/>
          </xdr:nvSpPr>
          <xdr:spPr>
            <a:xfrm>
              <a:off x="10477500" y="171450"/>
              <a:ext cx="1438275" cy="49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sup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𝑁𝑖</m:t>
                        </m:r>
                      </m:e>
                    </m:nary>
                  </m:oMath>
                </m:oMathPara>
              </a14:m>
              <a:endParaRPr lang="ru-RU">
                <a:effectLst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B294CE9B-624B-4213-97E9-ADE34EE30045}"/>
                </a:ext>
              </a:extLst>
            </xdr:cNvPr>
            <xdr:cNvSpPr txBox="1"/>
          </xdr:nvSpPr>
          <xdr:spPr>
            <a:xfrm>
              <a:off x="10477500" y="171450"/>
              <a:ext cx="1438275" cy="49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𝑥̅=1/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𝑁 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^𝑁▒〖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∗𝑁𝑖〗</a:t>
              </a:r>
              <a:endParaRPr lang="ru-RU">
                <a:effectLst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twoCellAnchor>
    <xdr:from>
      <xdr:col>9</xdr:col>
      <xdr:colOff>200024</xdr:colOff>
      <xdr:row>13</xdr:row>
      <xdr:rowOff>100012</xdr:rowOff>
    </xdr:from>
    <xdr:to>
      <xdr:col>15</xdr:col>
      <xdr:colOff>419099</xdr:colOff>
      <xdr:row>24</xdr:row>
      <xdr:rowOff>85725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7873975-3E48-48FE-A347-EF812E9EF7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533400</xdr:colOff>
      <xdr:row>25</xdr:row>
      <xdr:rowOff>52387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72317F6-079E-4EFB-89EE-BDE4EFA632C9}"/>
            </a:ext>
          </a:extLst>
        </xdr:cNvPr>
        <xdr:cNvSpPr txBox="1"/>
      </xdr:nvSpPr>
      <xdr:spPr>
        <a:xfrm>
          <a:off x="13963650" y="5319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21</xdr:col>
      <xdr:colOff>117443</xdr:colOff>
      <xdr:row>27</xdr:row>
      <xdr:rowOff>41751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B7F3C9C-4892-4927-A71D-EBACD26C841F}"/>
            </a:ext>
          </a:extLst>
        </xdr:cNvPr>
        <xdr:cNvSpPr txBox="1"/>
      </xdr:nvSpPr>
      <xdr:spPr>
        <a:xfrm>
          <a:off x="14938343" y="57091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20</xdr:col>
      <xdr:colOff>533400</xdr:colOff>
      <xdr:row>24</xdr:row>
      <xdr:rowOff>23812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4372425-7167-4957-84D1-7FC573C403F9}"/>
            </a:ext>
          </a:extLst>
        </xdr:cNvPr>
        <xdr:cNvSpPr txBox="1"/>
      </xdr:nvSpPr>
      <xdr:spPr>
        <a:xfrm>
          <a:off x="13963650" y="5091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19051</xdr:colOff>
      <xdr:row>1</xdr:row>
      <xdr:rowOff>9525</xdr:rowOff>
    </xdr:from>
    <xdr:ext cx="598520" cy="3683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C78AB13-CA8C-4399-B0F7-59C3AE954ED6}"/>
                </a:ext>
              </a:extLst>
            </xdr:cNvPr>
            <xdr:cNvSpPr txBox="1"/>
          </xdr:nvSpPr>
          <xdr:spPr>
            <a:xfrm>
              <a:off x="8477251" y="200025"/>
              <a:ext cx="598520" cy="368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sz="11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7C78AB13-CA8C-4399-B0F7-59C3AE954ED6}"/>
                </a:ext>
              </a:extLst>
            </xdr:cNvPr>
            <xdr:cNvSpPr txBox="1"/>
          </xdr:nvSpPr>
          <xdr:spPr>
            <a:xfrm>
              <a:off x="8477251" y="200025"/>
              <a:ext cx="598520" cy="368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𝑁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𝑖−𝑇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 )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𝑇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513461</xdr:colOff>
      <xdr:row>1</xdr:row>
      <xdr:rowOff>142875</xdr:rowOff>
    </xdr:from>
    <xdr:ext cx="1005110" cy="2490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4DA9783-1D8F-40DA-91E7-5A000774D1CC}"/>
                </a:ext>
              </a:extLst>
            </xdr:cNvPr>
            <xdr:cNvSpPr txBox="1"/>
          </xdr:nvSpPr>
          <xdr:spPr>
            <a:xfrm>
              <a:off x="10136432" y="327932"/>
              <a:ext cx="1005110" cy="249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𝑋𝑖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𝑁𝑖</m:t>
                    </m:r>
                  </m:oMath>
                </m:oMathPara>
              </a14:m>
              <a:endParaRPr lang="ru-RU">
                <a:effectLst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04DA9783-1D8F-40DA-91E7-5A000774D1CC}"/>
                </a:ext>
              </a:extLst>
            </xdr:cNvPr>
            <xdr:cNvSpPr txBox="1"/>
          </xdr:nvSpPr>
          <xdr:spPr>
            <a:xfrm>
              <a:off x="10136432" y="327932"/>
              <a:ext cx="1005110" cy="24901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∗𝑁𝑖</a:t>
              </a:r>
              <a:endParaRPr lang="ru-RU">
                <a:effectLst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16</xdr:col>
      <xdr:colOff>761999</xdr:colOff>
      <xdr:row>0</xdr:row>
      <xdr:rowOff>175927</xdr:rowOff>
    </xdr:from>
    <xdr:ext cx="1438275" cy="4908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7235D5F-A05B-4AF3-A833-F36757689FBE}"/>
                </a:ext>
              </a:extLst>
            </xdr:cNvPr>
            <xdr:cNvSpPr txBox="1"/>
          </xdr:nvSpPr>
          <xdr:spPr>
            <a:xfrm>
              <a:off x="10858499" y="175927"/>
              <a:ext cx="1438275" cy="49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sup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𝑁𝑖</m:t>
                        </m:r>
                      </m:e>
                    </m:nary>
                  </m:oMath>
                </m:oMathPara>
              </a14:m>
              <a:endParaRPr lang="ru-RU">
                <a:effectLst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87235D5F-A05B-4AF3-A833-F36757689FBE}"/>
                </a:ext>
              </a:extLst>
            </xdr:cNvPr>
            <xdr:cNvSpPr txBox="1"/>
          </xdr:nvSpPr>
          <xdr:spPr>
            <a:xfrm>
              <a:off x="10858499" y="175927"/>
              <a:ext cx="1438275" cy="49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𝑥̅=1/𝑁 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^𝑁▒〖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∗𝑁𝑖〗</a:t>
              </a:r>
              <a:endParaRPr lang="ru-RU">
                <a:effectLst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38101</xdr:colOff>
      <xdr:row>0</xdr:row>
      <xdr:rowOff>180975</xdr:rowOff>
    </xdr:from>
    <xdr:ext cx="1304924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4F3EF1B-3D47-4F11-9AFE-CF2E726164D1}"/>
                </a:ext>
              </a:extLst>
            </xdr:cNvPr>
            <xdr:cNvSpPr txBox="1"/>
          </xdr:nvSpPr>
          <xdr:spPr>
            <a:xfrm>
              <a:off x="13468351" y="180975"/>
              <a:ext cx="1304924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²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sup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 </m:t>
                            </m:r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ru-RU">
                <a:effectLst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4F3EF1B-3D47-4F11-9AFE-CF2E726164D1}"/>
                </a:ext>
              </a:extLst>
            </xdr:cNvPr>
            <xdr:cNvSpPr txBox="1"/>
          </xdr:nvSpPr>
          <xdr:spPr>
            <a:xfrm>
              <a:off x="13468351" y="180975"/>
              <a:ext cx="1304924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𝑆²=1/𝑁 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^𝑁▒〖(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 𝑥 ̅)〗^2 </a:t>
              </a:r>
              <a:endParaRPr lang="ru-RU">
                <a:effectLst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19</xdr:col>
      <xdr:colOff>28575</xdr:colOff>
      <xdr:row>1</xdr:row>
      <xdr:rowOff>38101</xdr:rowOff>
    </xdr:from>
    <xdr:ext cx="1473654" cy="38644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BBEAAF7-8F41-4BC8-8632-1357A276F8A5}"/>
                </a:ext>
              </a:extLst>
            </xdr:cNvPr>
            <xdr:cNvSpPr txBox="1"/>
          </xdr:nvSpPr>
          <xdr:spPr>
            <a:xfrm>
              <a:off x="13156746" y="223158"/>
              <a:ext cx="1473654" cy="3864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∗кол−во</m:t>
                    </m:r>
                  </m:oMath>
                </m:oMathPara>
              </a14:m>
              <a:endParaRPr lang="ru-RU">
                <a:effectLst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6BBEAAF7-8F41-4BC8-8632-1357A276F8A5}"/>
                </a:ext>
              </a:extLst>
            </xdr:cNvPr>
            <xdr:cNvSpPr txBox="1"/>
          </xdr:nvSpPr>
          <xdr:spPr>
            <a:xfrm>
              <a:off x="13156746" y="223158"/>
              <a:ext cx="1473654" cy="38644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 𝑥 ̅)〗^2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∗кол−во</a:t>
              </a:r>
              <a:endParaRPr lang="ru-RU">
                <a:effectLst/>
              </a:endParaRPr>
            </a:p>
          </xdr:txBody>
        </xdr:sp>
      </mc:Fallback>
    </mc:AlternateContent>
    <xdr:clientData/>
  </xdr:oneCellAnchor>
  <xdr:twoCellAnchor>
    <xdr:from>
      <xdr:col>9</xdr:col>
      <xdr:colOff>190500</xdr:colOff>
      <xdr:row>13</xdr:row>
      <xdr:rowOff>131988</xdr:rowOff>
    </xdr:from>
    <xdr:to>
      <xdr:col>15</xdr:col>
      <xdr:colOff>340179</xdr:colOff>
      <xdr:row>27</xdr:row>
      <xdr:rowOff>17688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4E67A523-0C4A-41F3-94BD-47B955BE74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533400</xdr:colOff>
      <xdr:row>25</xdr:row>
      <xdr:rowOff>52387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D0AEE99-A413-4503-964B-F0843264F55D}"/>
            </a:ext>
          </a:extLst>
        </xdr:cNvPr>
        <xdr:cNvSpPr txBox="1"/>
      </xdr:nvSpPr>
      <xdr:spPr>
        <a:xfrm>
          <a:off x="14697075" y="53197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21</xdr:col>
      <xdr:colOff>117443</xdr:colOff>
      <xdr:row>27</xdr:row>
      <xdr:rowOff>41751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D62258-FDC4-4D2B-80E2-570F3E15C179}"/>
            </a:ext>
          </a:extLst>
        </xdr:cNvPr>
        <xdr:cNvSpPr txBox="1"/>
      </xdr:nvSpPr>
      <xdr:spPr>
        <a:xfrm>
          <a:off x="15671768" y="5709126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20</xdr:col>
      <xdr:colOff>533400</xdr:colOff>
      <xdr:row>24</xdr:row>
      <xdr:rowOff>23812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2DA5145-DB49-41DE-AAB5-CC9F22976DED}"/>
            </a:ext>
          </a:extLst>
        </xdr:cNvPr>
        <xdr:cNvSpPr txBox="1"/>
      </xdr:nvSpPr>
      <xdr:spPr>
        <a:xfrm>
          <a:off x="14697075" y="50911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14</xdr:col>
      <xdr:colOff>19051</xdr:colOff>
      <xdr:row>1</xdr:row>
      <xdr:rowOff>9525</xdr:rowOff>
    </xdr:from>
    <xdr:ext cx="598520" cy="36830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CAD18E9-E28A-4C1E-B6C6-A5F88455AC50}"/>
                </a:ext>
              </a:extLst>
            </xdr:cNvPr>
            <xdr:cNvSpPr txBox="1"/>
          </xdr:nvSpPr>
          <xdr:spPr>
            <a:xfrm>
              <a:off x="8896351" y="200025"/>
              <a:ext cx="598520" cy="368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ru-RU" sz="1100" i="1">
                            <a:solidFill>
                              <a:srgbClr val="836967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100" i="1">
                                    <a:solidFill>
                                      <a:srgbClr val="836967"/>
                                    </a:solidFill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𝑁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  <m:r>
                                  <a:rPr lang="ru-RU" sz="1100" i="0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sSub>
                                  <m:sSubPr>
                                    <m:ctrlPr>
                                      <a:rPr lang="ru-RU" sz="1100" i="1">
                                        <a:solidFill>
                                          <a:srgbClr val="836967"/>
                                        </a:solidFill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𝑇</m:t>
                                    </m:r>
                                  </m:e>
                                  <m:sub>
                                    <m:r>
                                      <a:rPr lang="ru-RU" sz="1100" i="1">
                                        <a:latin typeface="Cambria Math" panose="02040503050406030204" pitchFamily="18" charset="0"/>
                                      </a:rPr>
                                      <m:t>𝑖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100" i="0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b>
                          <m:sSubPr>
                            <m:ctrlPr>
                              <a:rPr lang="ru-RU" sz="1100" i="1">
                                <a:solidFill>
                                  <a:srgbClr val="836967"/>
                                </a:solidFill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𝑇</m:t>
                            </m:r>
                          </m:e>
                          <m:sub>
                            <m:r>
                              <a:rPr lang="ru-RU" sz="110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5CAD18E9-E28A-4C1E-B6C6-A5F88455AC50}"/>
                </a:ext>
              </a:extLst>
            </xdr:cNvPr>
            <xdr:cNvSpPr txBox="1"/>
          </xdr:nvSpPr>
          <xdr:spPr>
            <a:xfrm>
              <a:off x="8896351" y="200025"/>
              <a:ext cx="598520" cy="36830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(</a:t>
              </a:r>
              <a:r>
                <a:rPr lang="ru-RU" sz="1100" i="0">
                  <a:latin typeface="Cambria Math" panose="02040503050406030204" pitchFamily="18" charset="0"/>
                </a:rPr>
                <a:t>𝑁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𝑖−𝑇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 )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^</a:t>
              </a:r>
              <a:r>
                <a:rPr lang="ru-RU" sz="1100" i="0">
                  <a:latin typeface="Cambria Math" panose="02040503050406030204" pitchFamily="18" charset="0"/>
                </a:rPr>
                <a:t>2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/</a:t>
              </a:r>
              <a:r>
                <a:rPr lang="ru-RU" sz="1100" i="0">
                  <a:latin typeface="Cambria Math" panose="02040503050406030204" pitchFamily="18" charset="0"/>
                </a:rPr>
                <a:t>𝑇</a:t>
              </a:r>
              <a:r>
                <a:rPr lang="ru-RU" sz="1100" i="0">
                  <a:solidFill>
                    <a:srgbClr val="836967"/>
                  </a:solidFill>
                  <a:latin typeface="Cambria Math" panose="02040503050406030204" pitchFamily="18" charset="0"/>
                </a:rPr>
                <a:t>_</a:t>
              </a:r>
              <a:r>
                <a:rPr lang="ru-RU" sz="1100" i="0">
                  <a:latin typeface="Cambria Math" panose="02040503050406030204" pitchFamily="18" charset="0"/>
                </a:rPr>
                <a:t>𝑖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15</xdr:col>
      <xdr:colOff>513461</xdr:colOff>
      <xdr:row>1</xdr:row>
      <xdr:rowOff>142876</xdr:rowOff>
    </xdr:from>
    <xdr:ext cx="1005110" cy="27078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4A3373B-A64C-4BAD-ADAD-C06774DB4E16}"/>
                </a:ext>
              </a:extLst>
            </xdr:cNvPr>
            <xdr:cNvSpPr txBox="1"/>
          </xdr:nvSpPr>
          <xdr:spPr>
            <a:xfrm>
              <a:off x="10136432" y="327933"/>
              <a:ext cx="1005110" cy="27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𝑋𝑖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</m:t>
                    </m:r>
                    <m:r>
                      <a:rPr lang="en-US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𝑁𝑖</m:t>
                    </m:r>
                  </m:oMath>
                </m:oMathPara>
              </a14:m>
              <a:endParaRPr lang="ru-RU">
                <a:effectLst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24A3373B-A64C-4BAD-ADAD-C06774DB4E16}"/>
                </a:ext>
              </a:extLst>
            </xdr:cNvPr>
            <xdr:cNvSpPr txBox="1"/>
          </xdr:nvSpPr>
          <xdr:spPr>
            <a:xfrm>
              <a:off x="10136432" y="327933"/>
              <a:ext cx="1005110" cy="27078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∗𝑁𝑖</a:t>
              </a:r>
              <a:endParaRPr lang="ru-RU">
                <a:effectLst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16</xdr:col>
      <xdr:colOff>761999</xdr:colOff>
      <xdr:row>0</xdr:row>
      <xdr:rowOff>175927</xdr:rowOff>
    </xdr:from>
    <xdr:ext cx="1438275" cy="4908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4F3940D-B57C-459D-9041-345B4AB757E5}"/>
                </a:ext>
              </a:extLst>
            </xdr:cNvPr>
            <xdr:cNvSpPr txBox="1"/>
          </xdr:nvSpPr>
          <xdr:spPr>
            <a:xfrm>
              <a:off x="10858499" y="175927"/>
              <a:ext cx="1438275" cy="49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̅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sup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∗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𝑁𝑖</m:t>
                        </m:r>
                      </m:e>
                    </m:nary>
                  </m:oMath>
                </m:oMathPara>
              </a14:m>
              <a:endParaRPr lang="ru-RU">
                <a:effectLst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4F3940D-B57C-459D-9041-345B4AB757E5}"/>
                </a:ext>
              </a:extLst>
            </xdr:cNvPr>
            <xdr:cNvSpPr txBox="1"/>
          </xdr:nvSpPr>
          <xdr:spPr>
            <a:xfrm>
              <a:off x="10858499" y="175927"/>
              <a:ext cx="1438275" cy="4908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𝑥̅=1/𝑁 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^𝑁▒〖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∗𝑁𝑖〗</a:t>
              </a:r>
              <a:endParaRPr lang="ru-RU">
                <a:effectLst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20</xdr:col>
      <xdr:colOff>38101</xdr:colOff>
      <xdr:row>0</xdr:row>
      <xdr:rowOff>180975</xdr:rowOff>
    </xdr:from>
    <xdr:ext cx="1304924" cy="5048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F02A0D7-54AA-4046-A80D-E06D16433C8D}"/>
                </a:ext>
              </a:extLst>
            </xdr:cNvPr>
            <xdr:cNvSpPr txBox="1"/>
          </xdr:nvSpPr>
          <xdr:spPr>
            <a:xfrm>
              <a:off x="14201776" y="180975"/>
              <a:ext cx="1304924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²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num>
                      <m:den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den>
                    </m:f>
                    <m:nary>
                      <m:naryPr>
                        <m:chr m:val="∑"/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naryPr>
                      <m:sub>
                        <m:r>
                          <m:rPr>
                            <m:brk m:alnAt="23"/>
                          </m:r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𝑖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0</m:t>
                        </m:r>
                      </m:sub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𝑁</m:t>
                        </m:r>
                      </m:sup>
                      <m:e>
                        <m:sSup>
                          <m:sSupPr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𝑋𝑖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 − </m:t>
                            </m:r>
                            <m:acc>
                              <m:accPr>
                                <m:chr m:val="̅"/>
                                <m:ctrlP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accPr>
                              <m:e>
                                <m:r>
                                  <a:rPr lang="en-US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𝑥</m:t>
                                </m:r>
                              </m:e>
                            </m:acc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  <m:sup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e>
                    </m:nary>
                  </m:oMath>
                </m:oMathPara>
              </a14:m>
              <a:endParaRPr lang="ru-RU">
                <a:effectLst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5F02A0D7-54AA-4046-A80D-E06D16433C8D}"/>
                </a:ext>
              </a:extLst>
            </xdr:cNvPr>
            <xdr:cNvSpPr txBox="1"/>
          </xdr:nvSpPr>
          <xdr:spPr>
            <a:xfrm>
              <a:off x="14201776" y="180975"/>
              <a:ext cx="1304924" cy="5048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𝑆²=1/𝑁 ∑_(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=0)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^𝑁▒〖(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 𝑥 ̅)〗^2 </a:t>
              </a:r>
              <a:endParaRPr lang="ru-RU">
                <a:effectLst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19</xdr:col>
      <xdr:colOff>28575</xdr:colOff>
      <xdr:row>1</xdr:row>
      <xdr:rowOff>38101</xdr:rowOff>
    </xdr:from>
    <xdr:ext cx="1560740" cy="3755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FEF6F4F-AC7E-4B60-A15C-A71FEF41603E}"/>
                </a:ext>
              </a:extLst>
            </xdr:cNvPr>
            <xdr:cNvSpPr txBox="1"/>
          </xdr:nvSpPr>
          <xdr:spPr>
            <a:xfrm>
              <a:off x="13156746" y="223158"/>
              <a:ext cx="1560740" cy="375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𝑋𝑖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− </m:t>
                        </m:r>
                        <m:acc>
                          <m:accPr>
                            <m:chr m:val="̅"/>
                            <m:ctrlP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accPr>
                          <m:e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acc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ru-RU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∗кол−во</m:t>
                    </m:r>
                  </m:oMath>
                </m:oMathPara>
              </a14:m>
              <a:endParaRPr lang="ru-RU">
                <a:effectLst/>
              </a:endParaRPr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AFEF6F4F-AC7E-4B60-A15C-A71FEF41603E}"/>
                </a:ext>
              </a:extLst>
            </xdr:cNvPr>
            <xdr:cNvSpPr txBox="1"/>
          </xdr:nvSpPr>
          <xdr:spPr>
            <a:xfrm>
              <a:off x="13156746" y="223158"/>
              <a:ext cx="1560740" cy="3755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〖(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𝑋𝑖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 𝑥 ̅)〗^2</a:t>
              </a:r>
              <a:r>
                <a:rPr lang="ru-RU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∗кол−во</a:t>
              </a:r>
              <a:endParaRPr lang="ru-RU">
                <a:effectLst/>
              </a:endParaRPr>
            </a:p>
          </xdr:txBody>
        </xdr:sp>
      </mc:Fallback>
    </mc:AlternateContent>
    <xdr:clientData/>
  </xdr:oneCellAnchor>
  <xdr:twoCellAnchor>
    <xdr:from>
      <xdr:col>9</xdr:col>
      <xdr:colOff>209550</xdr:colOff>
      <xdr:row>13</xdr:row>
      <xdr:rowOff>100012</xdr:rowOff>
    </xdr:from>
    <xdr:to>
      <xdr:col>15</xdr:col>
      <xdr:colOff>381000</xdr:colOff>
      <xdr:row>27</xdr:row>
      <xdr:rowOff>42862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659A1780-9DDC-42F3-AD7E-9740FF32ED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50"/>
  <sheetViews>
    <sheetView tabSelected="1" topLeftCell="A4" zoomScaleNormal="100" workbookViewId="0">
      <selection activeCell="E18" sqref="E18"/>
    </sheetView>
  </sheetViews>
  <sheetFormatPr defaultRowHeight="14.5" x14ac:dyDescent="0.35"/>
  <cols>
    <col min="1" max="1" width="9.1796875" customWidth="1"/>
    <col min="2" max="2" width="3.7265625" customWidth="1"/>
    <col min="5" max="5" width="9.1796875" customWidth="1"/>
    <col min="6" max="6" width="3.7265625" customWidth="1"/>
    <col min="9" max="10" width="14" bestFit="1" customWidth="1"/>
    <col min="17" max="17" width="11.54296875" customWidth="1"/>
    <col min="18" max="18" width="22" customWidth="1"/>
    <col min="20" max="20" width="22.81640625" customWidth="1"/>
    <col min="21" max="21" width="20.81640625" customWidth="1"/>
  </cols>
  <sheetData>
    <row r="2" spans="2:25" ht="37.5" customHeight="1" x14ac:dyDescent="0.35">
      <c r="C2" s="5" t="s">
        <v>0</v>
      </c>
      <c r="D2" s="5" t="s">
        <v>1</v>
      </c>
      <c r="E2" s="3"/>
      <c r="F2" s="6"/>
      <c r="G2" s="5" t="s">
        <v>2</v>
      </c>
      <c r="H2" s="5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4" t="s">
        <v>8</v>
      </c>
      <c r="N2" s="1"/>
      <c r="O2" s="13"/>
      <c r="Q2" s="5"/>
      <c r="R2" s="5"/>
      <c r="T2" s="4"/>
      <c r="U2" s="4"/>
    </row>
    <row r="3" spans="2:25" ht="15.5" x14ac:dyDescent="0.35">
      <c r="B3" s="9" t="s">
        <v>26</v>
      </c>
      <c r="C3" s="17">
        <v>0</v>
      </c>
      <c r="D3" s="17">
        <v>556</v>
      </c>
      <c r="E3" s="2"/>
      <c r="F3" s="11">
        <v>1</v>
      </c>
      <c r="G3" s="7">
        <f>C3</f>
        <v>0</v>
      </c>
      <c r="H3" s="7">
        <f t="shared" ref="H3:H12" si="0">$G3+$I$24/10</f>
        <v>0.29000000000000015</v>
      </c>
      <c r="I3" s="7">
        <f>SUM(D3:D5)</f>
        <v>2776</v>
      </c>
      <c r="J3" s="7">
        <f t="shared" ref="J3:J12" si="1">$G$27 * $M$3</f>
        <v>3252.3</v>
      </c>
      <c r="K3" s="7">
        <f>$H3 - $G3</f>
        <v>0.29000000000000015</v>
      </c>
      <c r="L3" s="7">
        <f t="shared" ref="L3:L12" si="2">($H$24 - $G$24)</f>
        <v>2.9000000000000012</v>
      </c>
      <c r="M3" s="7">
        <f>$K3/$L3</f>
        <v>0.1</v>
      </c>
      <c r="N3" s="1"/>
      <c r="O3" s="14">
        <f>($I3-$J3)^2/$J3</f>
        <v>69.754232389386019</v>
      </c>
      <c r="Q3" s="15">
        <f>($C3*$D3)</f>
        <v>0</v>
      </c>
      <c r="R3" s="15">
        <f>SUM($Q$3:$Q$32)/($G$27)</f>
        <v>1.4767241644374753</v>
      </c>
      <c r="T3" s="15">
        <f t="shared" ref="T3:T32" si="3">($C3-$H$27)^2*$D3</f>
        <v>1212.4771273554593</v>
      </c>
      <c r="U3" s="15">
        <f>SUM(T3:T32) * 1/$G$27</f>
        <v>0.7242007254090701</v>
      </c>
    </row>
    <row r="4" spans="2:25" ht="15.5" x14ac:dyDescent="0.35">
      <c r="B4" s="12">
        <v>1</v>
      </c>
      <c r="C4" s="17">
        <f>C3+0.1</f>
        <v>0.1</v>
      </c>
      <c r="D4" s="17">
        <v>1135</v>
      </c>
      <c r="E4" s="2"/>
      <c r="F4" s="11">
        <v>2</v>
      </c>
      <c r="G4" s="7">
        <f>$H3</f>
        <v>0.29000000000000015</v>
      </c>
      <c r="H4" s="7">
        <f t="shared" si="0"/>
        <v>0.58000000000000029</v>
      </c>
      <c r="I4" s="7">
        <f>SUM(D6:D8)</f>
        <v>3234</v>
      </c>
      <c r="J4" s="7">
        <f t="shared" si="1"/>
        <v>3252.3</v>
      </c>
      <c r="K4" s="7">
        <f t="shared" ref="K4:K12" si="4">$H4 - $G4</f>
        <v>0.29000000000000015</v>
      </c>
      <c r="L4" s="7">
        <f t="shared" si="2"/>
        <v>2.9000000000000012</v>
      </c>
      <c r="M4" s="7">
        <f t="shared" ref="M4:M12" si="5">$K4/$L4</f>
        <v>0.1</v>
      </c>
      <c r="N4" s="1"/>
      <c r="O4" s="14">
        <f>($I4-$J4)^2/$J4</f>
        <v>0.10297020570058316</v>
      </c>
      <c r="Q4" s="15">
        <f t="shared" ref="Q4:Q32" si="6">($C4*$D4)</f>
        <v>113.5</v>
      </c>
      <c r="T4" s="15">
        <f t="shared" si="3"/>
        <v>2151.2442973137831</v>
      </c>
      <c r="U4" s="3"/>
      <c r="V4" s="8"/>
      <c r="W4" s="5" t="s">
        <v>24</v>
      </c>
      <c r="X4" s="5" t="s">
        <v>25</v>
      </c>
    </row>
    <row r="5" spans="2:25" ht="15.5" x14ac:dyDescent="0.35">
      <c r="B5" s="10" t="s">
        <v>26</v>
      </c>
      <c r="C5" s="17">
        <f t="shared" ref="C5:C32" si="7">C4+0.1</f>
        <v>0.2</v>
      </c>
      <c r="D5" s="17">
        <v>1085</v>
      </c>
      <c r="E5" s="2"/>
      <c r="F5" s="11">
        <v>3</v>
      </c>
      <c r="G5" s="7">
        <f t="shared" ref="G5:G12" si="8">$H4</f>
        <v>0.58000000000000029</v>
      </c>
      <c r="H5" s="7">
        <f t="shared" si="0"/>
        <v>0.87000000000000044</v>
      </c>
      <c r="I5" s="7">
        <f>SUM(D9:D11)</f>
        <v>3251</v>
      </c>
      <c r="J5" s="7">
        <f t="shared" si="1"/>
        <v>3252.3</v>
      </c>
      <c r="K5" s="7">
        <f t="shared" si="4"/>
        <v>0.29000000000000015</v>
      </c>
      <c r="L5" s="7">
        <f t="shared" si="2"/>
        <v>2.9000000000000012</v>
      </c>
      <c r="M5" s="7">
        <f t="shared" si="5"/>
        <v>0.1</v>
      </c>
      <c r="N5" s="1"/>
      <c r="O5" s="14">
        <f t="shared" ref="O5:O12" si="9">($I5-$J5)^2/$J5</f>
        <v>5.1963226024674008E-4</v>
      </c>
      <c r="Q5" s="15">
        <f t="shared" si="6"/>
        <v>217</v>
      </c>
      <c r="T5" s="15">
        <f t="shared" si="3"/>
        <v>1768.5766823835481</v>
      </c>
      <c r="U5" s="3"/>
      <c r="V5" s="8"/>
      <c r="W5" s="7"/>
      <c r="X5" s="7"/>
      <c r="Y5" s="2"/>
    </row>
    <row r="6" spans="2:25" ht="15.5" x14ac:dyDescent="0.35">
      <c r="B6" s="9" t="s">
        <v>26</v>
      </c>
      <c r="C6" s="17">
        <f t="shared" si="7"/>
        <v>0.30000000000000004</v>
      </c>
      <c r="D6" s="17">
        <v>1068</v>
      </c>
      <c r="E6" s="2"/>
      <c r="F6" s="11">
        <v>4</v>
      </c>
      <c r="G6" s="7">
        <f t="shared" si="8"/>
        <v>0.87000000000000044</v>
      </c>
      <c r="H6" s="7">
        <f t="shared" si="0"/>
        <v>1.1600000000000006</v>
      </c>
      <c r="I6" s="7">
        <f>SUM(D12:D14)</f>
        <v>3409</v>
      </c>
      <c r="J6" s="7">
        <f t="shared" si="1"/>
        <v>3252.3</v>
      </c>
      <c r="K6" s="7">
        <f t="shared" si="4"/>
        <v>0.29000000000000015</v>
      </c>
      <c r="L6" s="7">
        <f t="shared" si="2"/>
        <v>2.9000000000000012</v>
      </c>
      <c r="M6" s="7">
        <f t="shared" si="5"/>
        <v>0.1</v>
      </c>
      <c r="N6" s="1"/>
      <c r="O6" s="14">
        <f t="shared" si="9"/>
        <v>7.5500076868677368</v>
      </c>
      <c r="Q6" s="15">
        <f t="shared" si="6"/>
        <v>320.40000000000003</v>
      </c>
      <c r="T6" s="15">
        <f t="shared" si="3"/>
        <v>1478.8379827947076</v>
      </c>
      <c r="U6" s="3"/>
      <c r="V6" s="6"/>
      <c r="W6" s="6"/>
      <c r="X6" s="6"/>
      <c r="Y6" s="2"/>
    </row>
    <row r="7" spans="2:25" ht="15.5" x14ac:dyDescent="0.35">
      <c r="B7" s="12">
        <v>2</v>
      </c>
      <c r="C7" s="17">
        <f t="shared" si="7"/>
        <v>0.4</v>
      </c>
      <c r="D7" s="17">
        <v>1057</v>
      </c>
      <c r="E7" s="2"/>
      <c r="F7" s="11">
        <v>5</v>
      </c>
      <c r="G7" s="7">
        <f t="shared" si="8"/>
        <v>1.1600000000000006</v>
      </c>
      <c r="H7" s="7">
        <f t="shared" si="0"/>
        <v>1.4500000000000006</v>
      </c>
      <c r="I7" s="7">
        <f>SUM(D15:D17)</f>
        <v>3335</v>
      </c>
      <c r="J7" s="7">
        <f t="shared" si="1"/>
        <v>3252.3</v>
      </c>
      <c r="K7" s="7">
        <f t="shared" si="4"/>
        <v>0.29000000000000004</v>
      </c>
      <c r="L7" s="7">
        <f t="shared" si="2"/>
        <v>2.9000000000000012</v>
      </c>
      <c r="M7" s="7">
        <f t="shared" si="5"/>
        <v>9.9999999999999964E-2</v>
      </c>
      <c r="N7" s="1"/>
      <c r="O7" s="14">
        <f t="shared" si="9"/>
        <v>2.1029087107585309</v>
      </c>
      <c r="Q7" s="15">
        <f t="shared" si="6"/>
        <v>422.8</v>
      </c>
      <c r="T7" s="15">
        <f t="shared" si="3"/>
        <v>1225.4170170817431</v>
      </c>
      <c r="U7" s="3"/>
    </row>
    <row r="8" spans="2:25" ht="15.5" x14ac:dyDescent="0.35">
      <c r="B8" s="10" t="s">
        <v>26</v>
      </c>
      <c r="C8" s="17">
        <f t="shared" si="7"/>
        <v>0.5</v>
      </c>
      <c r="D8" s="17">
        <v>1109</v>
      </c>
      <c r="E8" s="2"/>
      <c r="F8" s="11">
        <v>6</v>
      </c>
      <c r="G8" s="7">
        <f t="shared" si="8"/>
        <v>1.4500000000000006</v>
      </c>
      <c r="H8" s="7">
        <f t="shared" si="0"/>
        <v>1.7400000000000007</v>
      </c>
      <c r="I8" s="7">
        <f>SUM(D18:D20)</f>
        <v>3258</v>
      </c>
      <c r="J8" s="7">
        <f t="shared" si="1"/>
        <v>3252.3</v>
      </c>
      <c r="K8" s="7">
        <f t="shared" si="4"/>
        <v>0.29000000000000004</v>
      </c>
      <c r="L8" s="7">
        <f t="shared" si="2"/>
        <v>2.9000000000000012</v>
      </c>
      <c r="M8" s="7">
        <f t="shared" si="5"/>
        <v>9.9999999999999964E-2</v>
      </c>
      <c r="N8" s="1"/>
      <c r="O8" s="14">
        <f t="shared" si="9"/>
        <v>9.9898533345625946E-3</v>
      </c>
      <c r="Q8" s="15">
        <f t="shared" si="6"/>
        <v>554.5</v>
      </c>
      <c r="T8" s="15">
        <f t="shared" si="3"/>
        <v>1057.9750135762574</v>
      </c>
      <c r="U8" s="3"/>
    </row>
    <row r="9" spans="2:25" ht="15.5" x14ac:dyDescent="0.35">
      <c r="B9" s="9" t="s">
        <v>26</v>
      </c>
      <c r="C9" s="17">
        <f t="shared" si="7"/>
        <v>0.6</v>
      </c>
      <c r="D9" s="17">
        <v>1053</v>
      </c>
      <c r="E9" s="2"/>
      <c r="F9" s="11">
        <v>7</v>
      </c>
      <c r="G9" s="7">
        <f t="shared" si="8"/>
        <v>1.7400000000000007</v>
      </c>
      <c r="H9" s="7">
        <f t="shared" si="0"/>
        <v>2.0300000000000007</v>
      </c>
      <c r="I9" s="7">
        <f>SUM(D21:D23)</f>
        <v>3288</v>
      </c>
      <c r="J9" s="7">
        <f t="shared" si="1"/>
        <v>3252.3</v>
      </c>
      <c r="K9" s="7">
        <f t="shared" si="4"/>
        <v>0.29000000000000004</v>
      </c>
      <c r="L9" s="7">
        <f t="shared" si="2"/>
        <v>2.9000000000000012</v>
      </c>
      <c r="M9" s="7">
        <f t="shared" si="5"/>
        <v>9.9999999999999964E-2</v>
      </c>
      <c r="N9" s="1"/>
      <c r="O9" s="14">
        <f t="shared" si="9"/>
        <v>0.3918734434092756</v>
      </c>
      <c r="Q9" s="15">
        <f t="shared" si="6"/>
        <v>631.79999999999995</v>
      </c>
      <c r="T9" s="15">
        <f t="shared" si="3"/>
        <v>809.38345931554466</v>
      </c>
      <c r="U9" s="3"/>
    </row>
    <row r="10" spans="2:25" ht="15.5" x14ac:dyDescent="0.35">
      <c r="B10" s="12">
        <v>3</v>
      </c>
      <c r="C10" s="17">
        <f t="shared" si="7"/>
        <v>0.7</v>
      </c>
      <c r="D10" s="17">
        <v>1097</v>
      </c>
      <c r="E10" s="2"/>
      <c r="F10" s="11">
        <v>8</v>
      </c>
      <c r="G10" s="7">
        <f t="shared" si="8"/>
        <v>2.0300000000000007</v>
      </c>
      <c r="H10" s="7">
        <f t="shared" si="0"/>
        <v>2.3200000000000007</v>
      </c>
      <c r="I10" s="7">
        <f>SUM(D24:D26)</f>
        <v>3285</v>
      </c>
      <c r="J10" s="7">
        <f t="shared" si="1"/>
        <v>3252.3</v>
      </c>
      <c r="K10" s="7">
        <f t="shared" si="4"/>
        <v>0.29000000000000004</v>
      </c>
      <c r="L10" s="7">
        <f t="shared" si="2"/>
        <v>2.9000000000000012</v>
      </c>
      <c r="M10" s="7">
        <f t="shared" si="5"/>
        <v>9.9999999999999964E-2</v>
      </c>
      <c r="N10" s="1"/>
      <c r="O10" s="14">
        <f t="shared" si="9"/>
        <v>0.32877963287519235</v>
      </c>
      <c r="Q10" s="15">
        <f t="shared" si="6"/>
        <v>767.9</v>
      </c>
      <c r="T10" s="15">
        <f t="shared" si="3"/>
        <v>661.82056910034044</v>
      </c>
      <c r="U10" s="3"/>
    </row>
    <row r="11" spans="2:25" ht="15.5" x14ac:dyDescent="0.35">
      <c r="B11" s="10" t="s">
        <v>26</v>
      </c>
      <c r="C11" s="17">
        <f t="shared" si="7"/>
        <v>0.79999999999999993</v>
      </c>
      <c r="D11" s="17">
        <v>1101</v>
      </c>
      <c r="E11" s="2"/>
      <c r="F11" s="11">
        <v>9</v>
      </c>
      <c r="G11" s="7">
        <f t="shared" si="8"/>
        <v>2.3200000000000007</v>
      </c>
      <c r="H11" s="7">
        <f t="shared" si="0"/>
        <v>2.6100000000000008</v>
      </c>
      <c r="I11" s="7">
        <f>SUM(D27:D29)</f>
        <v>3451</v>
      </c>
      <c r="J11" s="7">
        <f t="shared" si="1"/>
        <v>3252.3</v>
      </c>
      <c r="K11" s="7">
        <f t="shared" si="4"/>
        <v>0.29000000000000004</v>
      </c>
      <c r="L11" s="7">
        <f t="shared" si="2"/>
        <v>2.9000000000000012</v>
      </c>
      <c r="M11" s="7">
        <f t="shared" si="5"/>
        <v>9.9999999999999964E-2</v>
      </c>
      <c r="N11" s="1"/>
      <c r="O11" s="14">
        <f t="shared" si="9"/>
        <v>12.139621191157005</v>
      </c>
      <c r="Q11" s="15">
        <f t="shared" si="6"/>
        <v>880.8</v>
      </c>
      <c r="T11" s="15">
        <f t="shared" si="3"/>
        <v>504.20910980169276</v>
      </c>
      <c r="U11" s="3"/>
    </row>
    <row r="12" spans="2:25" ht="15.5" x14ac:dyDescent="0.35">
      <c r="B12" s="9" t="s">
        <v>26</v>
      </c>
      <c r="C12" s="17">
        <f t="shared" si="7"/>
        <v>0.89999999999999991</v>
      </c>
      <c r="D12" s="17">
        <v>1154</v>
      </c>
      <c r="E12" s="2"/>
      <c r="F12" s="11">
        <v>10</v>
      </c>
      <c r="G12" s="7">
        <f t="shared" si="8"/>
        <v>2.6100000000000008</v>
      </c>
      <c r="H12" s="7">
        <f t="shared" si="0"/>
        <v>2.9000000000000008</v>
      </c>
      <c r="I12" s="7">
        <f>SUM(D30:D32)</f>
        <v>3236</v>
      </c>
      <c r="J12" s="7">
        <f t="shared" si="1"/>
        <v>3252.3</v>
      </c>
      <c r="K12" s="7">
        <f t="shared" si="4"/>
        <v>0.29000000000000004</v>
      </c>
      <c r="L12" s="7">
        <f t="shared" si="2"/>
        <v>2.9000000000000012</v>
      </c>
      <c r="M12" s="7">
        <f t="shared" si="5"/>
        <v>9.9999999999999964E-2</v>
      </c>
      <c r="N12" s="1"/>
      <c r="O12" s="14">
        <f t="shared" si="9"/>
        <v>8.169295575439102E-2</v>
      </c>
      <c r="Q12" s="15">
        <f t="shared" si="6"/>
        <v>1038.5999999999999</v>
      </c>
      <c r="T12" s="15">
        <f t="shared" si="3"/>
        <v>383.83281917040426</v>
      </c>
      <c r="U12" s="3"/>
    </row>
    <row r="13" spans="2:25" ht="15.5" x14ac:dyDescent="0.35">
      <c r="B13" s="12">
        <v>4</v>
      </c>
      <c r="C13" s="17">
        <f t="shared" si="7"/>
        <v>0.99999999999999989</v>
      </c>
      <c r="D13" s="17">
        <v>1114</v>
      </c>
      <c r="E13" s="1"/>
      <c r="F13" s="6"/>
      <c r="G13" s="6"/>
      <c r="H13" s="6"/>
      <c r="I13" s="6"/>
      <c r="J13" s="6"/>
      <c r="K13" s="16" t="s">
        <v>28</v>
      </c>
      <c r="L13" s="16"/>
      <c r="M13" s="15">
        <f>SUM(M3:M12)</f>
        <v>0.99999999999999989</v>
      </c>
      <c r="N13" s="1"/>
      <c r="O13" s="1"/>
      <c r="Q13" s="15">
        <f t="shared" si="6"/>
        <v>1113.9999999999998</v>
      </c>
      <c r="T13" s="15">
        <f t="shared" si="3"/>
        <v>253.17424485989059</v>
      </c>
      <c r="U13" s="3"/>
    </row>
    <row r="14" spans="2:25" ht="15.5" x14ac:dyDescent="0.35">
      <c r="B14" s="10" t="s">
        <v>26</v>
      </c>
      <c r="C14" s="17">
        <f t="shared" si="7"/>
        <v>1.0999999999999999</v>
      </c>
      <c r="D14" s="17">
        <v>1141</v>
      </c>
      <c r="E14" s="1"/>
      <c r="F14" s="6"/>
      <c r="N14" s="1"/>
      <c r="O14" s="1"/>
      <c r="Q14" s="15">
        <f t="shared" si="6"/>
        <v>1255.0999999999999</v>
      </c>
      <c r="T14" s="15">
        <f t="shared" si="3"/>
        <v>161.93197061714113</v>
      </c>
    </row>
    <row r="15" spans="2:25" ht="15.5" x14ac:dyDescent="0.35">
      <c r="B15" s="9" t="s">
        <v>26</v>
      </c>
      <c r="C15" s="17">
        <f t="shared" si="7"/>
        <v>1.2</v>
      </c>
      <c r="D15" s="17">
        <v>1142</v>
      </c>
      <c r="E15" s="1"/>
      <c r="F15" s="6"/>
      <c r="G15" s="5" t="s">
        <v>9</v>
      </c>
      <c r="H15" s="7">
        <v>0.05</v>
      </c>
      <c r="I15" s="6"/>
      <c r="N15" s="1"/>
      <c r="O15" s="1"/>
      <c r="Q15" s="15">
        <f t="shared" si="6"/>
        <v>1370.3999999999999</v>
      </c>
      <c r="T15" s="15">
        <f t="shared" si="3"/>
        <v>87.450092555692805</v>
      </c>
    </row>
    <row r="16" spans="2:25" ht="15.5" x14ac:dyDescent="0.35">
      <c r="B16" s="12">
        <v>5</v>
      </c>
      <c r="C16" s="17">
        <f t="shared" si="7"/>
        <v>1.3</v>
      </c>
      <c r="D16" s="17">
        <v>1116</v>
      </c>
      <c r="E16" s="1"/>
      <c r="F16" s="6"/>
      <c r="G16" s="5" t="s">
        <v>10</v>
      </c>
      <c r="H16" s="7">
        <f>_xlfn.CHISQ.TEST(I4:I12,J4:J12)</f>
        <v>3.7595636210765453E-3</v>
      </c>
      <c r="I16" s="6"/>
      <c r="N16" s="1"/>
      <c r="O16" s="1"/>
      <c r="Q16" s="15">
        <f t="shared" si="6"/>
        <v>1450.8</v>
      </c>
      <c r="T16" s="15">
        <f t="shared" si="3"/>
        <v>34.854276210474168</v>
      </c>
    </row>
    <row r="17" spans="2:20" ht="15.5" x14ac:dyDescent="0.35">
      <c r="B17" s="10" t="s">
        <v>26</v>
      </c>
      <c r="C17" s="17">
        <f t="shared" si="7"/>
        <v>1.4000000000000001</v>
      </c>
      <c r="D17" s="17">
        <v>1077</v>
      </c>
      <c r="E17" s="1"/>
      <c r="F17" s="6"/>
      <c r="G17" s="5" t="s">
        <v>12</v>
      </c>
      <c r="H17" s="7">
        <f>SUM(O3:O12)</f>
        <v>92.46259570150356</v>
      </c>
      <c r="I17" s="6"/>
      <c r="N17" s="1"/>
      <c r="O17" s="1"/>
      <c r="Q17" s="15">
        <f t="shared" si="6"/>
        <v>1507.8000000000002</v>
      </c>
      <c r="T17" s="15">
        <f t="shared" si="3"/>
        <v>6.3398654090931483</v>
      </c>
    </row>
    <row r="18" spans="2:20" ht="15.5" x14ac:dyDescent="0.35">
      <c r="B18" s="9" t="s">
        <v>26</v>
      </c>
      <c r="C18" s="17">
        <f t="shared" si="7"/>
        <v>1.5000000000000002</v>
      </c>
      <c r="D18" s="17">
        <v>1079</v>
      </c>
      <c r="E18" s="1"/>
      <c r="F18" s="6"/>
      <c r="G18" s="5" t="s">
        <v>11</v>
      </c>
      <c r="H18" s="7">
        <v>14.067</v>
      </c>
      <c r="I18" s="6"/>
      <c r="J18" s="6"/>
      <c r="K18" s="6"/>
      <c r="L18" s="6"/>
      <c r="M18" s="2"/>
      <c r="N18" s="1"/>
      <c r="O18" s="1"/>
      <c r="Q18" s="15">
        <f t="shared" si="6"/>
        <v>1618.5000000000002</v>
      </c>
      <c r="T18" s="15">
        <f t="shared" si="3"/>
        <v>0.58456391830326015</v>
      </c>
    </row>
    <row r="19" spans="2:20" ht="15.5" x14ac:dyDescent="0.35">
      <c r="B19" s="12">
        <v>6</v>
      </c>
      <c r="C19" s="17">
        <f t="shared" si="7"/>
        <v>1.6000000000000003</v>
      </c>
      <c r="D19" s="17">
        <v>1058</v>
      </c>
      <c r="E19" s="1"/>
      <c r="F19" s="6"/>
      <c r="G19" s="6"/>
      <c r="H19" s="6"/>
      <c r="I19" s="6"/>
      <c r="J19" s="6"/>
      <c r="K19" s="6"/>
      <c r="L19" s="6"/>
      <c r="M19" s="2"/>
      <c r="N19" s="1"/>
      <c r="O19" s="1"/>
      <c r="Q19" s="15">
        <f t="shared" si="6"/>
        <v>1692.8000000000004</v>
      </c>
      <c r="T19" s="15">
        <f t="shared" si="3"/>
        <v>16.078353668389742</v>
      </c>
    </row>
    <row r="20" spans="2:20" ht="15.5" x14ac:dyDescent="0.35">
      <c r="B20" s="10" t="s">
        <v>26</v>
      </c>
      <c r="C20" s="17">
        <f t="shared" si="7"/>
        <v>1.7000000000000004</v>
      </c>
      <c r="D20" s="17">
        <v>1121</v>
      </c>
      <c r="F20" s="6"/>
      <c r="G20" s="5" t="s">
        <v>13</v>
      </c>
      <c r="H20" s="5" t="s">
        <v>14</v>
      </c>
      <c r="I20" s="5" t="s">
        <v>15</v>
      </c>
      <c r="J20" s="6"/>
      <c r="K20" s="6"/>
      <c r="L20" s="6"/>
      <c r="M20" s="2"/>
      <c r="N20" s="1"/>
      <c r="O20" s="1"/>
      <c r="Q20" s="15">
        <f t="shared" si="6"/>
        <v>1905.7000000000005</v>
      </c>
      <c r="T20" s="15">
        <f t="shared" si="3"/>
        <v>55.884202694427117</v>
      </c>
    </row>
    <row r="21" spans="2:20" ht="15.5" x14ac:dyDescent="0.35">
      <c r="B21" s="9" t="s">
        <v>26</v>
      </c>
      <c r="C21" s="17">
        <f t="shared" si="7"/>
        <v>1.8000000000000005</v>
      </c>
      <c r="D21" s="17">
        <v>1080</v>
      </c>
      <c r="F21" s="6"/>
      <c r="G21" s="7">
        <v>10</v>
      </c>
      <c r="H21" s="7">
        <v>2</v>
      </c>
      <c r="I21" s="7">
        <f>G21-H21-1</f>
        <v>7</v>
      </c>
      <c r="J21" s="6"/>
      <c r="K21" s="6"/>
      <c r="L21" s="6"/>
      <c r="M21" s="2"/>
      <c r="N21" s="1"/>
      <c r="O21" s="1"/>
      <c r="Q21" s="15">
        <f t="shared" si="6"/>
        <v>1944.0000000000005</v>
      </c>
      <c r="T21" s="15">
        <f t="shared" si="3"/>
        <v>112.8678471273407</v>
      </c>
    </row>
    <row r="22" spans="2:20" ht="15.5" x14ac:dyDescent="0.35">
      <c r="B22" s="12">
        <v>7</v>
      </c>
      <c r="C22" s="17">
        <f t="shared" si="7"/>
        <v>1.9000000000000006</v>
      </c>
      <c r="D22" s="17">
        <v>1140</v>
      </c>
      <c r="F22" s="6"/>
      <c r="G22" s="6"/>
      <c r="H22" s="6"/>
      <c r="I22" s="6"/>
      <c r="J22" s="6"/>
      <c r="K22" s="6"/>
      <c r="L22" s="6"/>
      <c r="M22" s="2"/>
      <c r="N22" s="1"/>
      <c r="O22" s="1"/>
      <c r="Q22" s="15">
        <f t="shared" si="6"/>
        <v>2166.0000000000005</v>
      </c>
      <c r="T22" s="15">
        <f t="shared" si="3"/>
        <v>204.24517358711546</v>
      </c>
    </row>
    <row r="23" spans="2:20" ht="15.5" x14ac:dyDescent="0.35">
      <c r="B23" s="10" t="s">
        <v>26</v>
      </c>
      <c r="C23" s="17">
        <f t="shared" si="7"/>
        <v>2.0000000000000004</v>
      </c>
      <c r="D23" s="17">
        <v>1068</v>
      </c>
      <c r="F23" s="6"/>
      <c r="G23" s="5" t="s">
        <v>16</v>
      </c>
      <c r="H23" s="5" t="s">
        <v>17</v>
      </c>
      <c r="I23" s="5" t="s">
        <v>18</v>
      </c>
      <c r="J23" s="6"/>
      <c r="K23" s="6"/>
      <c r="L23" s="6"/>
      <c r="M23" s="2"/>
      <c r="N23" s="1"/>
      <c r="O23" s="1"/>
      <c r="Q23" s="15">
        <f t="shared" si="6"/>
        <v>2136.0000000000005</v>
      </c>
      <c r="T23" s="15">
        <f t="shared" si="3"/>
        <v>292.4371968893476</v>
      </c>
    </row>
    <row r="24" spans="2:20" ht="15.5" x14ac:dyDescent="0.35">
      <c r="B24" s="9" t="s">
        <v>26</v>
      </c>
      <c r="C24" s="17">
        <f t="shared" si="7"/>
        <v>2.1000000000000005</v>
      </c>
      <c r="D24" s="17">
        <v>1077</v>
      </c>
      <c r="F24" s="6"/>
      <c r="G24" s="7">
        <f>C3</f>
        <v>0</v>
      </c>
      <c r="H24" s="7">
        <f>C32</f>
        <v>2.9000000000000012</v>
      </c>
      <c r="I24" s="7">
        <f>H24-G24</f>
        <v>2.9000000000000012</v>
      </c>
      <c r="J24" s="6"/>
      <c r="K24" s="6"/>
      <c r="L24" s="6"/>
      <c r="M24" s="2"/>
      <c r="N24" s="1"/>
      <c r="O24" s="1"/>
      <c r="Q24" s="15">
        <f t="shared" si="6"/>
        <v>2261.7000000000007</v>
      </c>
      <c r="T24" s="15">
        <f t="shared" si="3"/>
        <v>418.38517027026859</v>
      </c>
    </row>
    <row r="25" spans="2:20" ht="15.5" x14ac:dyDescent="0.35">
      <c r="B25" s="12">
        <v>8</v>
      </c>
      <c r="C25" s="17">
        <f t="shared" si="7"/>
        <v>2.2000000000000006</v>
      </c>
      <c r="D25" s="17">
        <v>1136</v>
      </c>
      <c r="F25" s="6"/>
      <c r="J25" s="6"/>
      <c r="K25" s="6"/>
      <c r="L25" s="6"/>
      <c r="M25" s="2"/>
      <c r="N25" s="1"/>
      <c r="O25" s="1"/>
      <c r="Q25" s="15">
        <f t="shared" si="6"/>
        <v>2499.2000000000007</v>
      </c>
      <c r="T25" s="15">
        <f t="shared" si="3"/>
        <v>594.27333337464813</v>
      </c>
    </row>
    <row r="26" spans="2:20" ht="15.5" x14ac:dyDescent="0.35">
      <c r="B26" s="10" t="s">
        <v>26</v>
      </c>
      <c r="C26" s="17">
        <f t="shared" si="7"/>
        <v>2.3000000000000007</v>
      </c>
      <c r="D26" s="17">
        <v>1072</v>
      </c>
      <c r="F26" s="6"/>
      <c r="G26" s="5" t="s">
        <v>19</v>
      </c>
      <c r="H26" s="5" t="s">
        <v>22</v>
      </c>
      <c r="I26" s="5" t="s">
        <v>23</v>
      </c>
      <c r="J26" s="5" t="s">
        <v>20</v>
      </c>
      <c r="K26" s="5" t="s">
        <v>21</v>
      </c>
      <c r="L26" s="6"/>
      <c r="M26" s="2"/>
      <c r="N26" s="1"/>
      <c r="O26" s="1"/>
      <c r="Q26" s="15">
        <f t="shared" si="6"/>
        <v>2465.6000000000008</v>
      </c>
      <c r="T26" s="15">
        <f t="shared" si="3"/>
        <v>726.58348472349883</v>
      </c>
    </row>
    <row r="27" spans="2:20" ht="15.5" x14ac:dyDescent="0.35">
      <c r="B27" s="9" t="s">
        <v>26</v>
      </c>
      <c r="C27" s="17">
        <f t="shared" si="7"/>
        <v>2.4000000000000008</v>
      </c>
      <c r="D27" s="17">
        <v>1145</v>
      </c>
      <c r="F27" s="6"/>
      <c r="G27" s="7">
        <f>SUM(D3:D32)</f>
        <v>32523</v>
      </c>
      <c r="H27" s="7">
        <f>$R$3</f>
        <v>1.4767241644374753</v>
      </c>
      <c r="I27" s="7">
        <f>$U$3</f>
        <v>0.7242007254090701</v>
      </c>
      <c r="J27" s="7">
        <f>SQRT($I$27)</f>
        <v>0.85099983866571327</v>
      </c>
      <c r="K27" s="7">
        <f>1/$H$27</f>
        <v>0.67717453542241413</v>
      </c>
      <c r="L27" s="6"/>
      <c r="M27" s="2"/>
      <c r="N27" s="1"/>
      <c r="O27" s="1"/>
      <c r="Q27" s="15">
        <f t="shared" si="6"/>
        <v>2748.0000000000009</v>
      </c>
      <c r="T27" s="15">
        <f t="shared" si="3"/>
        <v>976.04181747106304</v>
      </c>
    </row>
    <row r="28" spans="2:20" ht="15.5" x14ac:dyDescent="0.35">
      <c r="B28" s="12">
        <v>9</v>
      </c>
      <c r="C28" s="17">
        <f t="shared" si="7"/>
        <v>2.5000000000000009</v>
      </c>
      <c r="D28" s="17">
        <v>1128</v>
      </c>
      <c r="F28" s="6"/>
      <c r="L28" s="6"/>
      <c r="M28" s="2"/>
      <c r="N28" s="1"/>
      <c r="O28" s="1"/>
      <c r="Q28" s="15">
        <f t="shared" si="6"/>
        <v>2820.0000000000009</v>
      </c>
      <c r="T28" s="15">
        <f t="shared" si="3"/>
        <v>1181.1213954088964</v>
      </c>
    </row>
    <row r="29" spans="2:20" ht="15.5" x14ac:dyDescent="0.35">
      <c r="B29" s="10" t="s">
        <v>26</v>
      </c>
      <c r="C29" s="17">
        <f t="shared" si="7"/>
        <v>2.600000000000001</v>
      </c>
      <c r="D29" s="17">
        <v>1178</v>
      </c>
      <c r="F29" s="6"/>
      <c r="L29" s="6"/>
      <c r="M29" s="2"/>
      <c r="N29" s="1"/>
      <c r="O29" s="1"/>
      <c r="Q29" s="15">
        <f t="shared" si="6"/>
        <v>3062.8000000000011</v>
      </c>
      <c r="T29" s="15">
        <f t="shared" si="3"/>
        <v>1486.3398540497369</v>
      </c>
    </row>
    <row r="30" spans="2:20" ht="15.5" x14ac:dyDescent="0.35">
      <c r="B30" s="9" t="s">
        <v>26</v>
      </c>
      <c r="C30" s="17">
        <f t="shared" si="7"/>
        <v>2.7000000000000011</v>
      </c>
      <c r="D30" s="17">
        <v>1082</v>
      </c>
      <c r="F30" s="6"/>
      <c r="L30" s="6"/>
      <c r="M30" s="2"/>
      <c r="N30" s="1"/>
      <c r="O30" s="1"/>
      <c r="Q30" s="15">
        <f t="shared" si="6"/>
        <v>2921.400000000001</v>
      </c>
      <c r="T30" s="15">
        <f t="shared" si="3"/>
        <v>1619.1088790006334</v>
      </c>
    </row>
    <row r="31" spans="2:20" ht="15.5" x14ac:dyDescent="0.35">
      <c r="B31" s="12">
        <v>10</v>
      </c>
      <c r="C31" s="17">
        <f t="shared" si="7"/>
        <v>2.8000000000000012</v>
      </c>
      <c r="D31" s="17">
        <v>1062</v>
      </c>
      <c r="F31" s="6"/>
      <c r="G31" s="6"/>
      <c r="H31" s="6"/>
      <c r="I31" s="6"/>
      <c r="J31" s="6"/>
      <c r="K31" s="6"/>
      <c r="L31" s="6"/>
      <c r="M31" s="2"/>
      <c r="N31" s="1"/>
      <c r="O31" s="1"/>
      <c r="Q31" s="15">
        <f t="shared" si="6"/>
        <v>2973.6000000000013</v>
      </c>
      <c r="T31" s="15">
        <f t="shared" si="3"/>
        <v>1859.6245910766902</v>
      </c>
    </row>
    <row r="32" spans="2:20" ht="15.5" x14ac:dyDescent="0.35">
      <c r="B32" s="10" t="s">
        <v>26</v>
      </c>
      <c r="C32" s="17">
        <f t="shared" si="7"/>
        <v>2.9000000000000012</v>
      </c>
      <c r="D32" s="17">
        <v>1092</v>
      </c>
      <c r="F32" s="6"/>
      <c r="G32" s="6"/>
      <c r="H32" s="6"/>
      <c r="I32" s="6"/>
      <c r="J32" s="6"/>
      <c r="K32" s="6"/>
      <c r="L32" s="6"/>
      <c r="M32" s="2"/>
      <c r="N32" s="1"/>
      <c r="O32" s="1"/>
      <c r="P32" t="s">
        <v>27</v>
      </c>
      <c r="Q32" s="15">
        <f t="shared" si="6"/>
        <v>3166.8000000000015</v>
      </c>
      <c r="T32" s="15">
        <f t="shared" si="3"/>
        <v>2212.0798016730569</v>
      </c>
    </row>
    <row r="33" spans="3:15" x14ac:dyDescent="0.35">
      <c r="C33" s="2"/>
      <c r="D33" s="3"/>
      <c r="F33" s="2"/>
      <c r="G33" s="2"/>
      <c r="H33" s="2"/>
      <c r="I33" s="2"/>
      <c r="J33" s="2"/>
      <c r="K33" s="2"/>
      <c r="L33" s="2"/>
      <c r="M33" s="2"/>
      <c r="N33" s="1"/>
      <c r="O33" s="1"/>
    </row>
    <row r="34" spans="3:15" x14ac:dyDescent="0.35">
      <c r="C34" s="2"/>
      <c r="D34" s="2"/>
      <c r="F34" s="2"/>
      <c r="G34" s="2"/>
      <c r="H34" s="2"/>
      <c r="I34" s="2"/>
      <c r="J34" s="2"/>
      <c r="K34" s="2"/>
      <c r="L34" s="2"/>
      <c r="M34" s="2"/>
      <c r="N34" s="1"/>
      <c r="O34" s="1"/>
    </row>
    <row r="35" spans="3:15" x14ac:dyDescent="0.35">
      <c r="C35" s="2"/>
      <c r="D35" s="2"/>
      <c r="F35" s="2"/>
      <c r="G35" s="2"/>
      <c r="H35" s="2"/>
      <c r="I35" s="2"/>
      <c r="J35" s="2"/>
      <c r="K35" s="2"/>
      <c r="L35" s="2"/>
      <c r="M35" s="2"/>
      <c r="N35" s="1"/>
      <c r="O35" s="1"/>
    </row>
    <row r="36" spans="3:15" x14ac:dyDescent="0.35">
      <c r="C36" s="2"/>
      <c r="D36" s="2"/>
      <c r="F36" s="2"/>
      <c r="G36" s="2"/>
      <c r="H36" s="2"/>
      <c r="I36" s="2"/>
      <c r="J36" s="2"/>
      <c r="K36" s="2"/>
      <c r="L36" s="2"/>
      <c r="M36" s="2"/>
      <c r="N36" s="1"/>
      <c r="O36" s="1"/>
    </row>
    <row r="37" spans="3:15" x14ac:dyDescent="0.35">
      <c r="C37" s="2"/>
      <c r="D37" s="2"/>
      <c r="F37" s="2"/>
      <c r="G37" s="2"/>
      <c r="H37" s="2"/>
      <c r="I37" s="2"/>
      <c r="J37" s="2"/>
      <c r="K37" s="2"/>
      <c r="L37" s="2"/>
      <c r="M37" s="2"/>
      <c r="N37" s="1"/>
      <c r="O37" s="1"/>
    </row>
    <row r="38" spans="3:15" x14ac:dyDescent="0.35">
      <c r="C38" s="2"/>
      <c r="D38" s="2"/>
      <c r="F38" s="2"/>
      <c r="G38" s="2"/>
      <c r="H38" s="2"/>
      <c r="I38" s="2"/>
      <c r="J38" s="2"/>
      <c r="K38" s="2"/>
      <c r="L38" s="2"/>
      <c r="M38" s="2"/>
      <c r="N38" s="1"/>
      <c r="O38" s="1"/>
    </row>
    <row r="39" spans="3:15" x14ac:dyDescent="0.35">
      <c r="C39" s="2"/>
      <c r="D39" s="2"/>
      <c r="F39" s="2"/>
      <c r="G39" s="2"/>
      <c r="H39" s="2"/>
      <c r="I39" s="2"/>
      <c r="J39" s="2"/>
      <c r="K39" s="2"/>
      <c r="L39" s="2"/>
      <c r="M39" s="2"/>
      <c r="N39" s="1"/>
      <c r="O39" s="1"/>
    </row>
    <row r="40" spans="3:15" x14ac:dyDescent="0.35">
      <c r="C40" s="2"/>
      <c r="D40" s="2"/>
      <c r="F40" s="2"/>
      <c r="G40" s="2"/>
      <c r="H40" s="2"/>
      <c r="I40" s="2"/>
      <c r="J40" s="2"/>
      <c r="K40" s="2"/>
      <c r="L40" s="2"/>
      <c r="M40" s="2"/>
      <c r="N40" s="1"/>
      <c r="O40" s="1"/>
    </row>
    <row r="41" spans="3:15" x14ac:dyDescent="0.35">
      <c r="C41" s="2"/>
      <c r="D41" s="2"/>
      <c r="F41" s="2"/>
      <c r="G41" s="2"/>
      <c r="H41" s="2"/>
      <c r="I41" s="2"/>
      <c r="J41" s="2"/>
      <c r="K41" s="2"/>
      <c r="L41" s="2"/>
      <c r="M41" s="2"/>
      <c r="N41" s="1"/>
      <c r="O41" s="1"/>
    </row>
    <row r="42" spans="3:15" x14ac:dyDescent="0.35">
      <c r="C42" s="2"/>
      <c r="D42" s="2"/>
      <c r="F42" s="2"/>
      <c r="G42" s="2"/>
      <c r="H42" s="2"/>
      <c r="I42" s="2"/>
      <c r="J42" s="2"/>
      <c r="K42" s="2"/>
      <c r="L42" s="2"/>
      <c r="M42" s="2"/>
      <c r="N42" s="1"/>
      <c r="O42" s="1"/>
    </row>
    <row r="43" spans="3:15" x14ac:dyDescent="0.35">
      <c r="C43" s="2"/>
      <c r="D43" s="2"/>
      <c r="F43" s="2"/>
      <c r="G43" s="2"/>
      <c r="H43" s="2"/>
      <c r="I43" s="2"/>
      <c r="J43" s="2"/>
      <c r="K43" s="2"/>
      <c r="L43" s="2"/>
      <c r="M43" s="2"/>
      <c r="N43" s="1"/>
      <c r="O43" s="1"/>
    </row>
    <row r="44" spans="3:15" x14ac:dyDescent="0.35">
      <c r="C44" s="1"/>
      <c r="D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3:15" x14ac:dyDescent="0.35">
      <c r="C45" s="1"/>
      <c r="D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3:15" x14ac:dyDescent="0.35">
      <c r="C46" s="1"/>
      <c r="D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3:15" x14ac:dyDescent="0.35">
      <c r="C47" s="1"/>
      <c r="D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3:15" x14ac:dyDescent="0.35">
      <c r="C48" s="1"/>
      <c r="D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3:15" x14ac:dyDescent="0.35">
      <c r="C49" s="1"/>
      <c r="D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3:15" x14ac:dyDescent="0.35">
      <c r="C50" s="1"/>
      <c r="D50" s="1"/>
      <c r="F50" s="1"/>
      <c r="G50" s="1"/>
      <c r="H50" s="1"/>
      <c r="I50" s="1"/>
      <c r="J50" s="1"/>
      <c r="K50" s="1"/>
      <c r="L50" s="1"/>
      <c r="M50" s="1"/>
      <c r="N50" s="1"/>
      <c r="O50" s="1"/>
    </row>
  </sheetData>
  <mergeCells count="1">
    <mergeCell ref="K13:L13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BD31A-81BA-4195-BE7E-F7FC19034CB9}">
  <dimension ref="B2:X50"/>
  <sheetViews>
    <sheetView topLeftCell="A16" zoomScaleNormal="100" workbookViewId="0">
      <selection activeCell="C3" sqref="C3:D32"/>
    </sheetView>
  </sheetViews>
  <sheetFormatPr defaultRowHeight="14.5" x14ac:dyDescent="0.35"/>
  <cols>
    <col min="1" max="1" width="9.1796875" customWidth="1"/>
    <col min="2" max="2" width="3.7265625" customWidth="1"/>
    <col min="5" max="5" width="9.1796875" customWidth="1"/>
    <col min="6" max="6" width="3.7265625" customWidth="1"/>
    <col min="9" max="10" width="14" bestFit="1" customWidth="1"/>
    <col min="11" max="11" width="11.54296875" customWidth="1"/>
    <col min="12" max="12" width="11.1796875" customWidth="1"/>
    <col min="13" max="13" width="11" customWidth="1"/>
    <col min="17" max="17" width="11.54296875" customWidth="1"/>
    <col min="18" max="18" width="21.7265625" customWidth="1"/>
    <col min="20" max="20" width="22.54296875" customWidth="1"/>
    <col min="21" max="21" width="20.81640625" customWidth="1"/>
  </cols>
  <sheetData>
    <row r="2" spans="2:24" ht="37.5" customHeight="1" x14ac:dyDescent="0.35">
      <c r="C2" s="5" t="s">
        <v>0</v>
      </c>
      <c r="D2" s="5" t="s">
        <v>1</v>
      </c>
      <c r="E2" s="3"/>
      <c r="F2" s="6"/>
      <c r="G2" s="5" t="s">
        <v>2</v>
      </c>
      <c r="H2" s="5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4" t="s">
        <v>8</v>
      </c>
      <c r="N2" s="1"/>
      <c r="O2" s="13"/>
      <c r="Q2" s="5"/>
      <c r="R2" s="5"/>
      <c r="T2" s="4"/>
      <c r="U2" s="4"/>
      <c r="W2" s="5" t="s">
        <v>24</v>
      </c>
      <c r="X2" s="5" t="s">
        <v>25</v>
      </c>
    </row>
    <row r="3" spans="2:24" ht="15.5" x14ac:dyDescent="0.35">
      <c r="B3" s="9" t="s">
        <v>26</v>
      </c>
      <c r="C3" s="7">
        <v>0</v>
      </c>
      <c r="D3" s="7">
        <v>9211</v>
      </c>
      <c r="E3" s="2"/>
      <c r="F3" s="11">
        <v>1</v>
      </c>
      <c r="G3" s="7">
        <f>C3</f>
        <v>0</v>
      </c>
      <c r="H3" s="7">
        <f>$G3+$I$26/10</f>
        <v>0.28999999999999998</v>
      </c>
      <c r="I3" s="7">
        <f>SUM(D3:D5)</f>
        <v>34582</v>
      </c>
      <c r="J3" s="7">
        <f>$G$30 * $M$3</f>
        <v>38157.026913043366</v>
      </c>
      <c r="K3" s="7">
        <f>EXP(-1 * $K$30 * $G3)</f>
        <v>1</v>
      </c>
      <c r="L3" s="7">
        <f>EXP(-1 * $K$30 * $H3)</f>
        <v>0.41772555106677201</v>
      </c>
      <c r="M3" s="7">
        <f>$K3-$L3</f>
        <v>0.58227444893322799</v>
      </c>
      <c r="N3" s="1"/>
      <c r="O3" s="14">
        <f>($I3-$J3)^2/$J3</f>
        <v>334.9531780374499</v>
      </c>
      <c r="Q3" s="15">
        <f t="shared" ref="Q3:Q32" si="0">($C3*$D3)</f>
        <v>0</v>
      </c>
      <c r="R3" s="15">
        <f>SUM($Q$3:$Q$32)/($G$30 - 1)</f>
        <v>0.3322142530138868</v>
      </c>
      <c r="T3" s="15">
        <f t="shared" ref="T3:T32" si="1">($C3-$H$30)^2</f>
        <v>0.11036630990557479</v>
      </c>
      <c r="U3" s="15">
        <f>SUM(T3:T32) * 1/$G$30</f>
        <v>9.149616103059483E-4</v>
      </c>
      <c r="W3" s="7"/>
      <c r="X3" s="7"/>
    </row>
    <row r="4" spans="2:24" ht="15.5" x14ac:dyDescent="0.35">
      <c r="B4" s="12">
        <v>1</v>
      </c>
      <c r="C4" s="7">
        <v>0.1</v>
      </c>
      <c r="D4" s="7">
        <v>14526</v>
      </c>
      <c r="E4" s="2"/>
      <c r="F4" s="11">
        <v>2</v>
      </c>
      <c r="G4" s="7">
        <f>$H3</f>
        <v>0.28999999999999998</v>
      </c>
      <c r="H4" s="7">
        <f t="shared" ref="H4:H12" si="2">$G4+$I$26/10</f>
        <v>0.57999999999999996</v>
      </c>
      <c r="I4" s="7">
        <f>SUM(D6:D8)</f>
        <v>18272</v>
      </c>
      <c r="J4" s="7">
        <f t="shared" ref="J4:J12" si="3">$G$30 * $M$3</f>
        <v>38157.026913043366</v>
      </c>
      <c r="K4" s="7">
        <f t="shared" ref="K4:K12" si="4">EXP(-1 * $K$30 * $G4)</f>
        <v>0.41772555106677201</v>
      </c>
      <c r="L4" s="7">
        <f t="shared" ref="L4:L12" si="5">EXP(-1 * $K$30 * $H4)</f>
        <v>0.17449463601403836</v>
      </c>
      <c r="M4" s="7">
        <f t="shared" ref="M4:M12" si="6">$K4-$L4</f>
        <v>0.24323091505273364</v>
      </c>
      <c r="N4" s="1"/>
      <c r="O4" s="14">
        <f>($I4-$J4)^2/$J4</f>
        <v>10362.817214076313</v>
      </c>
      <c r="Q4" s="15">
        <f t="shared" si="0"/>
        <v>1452.6000000000001</v>
      </c>
      <c r="T4" s="15">
        <f t="shared" si="1"/>
        <v>5.3923459302797433E-2</v>
      </c>
      <c r="U4" s="3"/>
    </row>
    <row r="5" spans="2:24" ht="15.5" x14ac:dyDescent="0.35">
      <c r="B5" s="10" t="s">
        <v>26</v>
      </c>
      <c r="C5" s="7">
        <v>0.2</v>
      </c>
      <c r="D5" s="7">
        <v>10845</v>
      </c>
      <c r="E5" s="2"/>
      <c r="F5" s="11">
        <v>3</v>
      </c>
      <c r="G5" s="7">
        <f t="shared" ref="G5:G12" si="7">$H4</f>
        <v>0.57999999999999996</v>
      </c>
      <c r="H5" s="7">
        <f t="shared" si="2"/>
        <v>0.86999999999999988</v>
      </c>
      <c r="I5" s="7">
        <f>SUM(D9:D11)</f>
        <v>7440</v>
      </c>
      <c r="J5" s="7">
        <f t="shared" si="3"/>
        <v>38157.026913043366</v>
      </c>
      <c r="K5" s="7">
        <f t="shared" si="4"/>
        <v>0.17449463601403836</v>
      </c>
      <c r="L5" s="7">
        <f t="shared" si="5"/>
        <v>7.2890867987159977E-2</v>
      </c>
      <c r="M5" s="7">
        <f t="shared" si="6"/>
        <v>0.10160376802687839</v>
      </c>
      <c r="N5" s="1"/>
      <c r="O5" s="14">
        <f t="shared" ref="O5:O12" si="8">($I5-$J5)^2/$J5</f>
        <v>24727.705974757115</v>
      </c>
      <c r="Q5" s="15">
        <f t="shared" si="0"/>
        <v>2169</v>
      </c>
      <c r="T5" s="15">
        <f t="shared" si="1"/>
        <v>1.7480608700020071E-2</v>
      </c>
      <c r="U5" s="3"/>
    </row>
    <row r="6" spans="2:24" ht="15.5" x14ac:dyDescent="0.35">
      <c r="B6" s="9" t="s">
        <v>26</v>
      </c>
      <c r="C6" s="7">
        <v>0.3</v>
      </c>
      <c r="D6" s="7">
        <v>8097</v>
      </c>
      <c r="E6" s="2"/>
      <c r="F6" s="11">
        <v>4</v>
      </c>
      <c r="G6" s="7">
        <f t="shared" si="7"/>
        <v>0.86999999999999988</v>
      </c>
      <c r="H6" s="7">
        <f t="shared" si="2"/>
        <v>1.1599999999999999</v>
      </c>
      <c r="I6" s="7">
        <f>SUM(D12:D14)</f>
        <v>3138</v>
      </c>
      <c r="J6" s="7">
        <f t="shared" si="3"/>
        <v>38157.026913043366</v>
      </c>
      <c r="K6" s="7">
        <f t="shared" si="4"/>
        <v>7.2890867987159977E-2</v>
      </c>
      <c r="L6" s="7">
        <f t="shared" si="5"/>
        <v>3.0448377997671732E-2</v>
      </c>
      <c r="M6" s="7">
        <f t="shared" si="6"/>
        <v>4.2442489989488241E-2</v>
      </c>
      <c r="N6" s="1"/>
      <c r="O6" s="14">
        <f t="shared" si="8"/>
        <v>32139.093245686119</v>
      </c>
      <c r="Q6" s="15">
        <f t="shared" si="0"/>
        <v>2429.1</v>
      </c>
      <c r="T6" s="15">
        <f t="shared" si="1"/>
        <v>1.0377580972427151E-3</v>
      </c>
      <c r="U6" s="3"/>
    </row>
    <row r="7" spans="2:24" ht="15.5" x14ac:dyDescent="0.35">
      <c r="B7" s="12">
        <v>2</v>
      </c>
      <c r="C7" s="7">
        <v>0.4</v>
      </c>
      <c r="D7" s="7">
        <v>5830</v>
      </c>
      <c r="E7" s="2"/>
      <c r="F7" s="11">
        <v>5</v>
      </c>
      <c r="G7" s="7">
        <f t="shared" si="7"/>
        <v>1.1599999999999999</v>
      </c>
      <c r="H7" s="7">
        <f t="shared" si="2"/>
        <v>1.45</v>
      </c>
      <c r="I7" s="7">
        <f>SUM(D15:D16)</f>
        <v>979</v>
      </c>
      <c r="J7" s="7">
        <f t="shared" si="3"/>
        <v>38157.026913043366</v>
      </c>
      <c r="K7" s="7">
        <f t="shared" si="4"/>
        <v>3.0448377997671732E-2</v>
      </c>
      <c r="L7" s="7">
        <f t="shared" si="5"/>
        <v>1.2719065478166801E-2</v>
      </c>
      <c r="M7" s="7">
        <f t="shared" si="6"/>
        <v>1.7729312519504929E-2</v>
      </c>
      <c r="N7" s="1"/>
      <c r="O7" s="14">
        <f t="shared" si="8"/>
        <v>36224.14524844681</v>
      </c>
      <c r="Q7" s="15">
        <f t="shared" si="0"/>
        <v>2332</v>
      </c>
      <c r="T7" s="15">
        <f t="shared" si="1"/>
        <v>4.5949074944653581E-3</v>
      </c>
      <c r="U7" s="3"/>
    </row>
    <row r="8" spans="2:24" ht="15.5" x14ac:dyDescent="0.35">
      <c r="B8" s="10" t="s">
        <v>26</v>
      </c>
      <c r="C8" s="7">
        <v>0.5</v>
      </c>
      <c r="D8" s="7">
        <v>4345</v>
      </c>
      <c r="E8" s="2"/>
      <c r="F8" s="11">
        <v>6</v>
      </c>
      <c r="G8" s="7">
        <f t="shared" si="7"/>
        <v>1.45</v>
      </c>
      <c r="H8" s="7">
        <f t="shared" si="2"/>
        <v>1.74</v>
      </c>
      <c r="I8" s="7">
        <f>SUM(D17:D19)</f>
        <v>669</v>
      </c>
      <c r="J8" s="7">
        <f t="shared" si="3"/>
        <v>38157.026913043366</v>
      </c>
      <c r="K8" s="7">
        <f t="shared" si="4"/>
        <v>1.2719065478166801E-2</v>
      </c>
      <c r="L8" s="7">
        <f t="shared" si="5"/>
        <v>5.3130786359215781E-3</v>
      </c>
      <c r="M8" s="7">
        <f t="shared" si="6"/>
        <v>7.405986842245223E-3</v>
      </c>
      <c r="N8" s="1"/>
      <c r="O8" s="14">
        <f t="shared" si="8"/>
        <v>36830.756364633504</v>
      </c>
      <c r="Q8" s="15">
        <f t="shared" si="0"/>
        <v>2172.5</v>
      </c>
      <c r="T8" s="15">
        <f t="shared" si="1"/>
        <v>2.8152056891687996E-2</v>
      </c>
      <c r="U8" s="3"/>
    </row>
    <row r="9" spans="2:24" ht="15.5" x14ac:dyDescent="0.35">
      <c r="B9" s="9" t="s">
        <v>26</v>
      </c>
      <c r="C9" s="7">
        <v>0.6</v>
      </c>
      <c r="D9" s="7">
        <v>3270</v>
      </c>
      <c r="E9" s="2"/>
      <c r="F9" s="11">
        <v>7</v>
      </c>
      <c r="G9" s="7">
        <f t="shared" si="7"/>
        <v>1.74</v>
      </c>
      <c r="H9" s="7">
        <f t="shared" si="2"/>
        <v>2.0299999999999998</v>
      </c>
      <c r="I9" s="7">
        <f>SUM(D20:D22)</f>
        <v>268</v>
      </c>
      <c r="J9" s="7">
        <f t="shared" si="3"/>
        <v>38157.026913043366</v>
      </c>
      <c r="K9" s="7">
        <f t="shared" si="4"/>
        <v>5.3130786359215781E-3</v>
      </c>
      <c r="L9" s="7">
        <f t="shared" si="5"/>
        <v>2.2194087010514365E-3</v>
      </c>
      <c r="M9" s="7">
        <f t="shared" si="6"/>
        <v>3.0936699348701416E-3</v>
      </c>
      <c r="N9" s="1"/>
      <c r="O9" s="14">
        <f t="shared" si="8"/>
        <v>37622.909239991001</v>
      </c>
      <c r="Q9" s="15">
        <f t="shared" si="0"/>
        <v>1962</v>
      </c>
      <c r="T9" s="15">
        <f t="shared" si="1"/>
        <v>7.1709206288910629E-2</v>
      </c>
      <c r="U9" s="3"/>
    </row>
    <row r="10" spans="2:24" ht="15.5" x14ac:dyDescent="0.35">
      <c r="B10" s="12">
        <v>3</v>
      </c>
      <c r="C10" s="7">
        <v>0.7</v>
      </c>
      <c r="D10" s="7">
        <v>2420</v>
      </c>
      <c r="E10" s="2"/>
      <c r="F10" s="11">
        <v>8</v>
      </c>
      <c r="G10" s="7">
        <f t="shared" si="7"/>
        <v>2.0299999999999998</v>
      </c>
      <c r="H10" s="7">
        <f t="shared" si="2"/>
        <v>2.3199999999999998</v>
      </c>
      <c r="I10" s="7">
        <f>SUM(D23:D25)</f>
        <v>121</v>
      </c>
      <c r="J10" s="7">
        <f t="shared" si="3"/>
        <v>38157.026913043366</v>
      </c>
      <c r="K10" s="7">
        <f t="shared" si="4"/>
        <v>2.2194087010514365E-3</v>
      </c>
      <c r="L10" s="7">
        <f t="shared" si="5"/>
        <v>9.2710372268910005E-4</v>
      </c>
      <c r="M10" s="7">
        <f t="shared" si="6"/>
        <v>1.2923049783623364E-3</v>
      </c>
      <c r="N10" s="1"/>
      <c r="O10" s="14">
        <f t="shared" si="8"/>
        <v>37915.410616942347</v>
      </c>
      <c r="Q10" s="15">
        <f t="shared" si="0"/>
        <v>1694</v>
      </c>
      <c r="T10" s="15">
        <f t="shared" si="1"/>
        <v>0.13526635568613324</v>
      </c>
      <c r="U10" s="3"/>
    </row>
    <row r="11" spans="2:24" ht="15.5" x14ac:dyDescent="0.35">
      <c r="B11" s="10" t="s">
        <v>26</v>
      </c>
      <c r="C11" s="7">
        <v>0.8</v>
      </c>
      <c r="D11" s="7">
        <v>1750</v>
      </c>
      <c r="E11" s="2"/>
      <c r="F11" s="11">
        <v>9</v>
      </c>
      <c r="G11" s="7">
        <f t="shared" si="7"/>
        <v>2.3199999999999998</v>
      </c>
      <c r="H11" s="7">
        <f t="shared" si="2"/>
        <v>2.61</v>
      </c>
      <c r="I11" s="7">
        <f>SUM(D26:D28)</f>
        <v>43</v>
      </c>
      <c r="J11" s="7">
        <f t="shared" si="3"/>
        <v>38157.026913043366</v>
      </c>
      <c r="K11" s="7">
        <f t="shared" si="4"/>
        <v>9.2710372268910005E-4</v>
      </c>
      <c r="L11" s="7">
        <f t="shared" si="5"/>
        <v>3.8727491345635977E-4</v>
      </c>
      <c r="M11" s="7">
        <f t="shared" si="6"/>
        <v>5.3982880923274029E-4</v>
      </c>
      <c r="N11" s="1"/>
      <c r="O11" s="14">
        <f t="shared" si="8"/>
        <v>38071.075370697159</v>
      </c>
      <c r="Q11" s="15">
        <f t="shared" si="0"/>
        <v>1400</v>
      </c>
      <c r="T11" s="15">
        <f t="shared" si="1"/>
        <v>0.21882350508335596</v>
      </c>
      <c r="U11" s="3"/>
    </row>
    <row r="12" spans="2:24" ht="15.5" x14ac:dyDescent="0.35">
      <c r="B12" s="9" t="s">
        <v>26</v>
      </c>
      <c r="C12" s="7">
        <v>0.9</v>
      </c>
      <c r="D12" s="7">
        <v>1422</v>
      </c>
      <c r="E12" s="2"/>
      <c r="F12" s="11">
        <v>10</v>
      </c>
      <c r="G12" s="7">
        <f t="shared" si="7"/>
        <v>2.61</v>
      </c>
      <c r="H12" s="7">
        <f t="shared" si="2"/>
        <v>2.9</v>
      </c>
      <c r="I12" s="7">
        <f>SUM(D29:D32)</f>
        <v>19</v>
      </c>
      <c r="J12" s="7">
        <f t="shared" si="3"/>
        <v>38157.026913043366</v>
      </c>
      <c r="K12" s="7">
        <f t="shared" si="4"/>
        <v>3.8727491345635977E-4</v>
      </c>
      <c r="L12" s="7">
        <f t="shared" si="5"/>
        <v>1.6177462663789446E-4</v>
      </c>
      <c r="M12" s="7">
        <f t="shared" si="6"/>
        <v>2.2550028681846531E-4</v>
      </c>
      <c r="N12" s="1"/>
      <c r="O12" s="14">
        <f t="shared" si="8"/>
        <v>38119.036373948191</v>
      </c>
      <c r="Q12" s="15">
        <f t="shared" si="0"/>
        <v>1279.8</v>
      </c>
      <c r="T12" s="15">
        <f t="shared" si="1"/>
        <v>0.32238065448057851</v>
      </c>
      <c r="U12" s="3"/>
    </row>
    <row r="13" spans="2:24" ht="15.5" x14ac:dyDescent="0.35">
      <c r="B13" s="12">
        <v>4</v>
      </c>
      <c r="C13" s="7">
        <v>1</v>
      </c>
      <c r="D13" s="7">
        <v>998</v>
      </c>
      <c r="E13" s="1"/>
      <c r="F13" s="6"/>
      <c r="G13" s="6"/>
      <c r="H13" s="6"/>
      <c r="I13" s="6"/>
      <c r="J13" s="6"/>
      <c r="K13" s="16" t="s">
        <v>28</v>
      </c>
      <c r="L13" s="16"/>
      <c r="M13" s="15">
        <f>SUM(M3:M12)</f>
        <v>0.9998382253733622</v>
      </c>
      <c r="N13" s="1"/>
      <c r="O13" s="1"/>
      <c r="Q13" s="15">
        <f t="shared" si="0"/>
        <v>998</v>
      </c>
      <c r="T13" s="15">
        <f t="shared" si="1"/>
        <v>0.4459378038778013</v>
      </c>
      <c r="U13" s="3"/>
    </row>
    <row r="14" spans="2:24" ht="15.5" x14ac:dyDescent="0.35">
      <c r="B14" s="10" t="s">
        <v>26</v>
      </c>
      <c r="C14" s="7">
        <v>1.1000000000000001</v>
      </c>
      <c r="D14" s="7">
        <v>718</v>
      </c>
      <c r="E14" s="1"/>
      <c r="F14" s="6"/>
      <c r="N14" s="1"/>
      <c r="O14" s="1"/>
      <c r="Q14" s="15">
        <f t="shared" si="0"/>
        <v>789.80000000000007</v>
      </c>
      <c r="T14" s="15">
        <f t="shared" si="1"/>
        <v>0.5894949532750241</v>
      </c>
    </row>
    <row r="15" spans="2:24" ht="15.5" x14ac:dyDescent="0.35">
      <c r="B15" s="9" t="s">
        <v>26</v>
      </c>
      <c r="C15" s="7">
        <v>1.2</v>
      </c>
      <c r="D15" s="7">
        <v>557</v>
      </c>
      <c r="E15" s="1"/>
      <c r="F15" s="6"/>
      <c r="G15" s="5" t="s">
        <v>9</v>
      </c>
      <c r="H15" s="7">
        <v>0.05</v>
      </c>
      <c r="I15" s="6"/>
      <c r="J15" s="8"/>
      <c r="N15" s="1"/>
      <c r="O15" s="1"/>
      <c r="Q15" s="15">
        <f t="shared" si="0"/>
        <v>668.4</v>
      </c>
      <c r="T15" s="15">
        <f t="shared" si="1"/>
        <v>0.75305210267224654</v>
      </c>
    </row>
    <row r="16" spans="2:24" ht="15.5" x14ac:dyDescent="0.35">
      <c r="B16" s="12">
        <v>5</v>
      </c>
      <c r="C16" s="7">
        <v>1.3</v>
      </c>
      <c r="D16" s="7">
        <v>422</v>
      </c>
      <c r="E16" s="1"/>
      <c r="F16" s="6"/>
      <c r="G16" s="5" t="s">
        <v>10</v>
      </c>
      <c r="H16" s="7">
        <f>_xlfn.CHISQ.TEST(I4:I12,J4:J12)</f>
        <v>0</v>
      </c>
      <c r="I16" s="6"/>
      <c r="J16" s="8"/>
      <c r="M16" s="2"/>
      <c r="N16" s="1"/>
      <c r="O16" s="1"/>
      <c r="Q16" s="15">
        <f t="shared" si="0"/>
        <v>548.6</v>
      </c>
      <c r="T16" s="15">
        <f t="shared" si="1"/>
        <v>0.93660925206946932</v>
      </c>
    </row>
    <row r="17" spans="2:20" ht="15.5" x14ac:dyDescent="0.35">
      <c r="B17" s="10" t="s">
        <v>26</v>
      </c>
      <c r="C17" s="7">
        <v>1.4</v>
      </c>
      <c r="D17" s="7">
        <v>281</v>
      </c>
      <c r="E17" s="1"/>
      <c r="F17" s="6"/>
      <c r="G17" s="5" t="s">
        <v>12</v>
      </c>
      <c r="H17" s="7">
        <f>SUM($O$3:$O$12)</f>
        <v>292347.90282721596</v>
      </c>
      <c r="I17" s="6"/>
      <c r="J17" s="6"/>
      <c r="K17" s="6"/>
      <c r="L17" s="6"/>
      <c r="M17" s="2"/>
      <c r="N17" s="1"/>
      <c r="O17" s="1"/>
      <c r="Q17" s="15">
        <f t="shared" si="0"/>
        <v>393.4</v>
      </c>
      <c r="T17" s="15">
        <f t="shared" si="1"/>
        <v>1.1401664014666917</v>
      </c>
    </row>
    <row r="18" spans="2:20" ht="15.5" x14ac:dyDescent="0.35">
      <c r="B18" s="9" t="s">
        <v>26</v>
      </c>
      <c r="C18" s="7">
        <v>1.5</v>
      </c>
      <c r="D18" s="7">
        <v>232</v>
      </c>
      <c r="E18" s="1"/>
      <c r="F18" s="6"/>
      <c r="G18" s="5" t="s">
        <v>11</v>
      </c>
      <c r="H18" s="7">
        <v>14.067</v>
      </c>
      <c r="I18" s="6"/>
      <c r="J18" s="6"/>
      <c r="K18" s="6"/>
      <c r="L18" s="6"/>
      <c r="M18" s="2"/>
      <c r="N18" s="1"/>
      <c r="O18" s="1"/>
      <c r="Q18" s="15">
        <f t="shared" si="0"/>
        <v>348</v>
      </c>
      <c r="T18" s="15">
        <f t="shared" si="1"/>
        <v>1.3637235508639145</v>
      </c>
    </row>
    <row r="19" spans="2:20" ht="15.5" x14ac:dyDescent="0.35">
      <c r="B19" s="12">
        <v>6</v>
      </c>
      <c r="C19" s="7">
        <v>1.6</v>
      </c>
      <c r="D19" s="7">
        <v>156</v>
      </c>
      <c r="E19" s="1"/>
      <c r="F19" s="6"/>
      <c r="G19" s="6"/>
      <c r="H19" s="6"/>
      <c r="I19" s="6"/>
      <c r="J19" s="6"/>
      <c r="K19" s="6"/>
      <c r="L19" s="6"/>
      <c r="M19" s="2"/>
      <c r="N19" s="1"/>
      <c r="O19" s="1"/>
      <c r="Q19" s="15">
        <f t="shared" si="0"/>
        <v>249.60000000000002</v>
      </c>
      <c r="T19" s="15">
        <f t="shared" si="1"/>
        <v>1.6072807002611373</v>
      </c>
    </row>
    <row r="20" spans="2:20" ht="15.5" x14ac:dyDescent="0.35">
      <c r="B20" s="10" t="s">
        <v>26</v>
      </c>
      <c r="C20" s="7">
        <v>1.7</v>
      </c>
      <c r="D20" s="7">
        <v>131</v>
      </c>
      <c r="F20" s="6"/>
      <c r="G20" s="6"/>
      <c r="H20" s="6"/>
      <c r="I20" s="6"/>
      <c r="J20" s="6"/>
      <c r="K20" s="6"/>
      <c r="L20" s="6"/>
      <c r="M20" s="2"/>
      <c r="N20" s="1"/>
      <c r="O20" s="1"/>
      <c r="Q20" s="15">
        <f t="shared" si="0"/>
        <v>222.7</v>
      </c>
      <c r="T20" s="15">
        <f t="shared" si="1"/>
        <v>1.8708378496583598</v>
      </c>
    </row>
    <row r="21" spans="2:20" ht="15.5" x14ac:dyDescent="0.35">
      <c r="B21" s="9" t="s">
        <v>26</v>
      </c>
      <c r="C21" s="7">
        <v>1.8</v>
      </c>
      <c r="D21" s="7">
        <v>74</v>
      </c>
      <c r="F21" s="6"/>
      <c r="G21" s="5" t="s">
        <v>13</v>
      </c>
      <c r="H21" s="5" t="s">
        <v>14</v>
      </c>
      <c r="I21" s="5" t="s">
        <v>15</v>
      </c>
      <c r="J21" s="6"/>
      <c r="K21" s="6"/>
      <c r="L21" s="6"/>
      <c r="M21" s="2"/>
      <c r="N21" s="1"/>
      <c r="O21" s="1"/>
      <c r="Q21" s="15">
        <f t="shared" si="0"/>
        <v>133.20000000000002</v>
      </c>
      <c r="T21" s="15">
        <f t="shared" si="1"/>
        <v>2.1543949990555826</v>
      </c>
    </row>
    <row r="22" spans="2:20" ht="15.5" x14ac:dyDescent="0.35">
      <c r="B22" s="12">
        <v>7</v>
      </c>
      <c r="C22" s="7">
        <v>1.9</v>
      </c>
      <c r="D22" s="7">
        <v>63</v>
      </c>
      <c r="F22" s="6"/>
      <c r="G22" s="7">
        <v>10</v>
      </c>
      <c r="H22" s="7">
        <v>2</v>
      </c>
      <c r="I22" s="7">
        <f>G22-H22-1</f>
        <v>7</v>
      </c>
      <c r="J22" s="6"/>
      <c r="K22" s="6"/>
      <c r="L22" s="6"/>
      <c r="M22" s="2"/>
      <c r="N22" s="1"/>
      <c r="O22" s="1"/>
      <c r="Q22" s="15">
        <f t="shared" si="0"/>
        <v>119.69999999999999</v>
      </c>
      <c r="T22" s="15">
        <f t="shared" si="1"/>
        <v>2.4579521484528049</v>
      </c>
    </row>
    <row r="23" spans="2:20" ht="15.5" x14ac:dyDescent="0.35">
      <c r="B23" s="10" t="s">
        <v>26</v>
      </c>
      <c r="C23" s="7">
        <v>2</v>
      </c>
      <c r="D23" s="7">
        <v>42</v>
      </c>
      <c r="F23" s="6"/>
      <c r="G23" s="6"/>
      <c r="H23" s="6"/>
      <c r="I23" s="6"/>
      <c r="J23" s="6"/>
      <c r="K23" s="6"/>
      <c r="L23" s="6"/>
      <c r="M23" s="2"/>
      <c r="N23" s="1"/>
      <c r="O23" s="1"/>
      <c r="Q23" s="15">
        <f t="shared" si="0"/>
        <v>84</v>
      </c>
      <c r="T23" s="15">
        <f t="shared" si="1"/>
        <v>2.781509297850028</v>
      </c>
    </row>
    <row r="24" spans="2:20" ht="15.5" x14ac:dyDescent="0.35">
      <c r="B24" s="9" t="s">
        <v>26</v>
      </c>
      <c r="C24" s="7">
        <v>2.1</v>
      </c>
      <c r="D24" s="7">
        <v>44</v>
      </c>
      <c r="F24" s="6"/>
      <c r="G24" s="6"/>
      <c r="H24" s="6"/>
      <c r="I24" s="6"/>
      <c r="J24" s="6"/>
      <c r="K24" s="6"/>
      <c r="L24" s="6"/>
      <c r="M24" s="2"/>
      <c r="N24" s="1"/>
      <c r="O24" s="1"/>
      <c r="Q24" s="15">
        <f t="shared" si="0"/>
        <v>92.4</v>
      </c>
      <c r="T24" s="15">
        <f t="shared" si="1"/>
        <v>3.1250664472472507</v>
      </c>
    </row>
    <row r="25" spans="2:20" ht="15.5" x14ac:dyDescent="0.35">
      <c r="B25" s="12">
        <v>8</v>
      </c>
      <c r="C25" s="7">
        <v>2.2000000000000002</v>
      </c>
      <c r="D25" s="7">
        <v>35</v>
      </c>
      <c r="F25" s="6"/>
      <c r="G25" s="5" t="s">
        <v>16</v>
      </c>
      <c r="H25" s="5" t="s">
        <v>17</v>
      </c>
      <c r="I25" s="5" t="s">
        <v>18</v>
      </c>
      <c r="J25" s="6"/>
      <c r="K25" s="6"/>
      <c r="L25" s="6"/>
      <c r="M25" s="2"/>
      <c r="N25" s="1"/>
      <c r="O25" s="1"/>
      <c r="Q25" s="15">
        <f t="shared" si="0"/>
        <v>77</v>
      </c>
      <c r="T25" s="15">
        <f t="shared" si="1"/>
        <v>3.4886235966444739</v>
      </c>
    </row>
    <row r="26" spans="2:20" ht="15.5" x14ac:dyDescent="0.35">
      <c r="B26" s="10" t="s">
        <v>26</v>
      </c>
      <c r="C26" s="7">
        <v>2.2999999999999998</v>
      </c>
      <c r="D26" s="7">
        <v>21</v>
      </c>
      <c r="F26" s="6"/>
      <c r="G26" s="7">
        <f>C3</f>
        <v>0</v>
      </c>
      <c r="H26" s="7">
        <f>C32</f>
        <v>2.9</v>
      </c>
      <c r="I26" s="7">
        <f>H26-G26</f>
        <v>2.9</v>
      </c>
      <c r="J26" s="6"/>
      <c r="K26" s="6"/>
      <c r="L26" s="6"/>
      <c r="M26" s="2"/>
      <c r="N26" s="1"/>
      <c r="O26" s="1"/>
      <c r="Q26" s="15">
        <f t="shared" si="0"/>
        <v>48.3</v>
      </c>
      <c r="T26" s="15">
        <f t="shared" si="1"/>
        <v>3.8721807460416953</v>
      </c>
    </row>
    <row r="27" spans="2:20" ht="15.5" x14ac:dyDescent="0.35">
      <c r="B27" s="9" t="s">
        <v>26</v>
      </c>
      <c r="C27" s="7">
        <v>2.4</v>
      </c>
      <c r="D27" s="7">
        <v>10</v>
      </c>
      <c r="F27" s="6"/>
      <c r="G27" s="6"/>
      <c r="H27" s="6"/>
      <c r="I27" s="6"/>
      <c r="J27" s="6"/>
      <c r="K27" s="6"/>
      <c r="L27" s="6"/>
      <c r="M27" s="2"/>
      <c r="N27" s="1"/>
      <c r="O27" s="1"/>
      <c r="Q27" s="15">
        <f t="shared" si="0"/>
        <v>24</v>
      </c>
      <c r="T27" s="15">
        <f t="shared" si="1"/>
        <v>4.275737895438918</v>
      </c>
    </row>
    <row r="28" spans="2:20" ht="15.5" x14ac:dyDescent="0.35">
      <c r="B28" s="12">
        <v>9</v>
      </c>
      <c r="C28" s="7">
        <v>2.5</v>
      </c>
      <c r="D28" s="7">
        <v>12</v>
      </c>
      <c r="F28" s="6"/>
      <c r="G28" s="6"/>
      <c r="H28" s="6"/>
      <c r="I28" s="6"/>
      <c r="J28" s="6"/>
      <c r="K28" s="6"/>
      <c r="L28" s="6"/>
      <c r="M28" s="2"/>
      <c r="N28" s="1"/>
      <c r="O28" s="1"/>
      <c r="Q28" s="15">
        <f t="shared" si="0"/>
        <v>30</v>
      </c>
      <c r="T28" s="15">
        <f t="shared" si="1"/>
        <v>4.6992950448361412</v>
      </c>
    </row>
    <row r="29" spans="2:20" ht="15.5" x14ac:dyDescent="0.35">
      <c r="B29" s="10" t="s">
        <v>26</v>
      </c>
      <c r="C29" s="7">
        <v>2.6</v>
      </c>
      <c r="D29" s="7">
        <v>6</v>
      </c>
      <c r="F29" s="6"/>
      <c r="G29" s="5" t="s">
        <v>19</v>
      </c>
      <c r="H29" s="5" t="s">
        <v>22</v>
      </c>
      <c r="I29" s="5" t="s">
        <v>23</v>
      </c>
      <c r="J29" s="5" t="s">
        <v>20</v>
      </c>
      <c r="K29" s="5" t="s">
        <v>21</v>
      </c>
      <c r="L29" s="6"/>
      <c r="M29" s="2"/>
      <c r="N29" s="1"/>
      <c r="O29" s="1"/>
      <c r="Q29" s="15">
        <f t="shared" si="0"/>
        <v>15.600000000000001</v>
      </c>
      <c r="T29" s="15">
        <f t="shared" si="1"/>
        <v>5.142852194233364</v>
      </c>
    </row>
    <row r="30" spans="2:20" ht="15.5" x14ac:dyDescent="0.35">
      <c r="B30" s="9" t="s">
        <v>26</v>
      </c>
      <c r="C30" s="7">
        <v>2.7</v>
      </c>
      <c r="D30" s="7">
        <v>5</v>
      </c>
      <c r="F30" s="6"/>
      <c r="G30" s="7">
        <f>SUM(D3:D32)</f>
        <v>65531</v>
      </c>
      <c r="H30" s="7">
        <f>$R$3</f>
        <v>0.3322142530138868</v>
      </c>
      <c r="I30" s="7">
        <f>$U$3</f>
        <v>9.149616103059483E-4</v>
      </c>
      <c r="J30" s="7">
        <f>SQRT($I$30)</f>
        <v>3.0248332355783655E-2</v>
      </c>
      <c r="K30" s="7">
        <f>1/$H$30</f>
        <v>3.0101056499770324</v>
      </c>
      <c r="L30" s="6"/>
      <c r="M30" s="2"/>
      <c r="N30" s="1"/>
      <c r="O30" s="1"/>
      <c r="Q30" s="15">
        <f t="shared" si="0"/>
        <v>13.5</v>
      </c>
      <c r="T30" s="15">
        <f t="shared" si="1"/>
        <v>5.6064093436305873</v>
      </c>
    </row>
    <row r="31" spans="2:20" ht="15.5" x14ac:dyDescent="0.35">
      <c r="B31" s="12">
        <v>10</v>
      </c>
      <c r="C31" s="7">
        <v>2.8</v>
      </c>
      <c r="D31" s="7">
        <v>4</v>
      </c>
      <c r="F31" s="6"/>
      <c r="G31" s="6"/>
      <c r="H31" s="6"/>
      <c r="I31" s="6"/>
      <c r="J31" s="6"/>
      <c r="K31" s="6"/>
      <c r="L31" s="6"/>
      <c r="M31" s="2"/>
      <c r="N31" s="1"/>
      <c r="O31" s="1"/>
      <c r="Q31" s="15">
        <f t="shared" si="0"/>
        <v>11.2</v>
      </c>
      <c r="T31" s="15">
        <f t="shared" si="1"/>
        <v>6.0899664930278083</v>
      </c>
    </row>
    <row r="32" spans="2:20" ht="15.5" x14ac:dyDescent="0.35">
      <c r="B32" s="10" t="s">
        <v>26</v>
      </c>
      <c r="C32" s="7">
        <v>2.9</v>
      </c>
      <c r="D32" s="7">
        <v>4</v>
      </c>
      <c r="F32" s="6"/>
      <c r="G32" s="6"/>
      <c r="H32" s="6"/>
      <c r="I32" s="6"/>
      <c r="J32" s="6"/>
      <c r="K32" s="6"/>
      <c r="L32" s="6"/>
      <c r="M32" s="2"/>
      <c r="N32" s="1"/>
      <c r="O32" s="1"/>
      <c r="P32" t="s">
        <v>27</v>
      </c>
      <c r="Q32" s="15">
        <f t="shared" si="0"/>
        <v>11.6</v>
      </c>
      <c r="T32" s="15">
        <f t="shared" si="1"/>
        <v>6.5935236424250316</v>
      </c>
    </row>
    <row r="33" spans="3:15" x14ac:dyDescent="0.35">
      <c r="C33" s="2"/>
      <c r="D33" s="3"/>
      <c r="F33" s="2"/>
      <c r="G33" s="2"/>
      <c r="H33" s="2"/>
      <c r="I33" s="2"/>
      <c r="J33" s="2"/>
      <c r="K33" s="2"/>
      <c r="L33" s="2"/>
      <c r="M33" s="2"/>
      <c r="N33" s="1"/>
      <c r="O33" s="1"/>
    </row>
    <row r="34" spans="3:15" x14ac:dyDescent="0.35">
      <c r="C34" s="2"/>
      <c r="D34" s="2"/>
      <c r="F34" s="2"/>
      <c r="G34" s="2"/>
      <c r="H34" s="2"/>
      <c r="I34" s="2"/>
      <c r="J34" s="2"/>
      <c r="K34" s="2"/>
      <c r="L34" s="2"/>
      <c r="M34" s="2"/>
      <c r="N34" s="1"/>
      <c r="O34" s="1"/>
    </row>
    <row r="35" spans="3:15" x14ac:dyDescent="0.35">
      <c r="C35" s="2"/>
      <c r="D35" s="2"/>
      <c r="F35" s="2"/>
      <c r="G35" s="2"/>
      <c r="H35" s="2"/>
      <c r="I35" s="2"/>
      <c r="J35" s="2"/>
      <c r="K35" s="2"/>
      <c r="L35" s="2"/>
      <c r="M35" s="2"/>
      <c r="N35" s="1"/>
      <c r="O35" s="1"/>
    </row>
    <row r="36" spans="3:15" x14ac:dyDescent="0.35">
      <c r="C36" s="2"/>
      <c r="D36" s="2"/>
      <c r="F36" s="2"/>
      <c r="G36" s="2"/>
      <c r="H36" s="2"/>
      <c r="I36" s="2"/>
      <c r="J36" s="2"/>
      <c r="K36" s="2"/>
      <c r="L36" s="2"/>
      <c r="M36" s="2"/>
      <c r="N36" s="1"/>
      <c r="O36" s="1"/>
    </row>
    <row r="37" spans="3:15" x14ac:dyDescent="0.35">
      <c r="C37" s="2"/>
      <c r="D37" s="2"/>
      <c r="F37" s="2"/>
      <c r="G37" s="2"/>
      <c r="H37" s="2"/>
      <c r="I37" s="2"/>
      <c r="J37" s="2"/>
      <c r="K37" s="2"/>
      <c r="L37" s="2"/>
      <c r="M37" s="2"/>
      <c r="N37" s="1"/>
      <c r="O37" s="1"/>
    </row>
    <row r="38" spans="3:15" x14ac:dyDescent="0.35">
      <c r="C38" s="2"/>
      <c r="D38" s="2"/>
      <c r="F38" s="2"/>
      <c r="G38" s="2"/>
      <c r="H38" s="2"/>
      <c r="I38" s="2"/>
      <c r="J38" s="2"/>
      <c r="K38" s="2"/>
      <c r="L38" s="2"/>
      <c r="M38" s="2"/>
      <c r="N38" s="1"/>
      <c r="O38" s="1"/>
    </row>
    <row r="39" spans="3:15" x14ac:dyDescent="0.35">
      <c r="C39" s="2"/>
      <c r="D39" s="2"/>
      <c r="F39" s="2"/>
      <c r="G39" s="2"/>
      <c r="H39" s="2"/>
      <c r="I39" s="2"/>
      <c r="J39" s="2"/>
      <c r="K39" s="2"/>
      <c r="L39" s="2"/>
      <c r="M39" s="2"/>
      <c r="N39" s="1"/>
      <c r="O39" s="1"/>
    </row>
    <row r="40" spans="3:15" x14ac:dyDescent="0.35">
      <c r="C40" s="2"/>
      <c r="D40" s="2"/>
      <c r="F40" s="2"/>
      <c r="G40" s="2"/>
      <c r="H40" s="2"/>
      <c r="I40" s="2"/>
      <c r="J40" s="2"/>
      <c r="K40" s="2"/>
      <c r="L40" s="2"/>
      <c r="M40" s="2"/>
      <c r="N40" s="1"/>
      <c r="O40" s="1"/>
    </row>
    <row r="41" spans="3:15" x14ac:dyDescent="0.35">
      <c r="C41" s="2"/>
      <c r="D41" s="2"/>
      <c r="F41" s="2"/>
      <c r="G41" s="2"/>
      <c r="H41" s="2"/>
      <c r="I41" s="2"/>
      <c r="J41" s="2"/>
      <c r="K41" s="2"/>
      <c r="L41" s="2"/>
      <c r="M41" s="2"/>
      <c r="N41" s="1"/>
      <c r="O41" s="1"/>
    </row>
    <row r="42" spans="3:15" x14ac:dyDescent="0.35">
      <c r="C42" s="2"/>
      <c r="D42" s="2"/>
      <c r="F42" s="2"/>
      <c r="G42" s="2"/>
      <c r="H42" s="2"/>
      <c r="I42" s="2"/>
      <c r="J42" s="2"/>
      <c r="K42" s="2"/>
      <c r="L42" s="2"/>
      <c r="M42" s="2"/>
      <c r="N42" s="1"/>
      <c r="O42" s="1"/>
    </row>
    <row r="43" spans="3:15" x14ac:dyDescent="0.35">
      <c r="C43" s="2"/>
      <c r="D43" s="2"/>
      <c r="F43" s="2"/>
      <c r="G43" s="2"/>
      <c r="H43" s="2"/>
      <c r="I43" s="2"/>
      <c r="J43" s="2"/>
      <c r="K43" s="2"/>
      <c r="L43" s="2"/>
      <c r="M43" s="2"/>
      <c r="N43" s="1"/>
      <c r="O43" s="1"/>
    </row>
    <row r="44" spans="3:15" x14ac:dyDescent="0.35">
      <c r="C44" s="1"/>
      <c r="D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3:15" x14ac:dyDescent="0.35">
      <c r="C45" s="1"/>
      <c r="D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3:15" x14ac:dyDescent="0.35">
      <c r="C46" s="1"/>
      <c r="D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3:15" x14ac:dyDescent="0.35">
      <c r="C47" s="1"/>
      <c r="D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3:15" x14ac:dyDescent="0.35">
      <c r="C48" s="1"/>
      <c r="D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3:15" x14ac:dyDescent="0.35">
      <c r="C49" s="1"/>
      <c r="D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3:15" x14ac:dyDescent="0.35">
      <c r="C50" s="1"/>
      <c r="D50" s="1"/>
      <c r="F50" s="1"/>
      <c r="G50" s="1"/>
      <c r="H50" s="1"/>
      <c r="I50" s="1"/>
      <c r="J50" s="1"/>
      <c r="K50" s="1"/>
      <c r="L50" s="1"/>
      <c r="M50" s="1"/>
      <c r="N50" s="1"/>
      <c r="O50" s="1"/>
    </row>
  </sheetData>
  <mergeCells count="1">
    <mergeCell ref="K13:L1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81CCA-F2AE-4631-B5A7-028BE6D51341}">
  <dimension ref="B2:X50"/>
  <sheetViews>
    <sheetView topLeftCell="A19" zoomScaleNormal="100" workbookViewId="0">
      <selection activeCell="E7" sqref="E7"/>
    </sheetView>
  </sheetViews>
  <sheetFormatPr defaultRowHeight="14.5" x14ac:dyDescent="0.35"/>
  <cols>
    <col min="1" max="1" width="9.1796875" customWidth="1"/>
    <col min="2" max="2" width="3.7265625" customWidth="1"/>
    <col min="5" max="5" width="9.1796875" customWidth="1"/>
    <col min="6" max="6" width="3.7265625" customWidth="1"/>
    <col min="9" max="10" width="14" bestFit="1" customWidth="1"/>
    <col min="11" max="11" width="11.54296875" customWidth="1"/>
    <col min="12" max="12" width="11.1796875" customWidth="1"/>
    <col min="13" max="13" width="11" customWidth="1"/>
    <col min="17" max="17" width="11.54296875" customWidth="1"/>
    <col min="18" max="18" width="21.7265625" customWidth="1"/>
    <col min="20" max="20" width="23.7265625" customWidth="1"/>
    <col min="21" max="21" width="20.81640625" customWidth="1"/>
  </cols>
  <sheetData>
    <row r="2" spans="2:24" ht="37.5" customHeight="1" x14ac:dyDescent="0.35">
      <c r="C2" s="5" t="s">
        <v>0</v>
      </c>
      <c r="D2" s="5" t="s">
        <v>1</v>
      </c>
      <c r="E2" s="3"/>
      <c r="F2" s="6"/>
      <c r="G2" s="5" t="s">
        <v>2</v>
      </c>
      <c r="H2" s="5" t="s">
        <v>3</v>
      </c>
      <c r="I2" s="5" t="s">
        <v>4</v>
      </c>
      <c r="J2" s="5" t="s">
        <v>5</v>
      </c>
      <c r="K2" s="5" t="s">
        <v>6</v>
      </c>
      <c r="L2" s="5" t="s">
        <v>7</v>
      </c>
      <c r="M2" s="4" t="s">
        <v>8</v>
      </c>
      <c r="N2" s="1"/>
      <c r="O2" s="13"/>
      <c r="Q2" s="5"/>
      <c r="R2" s="5"/>
      <c r="T2" s="4"/>
      <c r="U2" s="4"/>
      <c r="W2" s="5" t="s">
        <v>24</v>
      </c>
      <c r="X2" s="5" t="s">
        <v>25</v>
      </c>
    </row>
    <row r="3" spans="2:24" ht="15.5" x14ac:dyDescent="0.35">
      <c r="B3" s="9" t="s">
        <v>26</v>
      </c>
      <c r="C3" s="7">
        <v>-1.7</v>
      </c>
      <c r="D3" s="7">
        <v>638</v>
      </c>
      <c r="E3" s="2"/>
      <c r="F3" s="11">
        <v>1</v>
      </c>
      <c r="G3" s="7">
        <f>C3</f>
        <v>-1.7</v>
      </c>
      <c r="H3" s="7">
        <f>$G3+$I$26/10</f>
        <v>-1.41</v>
      </c>
      <c r="I3" s="7">
        <f>SUM(D3:D5)</f>
        <v>2220</v>
      </c>
      <c r="J3" s="7">
        <f>$G$30 * $M3</f>
        <v>2237.506467531251</v>
      </c>
      <c r="K3" s="7">
        <f>-0.5</f>
        <v>-0.5</v>
      </c>
      <c r="L3" s="7">
        <f>_xlfn.NORM.S.DIST((($H3-$H$30)/$J$30),1) - 0.5</f>
        <v>-0.46005665302441667</v>
      </c>
      <c r="M3" s="7">
        <f>$L3-$K3</f>
        <v>3.9943346975583327E-2</v>
      </c>
      <c r="N3" s="1"/>
      <c r="O3" s="14">
        <f>($I3-$J3)^2/$J3</f>
        <v>0.13697229924027723</v>
      </c>
      <c r="Q3" s="15">
        <f t="shared" ref="Q3:Q32" si="0">($C3*$D3)</f>
        <v>-1084.5999999999999</v>
      </c>
      <c r="R3" s="15">
        <f>SUM($Q$3:$Q$32)/($G$30)</f>
        <v>-0.11706089222914479</v>
      </c>
      <c r="T3" s="15">
        <f t="shared" ref="T3:T32" si="1">($C3-$H$30)^2*$D3</f>
        <v>1598.6341876648296</v>
      </c>
      <c r="U3" s="15">
        <f>SUM($T3:$T32) * 1/$G$30</f>
        <v>0.54502106334321043</v>
      </c>
      <c r="W3" s="7"/>
      <c r="X3" s="7"/>
    </row>
    <row r="4" spans="2:24" ht="15.5" x14ac:dyDescent="0.35">
      <c r="B4" s="12">
        <v>1</v>
      </c>
      <c r="C4" s="7">
        <v>-1.6</v>
      </c>
      <c r="D4" s="7">
        <v>775</v>
      </c>
      <c r="E4" s="2"/>
      <c r="F4" s="11">
        <v>2</v>
      </c>
      <c r="G4" s="7">
        <f>$H3</f>
        <v>-1.41</v>
      </c>
      <c r="H4" s="7">
        <f t="shared" ref="H4:H12" si="2">$G4+$I$26/10</f>
        <v>-1.1199999999999999</v>
      </c>
      <c r="I4" s="7">
        <f>SUM(D6:D8)</f>
        <v>3455</v>
      </c>
      <c r="J4" s="7">
        <f t="shared" ref="J4:J12" si="3">$G$30 * $M4</f>
        <v>-1021.7125254370751</v>
      </c>
      <c r="K4" s="7">
        <f>_xlfn.NORM.S.DIST(($G4-$H$30/$J$30),1) - 0.5</f>
        <v>-0.39461223555476421</v>
      </c>
      <c r="L4" s="7">
        <f t="shared" ref="L4:L11" si="4">_xlfn.NORM.S.DIST((($H4-$H$30)/$J$30),1) - 0.5</f>
        <v>-0.41285156514108756</v>
      </c>
      <c r="M4" s="7">
        <f>$L4-$K4</f>
        <v>-1.823932958632335E-2</v>
      </c>
      <c r="N4" s="1"/>
      <c r="O4" s="14">
        <f>($I4-$J4)^2/$J4</f>
        <v>-19615.062492095745</v>
      </c>
      <c r="Q4" s="15">
        <f t="shared" si="0"/>
        <v>-1240</v>
      </c>
      <c r="T4" s="15">
        <f t="shared" si="1"/>
        <v>1704.309007951071</v>
      </c>
      <c r="U4" s="3"/>
    </row>
    <row r="5" spans="2:24" ht="15.5" x14ac:dyDescent="0.35">
      <c r="B5" s="10" t="s">
        <v>26</v>
      </c>
      <c r="C5" s="7">
        <v>-1.5</v>
      </c>
      <c r="D5" s="7">
        <v>807</v>
      </c>
      <c r="E5" s="2"/>
      <c r="F5" s="11">
        <v>3</v>
      </c>
      <c r="G5" s="7">
        <f>$H4</f>
        <v>-1.1199999999999999</v>
      </c>
      <c r="H5" s="7">
        <f>$G5+$I$26/10</f>
        <v>-0.82999999999999985</v>
      </c>
      <c r="I5" s="7">
        <f>SUM(D9:D11)</f>
        <v>4800</v>
      </c>
      <c r="J5" s="7">
        <f t="shared" si="3"/>
        <v>-60.015105722806794</v>
      </c>
      <c r="K5" s="7">
        <f t="shared" ref="K5:K12" si="5">_xlfn.NORM.S.DIST(($G5-$H$30/$J$30),1) - 0.5</f>
        <v>-0.33183345025276545</v>
      </c>
      <c r="L5" s="7">
        <f t="shared" si="4"/>
        <v>-0.33290482333098825</v>
      </c>
      <c r="M5" s="7">
        <f t="shared" ref="M5:M11" si="6">$L5-$K5</f>
        <v>-1.0713730782228037E-3</v>
      </c>
      <c r="N5" s="1"/>
      <c r="O5" s="14">
        <f t="shared" ref="O5:O12" si="7">($I5-$J5)^2/$J5</f>
        <v>-393563.36281313834</v>
      </c>
      <c r="Q5" s="15">
        <f t="shared" si="0"/>
        <v>-1210.5</v>
      </c>
      <c r="T5" s="15">
        <f t="shared" si="1"/>
        <v>1543.4041046722537</v>
      </c>
      <c r="U5" s="3"/>
    </row>
    <row r="6" spans="2:24" ht="15.5" x14ac:dyDescent="0.35">
      <c r="B6" s="9" t="s">
        <v>26</v>
      </c>
      <c r="C6" s="7">
        <v>-1.4</v>
      </c>
      <c r="D6" s="7">
        <v>1002</v>
      </c>
      <c r="E6" s="2"/>
      <c r="F6" s="11">
        <v>4</v>
      </c>
      <c r="G6" s="7">
        <f t="shared" ref="G6:G12" si="8">$H5</f>
        <v>-0.82999999999999985</v>
      </c>
      <c r="H6" s="7">
        <f t="shared" si="2"/>
        <v>-0.53999999999999981</v>
      </c>
      <c r="I6" s="7">
        <f>SUM(D12:D14)</f>
        <v>6165</v>
      </c>
      <c r="J6" s="7">
        <f t="shared" si="3"/>
        <v>1814.2857667163225</v>
      </c>
      <c r="K6" s="7">
        <f t="shared" si="5"/>
        <v>-0.24902852214899307</v>
      </c>
      <c r="L6" s="7">
        <f t="shared" si="4"/>
        <v>-0.21664039413934738</v>
      </c>
      <c r="M6" s="7">
        <f t="shared" si="6"/>
        <v>3.2388128009645689E-2</v>
      </c>
      <c r="N6" s="1"/>
      <c r="O6" s="14">
        <f t="shared" si="7"/>
        <v>10433.14933454848</v>
      </c>
      <c r="Q6" s="15">
        <f t="shared" si="0"/>
        <v>-1402.8</v>
      </c>
      <c r="T6" s="15">
        <f t="shared" si="1"/>
        <v>1649.2246197563736</v>
      </c>
      <c r="U6" s="3"/>
    </row>
    <row r="7" spans="2:24" ht="15.5" x14ac:dyDescent="0.35">
      <c r="B7" s="12">
        <v>2</v>
      </c>
      <c r="C7" s="7">
        <v>-1.3</v>
      </c>
      <c r="D7" s="7">
        <v>1184</v>
      </c>
      <c r="E7" s="2"/>
      <c r="F7" s="11">
        <v>5</v>
      </c>
      <c r="G7" s="7">
        <f t="shared" si="8"/>
        <v>-0.53999999999999981</v>
      </c>
      <c r="H7" s="7">
        <f t="shared" si="2"/>
        <v>-0.24999999999999983</v>
      </c>
      <c r="I7" s="7">
        <f>SUM(D15:D16)</f>
        <v>4721</v>
      </c>
      <c r="J7" s="7">
        <f t="shared" si="3"/>
        <v>4319.3631567947905</v>
      </c>
      <c r="K7" s="7">
        <f t="shared" si="5"/>
        <v>-0.1485600434219983</v>
      </c>
      <c r="L7" s="7">
        <f t="shared" si="4"/>
        <v>-7.1451966288364033E-2</v>
      </c>
      <c r="M7" s="7">
        <f t="shared" si="6"/>
        <v>7.7108077133634267E-2</v>
      </c>
      <c r="N7" s="1"/>
      <c r="O7" s="14">
        <f t="shared" si="7"/>
        <v>37.346281839276671</v>
      </c>
      <c r="Q7" s="15">
        <f t="shared" si="0"/>
        <v>-1539.2</v>
      </c>
      <c r="T7" s="15">
        <f t="shared" si="1"/>
        <v>1656.8244003093494</v>
      </c>
      <c r="U7" s="3"/>
    </row>
    <row r="8" spans="2:24" ht="15.5" x14ac:dyDescent="0.35">
      <c r="B8" s="10" t="s">
        <v>26</v>
      </c>
      <c r="C8" s="7">
        <v>-1.2</v>
      </c>
      <c r="D8" s="7">
        <v>1269</v>
      </c>
      <c r="E8" s="2"/>
      <c r="F8" s="11">
        <v>6</v>
      </c>
      <c r="G8" s="7">
        <f t="shared" si="8"/>
        <v>-0.24999999999999983</v>
      </c>
      <c r="H8" s="7">
        <f t="shared" si="2"/>
        <v>4.0000000000000147E-2</v>
      </c>
      <c r="I8" s="7">
        <f>SUM(D17:D19)</f>
        <v>7501</v>
      </c>
      <c r="J8" s="7">
        <f t="shared" si="3"/>
        <v>6759.2518165128931</v>
      </c>
      <c r="K8" s="7">
        <f t="shared" si="5"/>
        <v>-3.6426835054000961E-2</v>
      </c>
      <c r="L8" s="7">
        <f t="shared" si="4"/>
        <v>8.4237460008442455E-2</v>
      </c>
      <c r="M8" s="7">
        <f t="shared" si="6"/>
        <v>0.12066429506244342</v>
      </c>
      <c r="N8" s="1"/>
      <c r="O8" s="14">
        <f t="shared" si="7"/>
        <v>81.398116632125522</v>
      </c>
      <c r="Q8" s="15">
        <f t="shared" si="0"/>
        <v>-1522.8</v>
      </c>
      <c r="T8" s="15">
        <f t="shared" si="1"/>
        <v>1488.2287740360712</v>
      </c>
      <c r="U8" s="3"/>
    </row>
    <row r="9" spans="2:24" ht="15.5" x14ac:dyDescent="0.35">
      <c r="B9" s="9" t="s">
        <v>26</v>
      </c>
      <c r="C9" s="7">
        <v>-1.1000000000000001</v>
      </c>
      <c r="D9" s="7">
        <v>1417</v>
      </c>
      <c r="E9" s="2"/>
      <c r="F9" s="11">
        <v>7</v>
      </c>
      <c r="G9" s="7">
        <f t="shared" si="8"/>
        <v>4.0000000000000147E-2</v>
      </c>
      <c r="H9" s="7">
        <f t="shared" si="2"/>
        <v>0.33000000000000013</v>
      </c>
      <c r="I9" s="7">
        <f>SUM(D20:D22)</f>
        <v>7769</v>
      </c>
      <c r="J9" s="7">
        <f t="shared" si="3"/>
        <v>8340.9123159458104</v>
      </c>
      <c r="K9" s="7">
        <f t="shared" si="5"/>
        <v>7.8698176456805768E-2</v>
      </c>
      <c r="L9" s="7">
        <f t="shared" si="4"/>
        <v>0.22759783755871787</v>
      </c>
      <c r="M9" s="7">
        <f t="shared" si="6"/>
        <v>0.14889966110191211</v>
      </c>
      <c r="N9" s="1"/>
      <c r="O9" s="14">
        <f t="shared" si="7"/>
        <v>39.214379044028</v>
      </c>
      <c r="Q9" s="15">
        <f t="shared" si="0"/>
        <v>-1558.7</v>
      </c>
      <c r="T9" s="15">
        <f t="shared" si="1"/>
        <v>1369.0618833424626</v>
      </c>
      <c r="U9" s="3"/>
    </row>
    <row r="10" spans="2:24" ht="15.5" x14ac:dyDescent="0.35">
      <c r="B10" s="12">
        <v>3</v>
      </c>
      <c r="C10" s="7">
        <v>-1</v>
      </c>
      <c r="D10" s="7">
        <v>1601</v>
      </c>
      <c r="E10" s="2"/>
      <c r="F10" s="11">
        <v>8</v>
      </c>
      <c r="G10" s="7">
        <f t="shared" si="8"/>
        <v>0.33000000000000013</v>
      </c>
      <c r="H10" s="7">
        <f t="shared" si="2"/>
        <v>0.62000000000000011</v>
      </c>
      <c r="I10" s="7">
        <f>SUM(D23:D25)</f>
        <v>7226</v>
      </c>
      <c r="J10" s="7">
        <f t="shared" si="3"/>
        <v>8600.1800462255869</v>
      </c>
      <c r="K10" s="7">
        <f t="shared" si="5"/>
        <v>0.18742487413870224</v>
      </c>
      <c r="L10" s="7">
        <f t="shared" si="4"/>
        <v>0.34095291109579717</v>
      </c>
      <c r="M10" s="7">
        <f t="shared" si="6"/>
        <v>0.15352803695709494</v>
      </c>
      <c r="N10" s="1"/>
      <c r="O10" s="14">
        <f t="shared" si="7"/>
        <v>219.57340303280242</v>
      </c>
      <c r="Q10" s="15">
        <f t="shared" si="0"/>
        <v>-1601</v>
      </c>
      <c r="T10" s="15">
        <f t="shared" si="1"/>
        <v>1248.1099303179417</v>
      </c>
      <c r="U10" s="3"/>
    </row>
    <row r="11" spans="2:24" ht="15.5" x14ac:dyDescent="0.35">
      <c r="B11" s="10" t="s">
        <v>26</v>
      </c>
      <c r="C11" s="7">
        <v>-0.90000000000000102</v>
      </c>
      <c r="D11" s="7">
        <v>1782</v>
      </c>
      <c r="E11" s="2"/>
      <c r="F11" s="11">
        <v>9</v>
      </c>
      <c r="G11" s="7">
        <f t="shared" si="8"/>
        <v>0.62000000000000011</v>
      </c>
      <c r="H11" s="7">
        <f t="shared" si="2"/>
        <v>0.91000000000000014</v>
      </c>
      <c r="I11" s="7">
        <f>SUM(D26:D28)</f>
        <v>6221</v>
      </c>
      <c r="J11" s="7">
        <f t="shared" si="3"/>
        <v>7620.3190460100959</v>
      </c>
      <c r="K11" s="7">
        <f t="shared" si="5"/>
        <v>0.2818817676214499</v>
      </c>
      <c r="L11" s="7">
        <f t="shared" si="4"/>
        <v>0.41791759685204233</v>
      </c>
      <c r="M11" s="7">
        <f t="shared" si="6"/>
        <v>0.13603582923059243</v>
      </c>
      <c r="N11" s="1"/>
      <c r="O11" s="14">
        <f t="shared" si="7"/>
        <v>256.95693063557991</v>
      </c>
      <c r="Q11" s="15">
        <f t="shared" si="0"/>
        <v>-1603.8000000000018</v>
      </c>
      <c r="T11" s="15">
        <f t="shared" si="1"/>
        <v>1092.3546780220577</v>
      </c>
      <c r="U11" s="3"/>
    </row>
    <row r="12" spans="2:24" ht="15.5" x14ac:dyDescent="0.35">
      <c r="B12" s="9" t="s">
        <v>26</v>
      </c>
      <c r="C12" s="7">
        <v>-0.80000000000000104</v>
      </c>
      <c r="D12" s="7">
        <v>1863</v>
      </c>
      <c r="E12" s="2"/>
      <c r="F12" s="11">
        <v>10</v>
      </c>
      <c r="G12" s="7">
        <f t="shared" si="8"/>
        <v>0.91000000000000014</v>
      </c>
      <c r="H12" s="7">
        <f t="shared" si="2"/>
        <v>1.2000000000000002</v>
      </c>
      <c r="I12" s="7">
        <f>SUM(D29:D32)</f>
        <v>5939</v>
      </c>
      <c r="J12" s="7">
        <f t="shared" si="3"/>
        <v>7989.8749947436099</v>
      </c>
      <c r="K12" s="7">
        <f t="shared" si="5"/>
        <v>0.35736696012382652</v>
      </c>
      <c r="L12" s="7">
        <f>0.5</f>
        <v>0.5</v>
      </c>
      <c r="M12" s="7">
        <f>$L12-$K12</f>
        <v>0.14263303987617348</v>
      </c>
      <c r="N12" s="1"/>
      <c r="O12" s="14">
        <f t="shared" si="7"/>
        <v>526.4272903933678</v>
      </c>
      <c r="Q12" s="15">
        <f t="shared" si="0"/>
        <v>-1490.4000000000019</v>
      </c>
      <c r="T12" s="15">
        <f t="shared" si="1"/>
        <v>868.9140518312754</v>
      </c>
      <c r="U12" s="3"/>
    </row>
    <row r="13" spans="2:24" ht="15.5" x14ac:dyDescent="0.35">
      <c r="B13" s="12">
        <v>4</v>
      </c>
      <c r="C13" s="7">
        <v>-0.70000000000000095</v>
      </c>
      <c r="D13" s="7">
        <v>2081</v>
      </c>
      <c r="E13" s="1"/>
      <c r="F13" s="6"/>
      <c r="G13" s="6"/>
      <c r="H13" s="6"/>
      <c r="I13" s="6"/>
      <c r="J13" s="6"/>
      <c r="K13" s="16" t="s">
        <v>28</v>
      </c>
      <c r="L13" s="16"/>
      <c r="M13" s="15">
        <f>SUM(M3:M12)</f>
        <v>0.83188971168253356</v>
      </c>
      <c r="N13" s="1"/>
      <c r="O13" s="1"/>
      <c r="Q13" s="15">
        <f t="shared" si="0"/>
        <v>-1456.7000000000021</v>
      </c>
      <c r="T13" s="15">
        <f t="shared" si="1"/>
        <v>707.16126501022677</v>
      </c>
      <c r="U13" s="3"/>
    </row>
    <row r="14" spans="2:24" ht="15.5" x14ac:dyDescent="0.35">
      <c r="B14" s="10" t="s">
        <v>26</v>
      </c>
      <c r="C14" s="7">
        <v>-0.6</v>
      </c>
      <c r="D14" s="7">
        <v>2221</v>
      </c>
      <c r="E14" s="1"/>
      <c r="F14" s="6"/>
      <c r="N14" s="1"/>
      <c r="O14" s="1"/>
      <c r="Q14" s="15">
        <f t="shared" si="0"/>
        <v>-1332.6</v>
      </c>
      <c r="T14" s="15">
        <f t="shared" si="1"/>
        <v>518.00423381002599</v>
      </c>
    </row>
    <row r="15" spans="2:24" ht="15.5" x14ac:dyDescent="0.35">
      <c r="B15" s="9" t="s">
        <v>26</v>
      </c>
      <c r="C15" s="7">
        <v>-0.5</v>
      </c>
      <c r="D15" s="7">
        <v>2300</v>
      </c>
      <c r="E15" s="1"/>
      <c r="F15" s="6"/>
      <c r="G15" s="5" t="s">
        <v>9</v>
      </c>
      <c r="H15" s="7">
        <v>0.05</v>
      </c>
      <c r="I15" s="6"/>
      <c r="J15" s="8"/>
      <c r="N15" s="1"/>
      <c r="O15" s="1"/>
      <c r="Q15" s="15">
        <f t="shared" si="0"/>
        <v>-1150</v>
      </c>
      <c r="T15" s="15">
        <f t="shared" si="1"/>
        <v>337.27742859877895</v>
      </c>
    </row>
    <row r="16" spans="2:24" ht="15.5" x14ac:dyDescent="0.35">
      <c r="B16" s="12">
        <v>5</v>
      </c>
      <c r="C16" s="7">
        <v>-0.4</v>
      </c>
      <c r="D16" s="7">
        <v>2421</v>
      </c>
      <c r="E16" s="1"/>
      <c r="F16" s="6"/>
      <c r="G16" s="5" t="s">
        <v>10</v>
      </c>
      <c r="H16" s="7" t="e">
        <f>_xlfn.CHISQ.TEST(I4:I12,J4:J12)</f>
        <v>#NUM!</v>
      </c>
      <c r="I16" s="6"/>
      <c r="J16" s="8"/>
      <c r="M16" s="2"/>
      <c r="N16" s="1"/>
      <c r="O16" s="1"/>
      <c r="Q16" s="15">
        <f t="shared" si="0"/>
        <v>-968.40000000000009</v>
      </c>
      <c r="T16" s="15">
        <f t="shared" si="1"/>
        <v>193.81203820763184</v>
      </c>
    </row>
    <row r="17" spans="2:20" ht="15.5" x14ac:dyDescent="0.35">
      <c r="B17" s="10" t="s">
        <v>26</v>
      </c>
      <c r="C17" s="7">
        <v>-0.3</v>
      </c>
      <c r="D17" s="7">
        <v>2466</v>
      </c>
      <c r="E17" s="1"/>
      <c r="F17" s="6"/>
      <c r="G17" s="5" t="s">
        <v>12</v>
      </c>
      <c r="H17" s="7">
        <f>SUM($O$3:$O$12)</f>
        <v>-401584.22259680915</v>
      </c>
      <c r="I17" s="6"/>
      <c r="J17" s="6"/>
      <c r="K17" s="6"/>
      <c r="L17" s="6"/>
      <c r="M17" s="2"/>
      <c r="N17" s="1"/>
      <c r="O17" s="1"/>
      <c r="Q17" s="15">
        <f t="shared" si="0"/>
        <v>-739.8</v>
      </c>
      <c r="T17" s="15">
        <f t="shared" si="1"/>
        <v>82.528924496823549</v>
      </c>
    </row>
    <row r="18" spans="2:20" ht="15.5" x14ac:dyDescent="0.35">
      <c r="B18" s="9" t="s">
        <v>26</v>
      </c>
      <c r="C18" s="7">
        <v>-0.2</v>
      </c>
      <c r="D18" s="7">
        <v>2525</v>
      </c>
      <c r="E18" s="1"/>
      <c r="F18" s="6"/>
      <c r="G18" s="5" t="s">
        <v>11</v>
      </c>
      <c r="H18" s="7">
        <v>14.067</v>
      </c>
      <c r="I18" s="6"/>
      <c r="J18" s="6"/>
      <c r="K18" s="6"/>
      <c r="L18" s="6"/>
      <c r="M18" s="2"/>
      <c r="N18" s="1"/>
      <c r="Q18" s="15">
        <f t="shared" si="0"/>
        <v>-505</v>
      </c>
      <c r="T18" s="15">
        <f t="shared" si="1"/>
        <v>17.369211384509484</v>
      </c>
    </row>
    <row r="19" spans="2:20" ht="15.5" x14ac:dyDescent="0.35">
      <c r="B19" s="12">
        <v>6</v>
      </c>
      <c r="C19" s="7">
        <v>-9.9999999999999895E-2</v>
      </c>
      <c r="D19" s="7">
        <v>2510</v>
      </c>
      <c r="E19" s="1"/>
      <c r="F19" s="6"/>
      <c r="G19" s="6"/>
      <c r="H19" s="6"/>
      <c r="I19" s="6"/>
      <c r="J19" s="6"/>
      <c r="K19" s="6"/>
      <c r="L19" s="6"/>
      <c r="M19" s="2"/>
      <c r="N19" s="1"/>
      <c r="Q19" s="15">
        <f t="shared" si="0"/>
        <v>-250.99999999999974</v>
      </c>
      <c r="T19" s="15">
        <f t="shared" si="1"/>
        <v>0.73059584957278645</v>
      </c>
    </row>
    <row r="20" spans="2:20" ht="15.5" x14ac:dyDescent="0.35">
      <c r="B20" s="10" t="s">
        <v>26</v>
      </c>
      <c r="C20" s="7">
        <v>0</v>
      </c>
      <c r="D20" s="7">
        <v>2621</v>
      </c>
      <c r="F20" s="6"/>
      <c r="G20" s="6"/>
      <c r="H20" s="6"/>
      <c r="I20" s="6"/>
      <c r="J20" s="6"/>
      <c r="K20" s="6"/>
      <c r="L20" s="6"/>
      <c r="M20" s="2"/>
      <c r="N20" s="1"/>
      <c r="O20" s="1"/>
      <c r="Q20" s="15">
        <f t="shared" si="0"/>
        <v>0</v>
      </c>
      <c r="T20" s="15">
        <f t="shared" si="1"/>
        <v>35.916224774936119</v>
      </c>
    </row>
    <row r="21" spans="2:20" ht="15.5" x14ac:dyDescent="0.35">
      <c r="B21" s="9" t="s">
        <v>26</v>
      </c>
      <c r="C21" s="7">
        <v>0.1</v>
      </c>
      <c r="D21" s="7">
        <v>2639</v>
      </c>
      <c r="F21" s="6"/>
      <c r="G21" s="5" t="s">
        <v>13</v>
      </c>
      <c r="H21" s="5" t="s">
        <v>14</v>
      </c>
      <c r="I21" s="5" t="s">
        <v>15</v>
      </c>
      <c r="J21" s="6"/>
      <c r="K21" s="6"/>
      <c r="L21" s="6"/>
      <c r="M21" s="2"/>
      <c r="N21" s="1"/>
      <c r="O21" s="1"/>
      <c r="Q21" s="15">
        <f t="shared" si="0"/>
        <v>263.90000000000003</v>
      </c>
      <c r="T21" s="15">
        <f t="shared" si="1"/>
        <v>124.33762223828946</v>
      </c>
    </row>
    <row r="22" spans="2:20" ht="15.5" x14ac:dyDescent="0.35">
      <c r="B22" s="12">
        <v>7</v>
      </c>
      <c r="C22" s="7">
        <v>0.2</v>
      </c>
      <c r="D22" s="7">
        <v>2509</v>
      </c>
      <c r="F22" s="6"/>
      <c r="G22" s="7">
        <v>10</v>
      </c>
      <c r="H22" s="7">
        <v>2</v>
      </c>
      <c r="I22" s="7">
        <f>G22-H22-1</f>
        <v>7</v>
      </c>
      <c r="J22" s="6"/>
      <c r="K22" s="6"/>
      <c r="L22" s="6"/>
      <c r="M22" s="2"/>
      <c r="N22" s="1"/>
      <c r="O22" s="1"/>
      <c r="Q22" s="15">
        <f t="shared" si="0"/>
        <v>501.8</v>
      </c>
      <c r="T22" s="15">
        <f t="shared" si="1"/>
        <v>252.22377193728371</v>
      </c>
    </row>
    <row r="23" spans="2:20" ht="15.5" x14ac:dyDescent="0.35">
      <c r="B23" s="10" t="s">
        <v>26</v>
      </c>
      <c r="C23" s="7">
        <v>0.3</v>
      </c>
      <c r="D23" s="7">
        <v>2484</v>
      </c>
      <c r="F23" s="6"/>
      <c r="G23" s="6"/>
      <c r="H23" s="6"/>
      <c r="I23" s="6"/>
      <c r="J23" s="6"/>
      <c r="K23" s="6"/>
      <c r="L23" s="6"/>
      <c r="M23" s="2"/>
      <c r="N23" s="1"/>
      <c r="O23" s="1"/>
      <c r="Q23" s="15">
        <f t="shared" si="0"/>
        <v>745.19999999999993</v>
      </c>
      <c r="T23" s="15">
        <f t="shared" si="1"/>
        <v>432.06643296219426</v>
      </c>
    </row>
    <row r="24" spans="2:20" ht="15.5" x14ac:dyDescent="0.35">
      <c r="B24" s="9" t="s">
        <v>26</v>
      </c>
      <c r="C24" s="7">
        <v>0.4</v>
      </c>
      <c r="D24" s="7">
        <v>2451</v>
      </c>
      <c r="F24" s="6"/>
      <c r="G24" s="6"/>
      <c r="H24" s="6"/>
      <c r="I24" s="6"/>
      <c r="J24" s="6"/>
      <c r="K24" s="6"/>
      <c r="L24" s="6"/>
      <c r="M24" s="2"/>
      <c r="N24" s="1"/>
      <c r="O24" s="1"/>
      <c r="Q24" s="15">
        <f t="shared" si="0"/>
        <v>980.40000000000009</v>
      </c>
      <c r="T24" s="15">
        <f t="shared" si="1"/>
        <v>655.27966933463119</v>
      </c>
    </row>
    <row r="25" spans="2:20" ht="15.5" x14ac:dyDescent="0.35">
      <c r="B25" s="12">
        <v>8</v>
      </c>
      <c r="C25" s="7">
        <v>0.5</v>
      </c>
      <c r="D25" s="7">
        <v>2291</v>
      </c>
      <c r="F25" s="6"/>
      <c r="G25" s="5" t="s">
        <v>16</v>
      </c>
      <c r="H25" s="5" t="s">
        <v>17</v>
      </c>
      <c r="I25" s="5" t="s">
        <v>18</v>
      </c>
      <c r="J25" s="6"/>
      <c r="K25" s="6"/>
      <c r="L25" s="6"/>
      <c r="M25" s="2"/>
      <c r="N25" s="1"/>
      <c r="O25" s="1"/>
      <c r="Q25" s="15">
        <f t="shared" si="0"/>
        <v>1145.5</v>
      </c>
      <c r="T25" s="15">
        <f t="shared" si="1"/>
        <v>872.33065555037717</v>
      </c>
    </row>
    <row r="26" spans="2:20" ht="15.5" x14ac:dyDescent="0.35">
      <c r="B26" s="10" t="s">
        <v>26</v>
      </c>
      <c r="C26" s="7">
        <v>0.6</v>
      </c>
      <c r="D26" s="7">
        <v>2236</v>
      </c>
      <c r="F26" s="6"/>
      <c r="G26" s="7">
        <f>C3</f>
        <v>-1.7</v>
      </c>
      <c r="H26" s="7">
        <f>C32</f>
        <v>1.2</v>
      </c>
      <c r="I26" s="7">
        <f>H26-G26</f>
        <v>2.9</v>
      </c>
      <c r="J26" s="6"/>
      <c r="K26" s="6"/>
      <c r="L26" s="6"/>
      <c r="M26" s="2"/>
      <c r="N26" s="1"/>
      <c r="O26" s="1"/>
      <c r="Q26" s="15">
        <f t="shared" si="0"/>
        <v>1341.6</v>
      </c>
      <c r="T26" s="15">
        <f t="shared" si="1"/>
        <v>1149.6982585957264</v>
      </c>
    </row>
    <row r="27" spans="2:20" ht="15.5" x14ac:dyDescent="0.35">
      <c r="B27" s="9" t="s">
        <v>26</v>
      </c>
      <c r="C27" s="7">
        <v>0.7</v>
      </c>
      <c r="D27" s="7">
        <v>2071</v>
      </c>
      <c r="F27" s="6"/>
      <c r="G27" s="6"/>
      <c r="H27" s="6"/>
      <c r="I27" s="6"/>
      <c r="J27" s="6"/>
      <c r="K27" s="6"/>
      <c r="L27" s="6"/>
      <c r="M27" s="2"/>
      <c r="N27" s="1"/>
      <c r="O27" s="1"/>
      <c r="Q27" s="15">
        <f t="shared" si="0"/>
        <v>1449.6999999999998</v>
      </c>
      <c r="T27" s="15">
        <f t="shared" si="1"/>
        <v>1382.5757868349021</v>
      </c>
    </row>
    <row r="28" spans="2:20" ht="15.5" x14ac:dyDescent="0.35">
      <c r="B28" s="12">
        <v>9</v>
      </c>
      <c r="C28" s="7">
        <v>0.8</v>
      </c>
      <c r="D28" s="7">
        <v>1914</v>
      </c>
      <c r="F28" s="6"/>
      <c r="G28" s="6"/>
      <c r="H28" s="6"/>
      <c r="I28" s="6"/>
      <c r="J28" s="6"/>
      <c r="K28" s="6"/>
      <c r="L28" s="6"/>
      <c r="M28" s="2"/>
      <c r="N28" s="1"/>
      <c r="O28" s="1"/>
      <c r="Q28" s="15">
        <f t="shared" si="0"/>
        <v>1531.2</v>
      </c>
      <c r="T28" s="15">
        <f t="shared" si="1"/>
        <v>1609.6753016274042</v>
      </c>
    </row>
    <row r="29" spans="2:20" ht="15.5" x14ac:dyDescent="0.35">
      <c r="B29" s="10" t="s">
        <v>26</v>
      </c>
      <c r="C29" s="7">
        <v>0.9</v>
      </c>
      <c r="D29" s="7">
        <v>1759</v>
      </c>
      <c r="F29" s="6"/>
      <c r="G29" s="5" t="s">
        <v>19</v>
      </c>
      <c r="H29" s="5" t="s">
        <v>22</v>
      </c>
      <c r="I29" s="5" t="s">
        <v>23</v>
      </c>
      <c r="J29" s="5" t="s">
        <v>20</v>
      </c>
      <c r="K29" s="5" t="s">
        <v>21</v>
      </c>
      <c r="L29" s="6"/>
      <c r="M29" s="2"/>
      <c r="N29" s="1"/>
      <c r="O29" s="1"/>
      <c r="Q29" s="15">
        <f t="shared" si="0"/>
        <v>1583.1000000000001</v>
      </c>
      <c r="T29" s="15">
        <f t="shared" si="1"/>
        <v>1819.53221810492</v>
      </c>
    </row>
    <row r="30" spans="2:20" ht="15.5" x14ac:dyDescent="0.35">
      <c r="B30" s="9" t="s">
        <v>26</v>
      </c>
      <c r="C30" s="7">
        <v>1</v>
      </c>
      <c r="D30" s="7">
        <v>1596</v>
      </c>
      <c r="F30" s="6"/>
      <c r="G30" s="7">
        <f>SUM(D3:D32)</f>
        <v>56017</v>
      </c>
      <c r="H30" s="7">
        <f>$R$3</f>
        <v>-0.11706089222914479</v>
      </c>
      <c r="I30" s="7">
        <f>$U$3</f>
        <v>0.54502106334321043</v>
      </c>
      <c r="J30" s="7">
        <f>SQRT($I$30)</f>
        <v>0.73825541876996092</v>
      </c>
      <c r="K30" s="7">
        <f>1/$H$30</f>
        <v>-8.542562601030891</v>
      </c>
      <c r="L30" s="6"/>
      <c r="M30" s="2"/>
      <c r="N30" s="1"/>
      <c r="O30" s="1"/>
      <c r="Q30" s="15">
        <f t="shared" si="0"/>
        <v>1596</v>
      </c>
      <c r="T30" s="15">
        <f t="shared" si="1"/>
        <v>1991.5287589686454</v>
      </c>
    </row>
    <row r="31" spans="2:20" ht="15.5" x14ac:dyDescent="0.35">
      <c r="B31" s="12">
        <v>10</v>
      </c>
      <c r="C31" s="7">
        <v>1.1000000000000001</v>
      </c>
      <c r="D31" s="7">
        <v>1393</v>
      </c>
      <c r="F31" s="6"/>
      <c r="G31" s="6"/>
      <c r="H31" s="6"/>
      <c r="I31" s="6"/>
      <c r="J31" s="6"/>
      <c r="K31" s="6"/>
      <c r="L31" s="6"/>
      <c r="M31" s="2"/>
      <c r="N31" s="1"/>
      <c r="O31" s="1"/>
      <c r="Q31" s="15">
        <f t="shared" si="0"/>
        <v>1532.3000000000002</v>
      </c>
      <c r="T31" s="15">
        <f t="shared" si="1"/>
        <v>2063.3634410432874</v>
      </c>
    </row>
    <row r="32" spans="2:20" ht="15.5" x14ac:dyDescent="0.35">
      <c r="B32" s="10" t="s">
        <v>26</v>
      </c>
      <c r="C32" s="7">
        <v>1.2</v>
      </c>
      <c r="D32" s="7">
        <v>1191</v>
      </c>
      <c r="F32" s="6"/>
      <c r="G32" s="6"/>
      <c r="H32" s="6"/>
      <c r="I32" s="6"/>
      <c r="J32" s="6"/>
      <c r="K32" s="6"/>
      <c r="L32" s="6"/>
      <c r="M32" s="2"/>
      <c r="N32" s="1"/>
      <c r="O32" s="1"/>
      <c r="P32" t="s">
        <v>27</v>
      </c>
      <c r="Q32" s="15">
        <f t="shared" si="0"/>
        <v>1429.2</v>
      </c>
      <c r="T32" s="15">
        <f t="shared" si="1"/>
        <v>2065.9674280627619</v>
      </c>
    </row>
    <row r="33" spans="3:15" x14ac:dyDescent="0.35">
      <c r="C33" s="2"/>
      <c r="D33" s="3"/>
      <c r="F33" s="2"/>
      <c r="G33" s="2"/>
      <c r="H33" s="2"/>
      <c r="I33" s="2"/>
      <c r="J33" s="2"/>
      <c r="K33" s="2"/>
      <c r="L33" s="2"/>
      <c r="M33" s="2"/>
      <c r="N33" s="1"/>
      <c r="O33" s="1"/>
    </row>
    <row r="34" spans="3:15" x14ac:dyDescent="0.35">
      <c r="C34" s="2"/>
      <c r="D34" s="2"/>
      <c r="F34" s="2"/>
      <c r="G34" s="2"/>
      <c r="H34" s="2"/>
      <c r="I34" s="2"/>
      <c r="J34" s="2"/>
      <c r="K34" s="2"/>
      <c r="L34" s="2"/>
      <c r="M34" s="2"/>
      <c r="N34" s="1"/>
      <c r="O34" s="1"/>
    </row>
    <row r="35" spans="3:15" x14ac:dyDescent="0.35">
      <c r="C35" s="2"/>
      <c r="D35" s="2"/>
      <c r="F35" s="2"/>
      <c r="G35" s="2"/>
      <c r="H35" s="2"/>
      <c r="I35" s="2"/>
      <c r="J35" s="2"/>
      <c r="K35" s="2"/>
      <c r="L35" s="2"/>
      <c r="M35" s="2"/>
      <c r="N35" s="1"/>
      <c r="O35" s="1"/>
    </row>
    <row r="36" spans="3:15" x14ac:dyDescent="0.35">
      <c r="C36" s="2"/>
      <c r="D36" s="2"/>
      <c r="F36" s="2"/>
      <c r="G36" s="2"/>
      <c r="H36" s="2"/>
      <c r="I36" s="2"/>
      <c r="J36" s="2"/>
      <c r="K36" s="2"/>
      <c r="L36" s="2"/>
      <c r="M36" s="2"/>
      <c r="N36" s="1"/>
      <c r="O36" s="1"/>
    </row>
    <row r="37" spans="3:15" x14ac:dyDescent="0.35">
      <c r="C37" s="2"/>
      <c r="D37" s="2"/>
      <c r="F37" s="2"/>
      <c r="G37" s="2"/>
      <c r="H37" s="2"/>
      <c r="I37" s="2"/>
      <c r="J37" s="2"/>
      <c r="K37" s="2"/>
      <c r="L37" s="2"/>
      <c r="M37" s="2"/>
      <c r="N37" s="1"/>
      <c r="O37" s="1"/>
    </row>
    <row r="38" spans="3:15" x14ac:dyDescent="0.35">
      <c r="C38" s="2"/>
      <c r="D38" s="2"/>
      <c r="F38" s="2"/>
      <c r="G38" s="2"/>
      <c r="H38" s="2"/>
      <c r="I38" s="2"/>
      <c r="J38" s="2"/>
      <c r="K38" s="2"/>
      <c r="L38" s="2"/>
      <c r="M38" s="2"/>
      <c r="N38" s="1"/>
      <c r="O38" s="1"/>
    </row>
    <row r="39" spans="3:15" x14ac:dyDescent="0.35">
      <c r="C39" s="2"/>
      <c r="D39" s="2"/>
      <c r="F39" s="2"/>
      <c r="G39" s="2"/>
      <c r="H39" s="2"/>
      <c r="I39" s="2"/>
      <c r="J39" s="2"/>
      <c r="K39" s="2"/>
      <c r="L39" s="2"/>
      <c r="M39" s="2"/>
      <c r="N39" s="1"/>
      <c r="O39" s="1"/>
    </row>
    <row r="40" spans="3:15" x14ac:dyDescent="0.35">
      <c r="C40" s="2"/>
      <c r="D40" s="2"/>
      <c r="F40" s="2"/>
      <c r="G40" s="2"/>
      <c r="H40" s="2"/>
      <c r="I40" s="2"/>
      <c r="J40" s="2"/>
      <c r="K40" s="2"/>
      <c r="L40" s="2"/>
      <c r="M40" s="2"/>
      <c r="N40" s="1"/>
      <c r="O40" s="1"/>
    </row>
    <row r="41" spans="3:15" x14ac:dyDescent="0.35">
      <c r="C41" s="2"/>
      <c r="D41" s="2"/>
      <c r="F41" s="2"/>
      <c r="G41" s="2"/>
      <c r="H41" s="2"/>
      <c r="I41" s="2"/>
      <c r="J41" s="2"/>
      <c r="K41" s="2"/>
      <c r="L41" s="2"/>
      <c r="M41" s="2"/>
      <c r="N41" s="1"/>
      <c r="O41" s="1"/>
    </row>
    <row r="42" spans="3:15" x14ac:dyDescent="0.35">
      <c r="C42" s="2"/>
      <c r="D42" s="2"/>
      <c r="F42" s="2"/>
      <c r="G42" s="2"/>
      <c r="H42" s="2"/>
      <c r="I42" s="2"/>
      <c r="J42" s="2"/>
      <c r="K42" s="2"/>
      <c r="L42" s="2"/>
      <c r="M42" s="2"/>
      <c r="N42" s="1"/>
      <c r="O42" s="1"/>
    </row>
    <row r="43" spans="3:15" x14ac:dyDescent="0.35">
      <c r="C43" s="2"/>
      <c r="D43" s="2"/>
      <c r="F43" s="2"/>
      <c r="G43" s="2"/>
      <c r="H43" s="2"/>
      <c r="I43" s="2"/>
      <c r="J43" s="2"/>
      <c r="K43" s="2"/>
      <c r="L43" s="2"/>
      <c r="M43" s="2"/>
      <c r="N43" s="1"/>
      <c r="O43" s="1"/>
    </row>
    <row r="44" spans="3:15" x14ac:dyDescent="0.35">
      <c r="C44" s="1"/>
      <c r="D44" s="1"/>
      <c r="F44" s="1"/>
      <c r="G44" s="1"/>
      <c r="H44" s="1"/>
      <c r="I44" s="1"/>
      <c r="J44" s="1"/>
      <c r="K44" s="1"/>
      <c r="L44" s="1"/>
      <c r="M44" s="1"/>
      <c r="N44" s="1"/>
      <c r="O44" s="1"/>
    </row>
    <row r="45" spans="3:15" x14ac:dyDescent="0.35">
      <c r="C45" s="1"/>
      <c r="D45" s="1"/>
      <c r="F45" s="1"/>
      <c r="G45" s="1"/>
      <c r="H45" s="1"/>
      <c r="I45" s="1"/>
      <c r="J45" s="1"/>
      <c r="K45" s="1"/>
      <c r="L45" s="1"/>
      <c r="M45" s="1"/>
      <c r="N45" s="1"/>
      <c r="O45" s="1"/>
    </row>
    <row r="46" spans="3:15" x14ac:dyDescent="0.35">
      <c r="C46" s="1"/>
      <c r="D46" s="1"/>
      <c r="F46" s="1"/>
      <c r="G46" s="1"/>
      <c r="H46" s="1"/>
      <c r="I46" s="1"/>
      <c r="J46" s="1"/>
      <c r="K46" s="1"/>
      <c r="L46" s="1"/>
      <c r="M46" s="1"/>
      <c r="N46" s="1"/>
      <c r="O46" s="1"/>
    </row>
    <row r="47" spans="3:15" x14ac:dyDescent="0.35">
      <c r="C47" s="1"/>
      <c r="D47" s="1"/>
      <c r="F47" s="1"/>
      <c r="G47" s="1"/>
      <c r="H47" s="1"/>
      <c r="I47" s="1"/>
      <c r="J47" s="1"/>
      <c r="K47" s="1"/>
      <c r="L47" s="1"/>
      <c r="M47" s="1"/>
      <c r="N47" s="1"/>
      <c r="O47" s="1"/>
    </row>
    <row r="48" spans="3:15" x14ac:dyDescent="0.35">
      <c r="C48" s="1"/>
      <c r="D48" s="1"/>
      <c r="F48" s="1"/>
      <c r="G48" s="1"/>
      <c r="H48" s="1"/>
      <c r="I48" s="1"/>
      <c r="J48" s="1"/>
      <c r="K48" s="1"/>
      <c r="L48" s="1"/>
      <c r="M48" s="1"/>
      <c r="N48" s="1"/>
      <c r="O48" s="1"/>
    </row>
    <row r="49" spans="3:15" x14ac:dyDescent="0.35">
      <c r="C49" s="1"/>
      <c r="D49" s="1"/>
      <c r="F49" s="1"/>
      <c r="G49" s="1"/>
      <c r="H49" s="1"/>
      <c r="I49" s="1"/>
      <c r="J49" s="1"/>
      <c r="K49" s="1"/>
      <c r="L49" s="1"/>
      <c r="M49" s="1"/>
      <c r="N49" s="1"/>
      <c r="O49" s="1"/>
    </row>
    <row r="50" spans="3:15" x14ac:dyDescent="0.35">
      <c r="C50" s="1"/>
      <c r="D50" s="1"/>
      <c r="F50" s="1"/>
      <c r="G50" s="1"/>
      <c r="H50" s="1"/>
      <c r="I50" s="1"/>
      <c r="J50" s="1"/>
      <c r="K50" s="1"/>
      <c r="L50" s="1"/>
      <c r="M50" s="1"/>
      <c r="N50" s="1"/>
      <c r="O50" s="1"/>
    </row>
  </sheetData>
  <mergeCells count="1">
    <mergeCell ref="K13:L1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CUS</vt:lpstr>
      <vt:lpstr>ES</vt:lpstr>
      <vt:lpstr>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Saikiri</dc:creator>
  <cp:lastModifiedBy>Hetsu</cp:lastModifiedBy>
  <dcterms:created xsi:type="dcterms:W3CDTF">2015-06-05T18:19:34Z</dcterms:created>
  <dcterms:modified xsi:type="dcterms:W3CDTF">2024-04-29T07:30:26Z</dcterms:modified>
</cp:coreProperties>
</file>