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<sst xmlns="http://schemas.openxmlformats.org/spreadsheetml/2006/main" count="138">
  <si>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</si>
  <si>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</si>
  <si>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</si>
  <si>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</si>
  <si>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</si>
  <si>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JL-2018-SHY-014</t>
    </r>
  </si>
  <si>
    <t>工程部位/用途</t>
  </si>
  <si>
    <t>尚义一号水库大桥6a-2#桩基</t>
  </si>
  <si>
    <t>委托/任务编号</t>
  </si>
  <si>
    <t>/</t>
  </si>
  <si>
    <t>试验依据</t>
  </si>
  <si>
    <t>JTG E30-2005</t>
  </si>
  <si>
    <t>样品编号</t>
  </si>
  <si>
    <t>YP-2018-SHY-014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</si>
  <si>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</si>
  <si>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</si>
  <si>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</si>
  <si>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</si>
  <si>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</si>
  <si>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</si>
  <si>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</si>
  <si>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</si>
  <si>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2018/01/10-2018/02/07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</si>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</sst>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0_);[Red]\(0.000\)"/>
    <numFmt numFmtId="43" formatCode="_ * #,##0.00_ ;_ * \-#,##0.00_ ;_ * &quot;-&quot;??_ ;_ @_ "/>
    <numFmt numFmtId="179" formatCode="0.0_);[Red]\(0.0\)"/>
    <numFmt numFmtId="42" formatCode="_ &quot;￥&quot;* #,##0_ ;_ &quot;￥&quot;* \-#,##0_ ;_ &quot;￥&quot;* &quot;-&quot;_ ;_ @_ "/>
    <numFmt numFmtId="180" formatCode="0.00_);[Red]\(0.00\)"/>
    <numFmt numFmtId="41" formatCode="_ * #,##0_ ;_ * \-#,##0_ ;_ * &quot;-&quot;_ ;_ @_ 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2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8" borderId="53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0" borderId="49" applyNumberFormat="0" applyFill="0" applyAlignment="0" applyProtection="0">
      <alignment vertical="center"/>
    </xf>
    <xf numFmtId="0" fontId="21" fillId="0" borderId="4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0" borderId="51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7" fillId="27" borderId="52" applyNumberFormat="0" applyAlignment="0" applyProtection="0">
      <alignment vertical="center"/>
    </xf>
    <xf numFmtId="0" fontId="30" fillId="27" borderId="47" applyNumberFormat="0" applyAlignment="0" applyProtection="0">
      <alignment vertical="center"/>
    </xf>
    <xf numFmtId="0" fontId="20" fillId="20" borderId="48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23" fillId="0" borderId="50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6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1" workbookViewId="0">
      <selection activeCell="A15" sqref="A15:A23"/>
    </sheetView>
  </sheetViews>
  <sheetFormatPr defaultColWidth="7.91666666666667" defaultRowHeight="18" customHeight="1"/>
  <cols>
    <col min="1" max="1" width="10.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5" t="s">
        <v>13</v>
      </c>
      <c r="M7" s="255"/>
      <c r="N7" s="255"/>
      <c r="O7" s="256"/>
      <c r="P7" s="3" t="s">
        <v>14</v>
      </c>
      <c r="Q7" s="215" t="str">
        <f>RIGHT(L7,2)</f>
        <v>14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5" t="s">
        <v>22</v>
      </c>
      <c r="M9" s="255"/>
      <c r="N9" s="255"/>
      <c r="O9" s="256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YP-2018-SHY-014-1</v>
      </c>
      <c r="B15" s="228" t="s">
        <v>46</v>
      </c>
      <c r="C15" s="229"/>
      <c r="D15" s="254" t="str">
        <f>LEFT(L9,P9)</f>
        <v>2018/01/10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/>
      <c r="L15" s="243">
        <v>42.9</v>
      </c>
      <c r="M15" s="244">
        <v>43.7</v>
      </c>
      <c r="N15" s="244">
        <f>M15</f>
        <v>43.7</v>
      </c>
      <c r="O15" s="239" t="s">
        <v>50</v>
      </c>
      <c r="P15" s="215">
        <f t="shared" ref="P15:P23" si="0">ROUND(K15/22.5,3)</f>
        <v>0</v>
      </c>
      <c r="Q15" s="250">
        <f>ROUND(AVERAGE(L15:L17),3)</f>
        <v>43.7</v>
      </c>
      <c r="R15" s="251">
        <f ca="1" t="shared" ref="R15:R23" si="1">ROUND(R$14+RAND()*S$14,2)</f>
        <v>1101.33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YP-2018-SHY-014-2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/>
      <c r="L16" s="243">
        <v>43.8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1009.87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YP-2018-SHY-014-3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/>
      <c r="L17" s="243">
        <v>44.4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1039.04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YP-2018-SHY-014-4</v>
      </c>
      <c r="B18" s="228" t="s">
        <v>46</v>
      </c>
      <c r="C18" s="229"/>
      <c r="D18" s="218" t="str">
        <f>D15</f>
        <v>2018/01/10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/>
      <c r="L18" s="243">
        <v>42.2</v>
      </c>
      <c r="M18" s="244">
        <v>43.5</v>
      </c>
      <c r="N18" s="244">
        <f>M18</f>
        <v>43.5</v>
      </c>
      <c r="O18" s="239" t="s">
        <v>50</v>
      </c>
      <c r="P18" s="215">
        <f t="shared" si="0"/>
        <v>0</v>
      </c>
      <c r="Q18" s="250">
        <f>ROUND(AVERAGE(L18:L20),3)</f>
        <v>43.467</v>
      </c>
      <c r="R18" s="251">
        <f ca="1" t="shared" si="1"/>
        <v>1090.9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YP-2018-SHY-014-5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/>
      <c r="L19" s="243">
        <v>43.6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1064.17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YP-2018-SHY-014-6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/>
      <c r="L20" s="243">
        <v>44.6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1002.34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YP-2018-SHY-014-7</v>
      </c>
      <c r="B21" s="228" t="s">
        <v>46</v>
      </c>
      <c r="C21" s="229"/>
      <c r="D21" s="218" t="str">
        <f>D15</f>
        <v>2018/01/10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/>
      <c r="L21" s="243">
        <v>47.8</v>
      </c>
      <c r="M21" s="244">
        <v>44.6</v>
      </c>
      <c r="N21" s="244">
        <v>44</v>
      </c>
      <c r="O21" s="239" t="s">
        <v>50</v>
      </c>
      <c r="P21" s="215">
        <f t="shared" si="0"/>
        <v>0</v>
      </c>
      <c r="Q21" s="250">
        <f>ROUND(AVERAGE(L21:L23),3)</f>
        <v>44.567</v>
      </c>
      <c r="R21" s="251">
        <f ca="1" t="shared" si="1"/>
        <v>1049.75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YP-2018-SHY-014-8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/>
      <c r="L22" s="243">
        <v>43.2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980.54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YP-2018-SHY-014-9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/>
      <c r="L23" s="243">
        <v>42.7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1103.78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1010.92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983.14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1018.29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983.84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989.65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950.35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957.64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963.58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1015.55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30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报告编号：BG-2018-SHY-014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YP-2018-SHY-014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尚义一号水库大桥6a-2#桩基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YP-2018-SHY-014-1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2018/01/10-2018/02/07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42.9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43.7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124.9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YP-2018-SHY-014-2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43.8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YP-2018-SHY-014-3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44.4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YP-2018-SHY-014-4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2018/01/10-2018/02/07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42.2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43.5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124.3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YP-2018-SHY-014-5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43.6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YP-2018-SHY-014-6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44.6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YP-2018-SHY-014-7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2018/01/10-2018/02/07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47.8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44.6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127.4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YP-2018-SHY-014-8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43.2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YP-2018-SHY-014-9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42.7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