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<sst xmlns="http://schemas.openxmlformats.org/spreadsheetml/2006/main" count="138">
  <si>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</si>
  <si>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</si>
  <si>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</si>
  <si>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</si>
  <si>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</si>
  <si>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JL-2018-SHY-021</t>
    </r>
  </si>
  <si>
    <t>工程部位/用途</t>
  </si>
  <si>
    <t>k17+827箱涵侧墙及顶板</t>
  </si>
  <si>
    <t>委托/任务编号</t>
  </si>
  <si>
    <t>/</t>
  </si>
  <si>
    <t>试验依据</t>
  </si>
  <si>
    <t>JTG E30-2005</t>
  </si>
  <si>
    <t>样品编号</t>
  </si>
  <si>
    <t>YP-2018-SHY-021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</si>
  <si>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</si>
  <si>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</si>
  <si>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</si>
  <si>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</si>
  <si>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</si>
  <si>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</si>
  <si>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</si>
  <si>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</si>
  <si>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2018/01/15-2018/02/12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</si>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</sst>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_ "/>
    <numFmt numFmtId="178" formatCode="0.00;[Red]0.00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1" fillId="10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50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0" borderId="5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5" borderId="47" applyNumberFormat="0" applyAlignment="0" applyProtection="0">
      <alignment vertical="center"/>
    </xf>
    <xf numFmtId="0" fontId="19" fillId="5" borderId="49" applyNumberFormat="0" applyAlignment="0" applyProtection="0">
      <alignment vertical="center"/>
    </xf>
    <xf numFmtId="0" fontId="25" fillId="20" borderId="52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7" fillId="0" borderId="48" applyNumberFormat="0" applyFill="0" applyAlignment="0" applyProtection="0">
      <alignment vertical="center"/>
    </xf>
    <xf numFmtId="0" fontId="22" fillId="0" borderId="51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64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8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8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6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1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21"/>
    </row>
    <row r="2" s="3" customFormat="1" ht="14.1" customHeight="1" spans="13:18">
      <c r="M2" s="19"/>
      <c r="N2" s="19" t="s">
        <v>1</v>
      </c>
      <c r="O2" s="19"/>
      <c r="R2" s="221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1"/>
    </row>
    <row r="4" s="3" customFormat="1" ht="9.95" customHeight="1" spans="1:18">
      <c r="A4" s="6" t="s">
        <v>3</v>
      </c>
      <c r="B4" s="6"/>
      <c r="C4" s="222" t="s">
        <v>4</v>
      </c>
      <c r="D4" s="105"/>
      <c r="E4" s="105"/>
      <c r="F4" s="105"/>
      <c r="G4" s="105"/>
      <c r="H4" s="105"/>
      <c r="I4" s="105"/>
      <c r="J4" s="105"/>
      <c r="K4" s="254" t="s">
        <v>5</v>
      </c>
      <c r="L4" s="254"/>
      <c r="M4" s="254"/>
      <c r="N4" s="254"/>
      <c r="O4" s="254"/>
      <c r="R4" s="221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4"/>
      <c r="L5" s="254"/>
      <c r="M5" s="254"/>
      <c r="N5" s="254"/>
      <c r="O5" s="254"/>
      <c r="R5" s="253"/>
    </row>
    <row r="6" s="3" customFormat="1" ht="24.95" customHeight="1" spans="1:18">
      <c r="A6" s="9" t="s">
        <v>6</v>
      </c>
      <c r="B6" s="10"/>
      <c r="C6" s="10"/>
      <c r="D6" s="259" t="s">
        <v>7</v>
      </c>
      <c r="E6" s="259"/>
      <c r="F6" s="259"/>
      <c r="G6" s="259"/>
      <c r="H6" s="259"/>
      <c r="I6" s="259"/>
      <c r="J6" s="10" t="s">
        <v>8</v>
      </c>
      <c r="K6" s="10"/>
      <c r="L6" s="243" t="s">
        <v>9</v>
      </c>
      <c r="M6" s="243"/>
      <c r="N6" s="243"/>
      <c r="O6" s="244"/>
      <c r="R6" s="221"/>
    </row>
    <row r="7" s="3" customFormat="1" ht="24.95" customHeight="1" spans="1:18">
      <c r="A7" s="11" t="s">
        <v>10</v>
      </c>
      <c r="B7" s="12"/>
      <c r="C7" s="12"/>
      <c r="D7" s="224" t="s">
        <v>11</v>
      </c>
      <c r="E7" s="224"/>
      <c r="F7" s="224"/>
      <c r="G7" s="224"/>
      <c r="H7" s="224"/>
      <c r="I7" s="224"/>
      <c r="J7" s="12" t="s">
        <v>12</v>
      </c>
      <c r="K7" s="12"/>
      <c r="L7" s="262" t="s">
        <v>13</v>
      </c>
      <c r="M7" s="262"/>
      <c r="N7" s="262"/>
      <c r="O7" s="263"/>
      <c r="P7" s="3" t="s">
        <v>14</v>
      </c>
      <c r="Q7" s="221" t="str">
        <f>RIGHT(L7,2)</f>
        <v>21</v>
      </c>
      <c r="R7" s="221"/>
    </row>
    <row r="8" s="3" customFormat="1" ht="24.95" customHeight="1" spans="1:18">
      <c r="A8" s="11" t="s">
        <v>15</v>
      </c>
      <c r="B8" s="12"/>
      <c r="C8" s="12"/>
      <c r="D8" s="224" t="s">
        <v>16</v>
      </c>
      <c r="E8" s="224"/>
      <c r="F8" s="224"/>
      <c r="G8" s="224"/>
      <c r="H8" s="224"/>
      <c r="I8" s="224"/>
      <c r="J8" s="12" t="s">
        <v>17</v>
      </c>
      <c r="K8" s="12"/>
      <c r="L8" s="236" t="s">
        <v>18</v>
      </c>
      <c r="M8" s="236"/>
      <c r="N8" s="236"/>
      <c r="O8" s="245"/>
      <c r="R8" s="221"/>
    </row>
    <row r="9" s="3" customFormat="1" ht="24.95" customHeight="1" spans="1:18">
      <c r="A9" s="11" t="s">
        <v>19</v>
      </c>
      <c r="B9" s="12"/>
      <c r="C9" s="12"/>
      <c r="D9" s="224" t="s">
        <v>20</v>
      </c>
      <c r="E9" s="224"/>
      <c r="F9" s="224"/>
      <c r="G9" s="224"/>
      <c r="H9" s="224"/>
      <c r="I9" s="224"/>
      <c r="J9" s="12" t="s">
        <v>21</v>
      </c>
      <c r="K9" s="12"/>
      <c r="L9" s="262" t="s">
        <v>22</v>
      </c>
      <c r="M9" s="262"/>
      <c r="N9" s="262"/>
      <c r="O9" s="263"/>
      <c r="P9" s="3" t="s">
        <v>23</v>
      </c>
      <c r="R9" s="221"/>
    </row>
    <row r="10" s="3" customFormat="1" ht="35.1" customHeight="1" spans="1:18">
      <c r="A10" s="13" t="s">
        <v>24</v>
      </c>
      <c r="B10" s="14"/>
      <c r="C10" s="14"/>
      <c r="D10" s="225" t="s">
        <v>25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46"/>
      <c r="R10" s="221"/>
    </row>
    <row r="11" s="3" customFormat="1" ht="28.5" customHeight="1" spans="1:18">
      <c r="A11" s="109" t="s">
        <v>26</v>
      </c>
      <c r="B11" s="226"/>
      <c r="C11" s="110"/>
      <c r="D11" s="227" t="s">
        <v>27</v>
      </c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47"/>
      <c r="R11" s="221"/>
    </row>
    <row r="12" s="3" customFormat="1" ht="22.5" customHeight="1" spans="1:18">
      <c r="A12" s="11" t="s">
        <v>28</v>
      </c>
      <c r="B12" s="228" t="s">
        <v>29</v>
      </c>
      <c r="C12" s="229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1"/>
    </row>
    <row r="13" s="3" customFormat="1" ht="27.75" customHeight="1" spans="1:19">
      <c r="A13" s="11"/>
      <c r="B13" s="230"/>
      <c r="C13" s="231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1" t="s">
        <v>41</v>
      </c>
      <c r="S13" s="3" t="s">
        <v>42</v>
      </c>
    </row>
    <row r="14" s="3" customFormat="1" ht="27" customHeight="1" spans="1:23">
      <c r="A14" s="11"/>
      <c r="B14" s="232"/>
      <c r="C14" s="226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4">
        <v>960</v>
      </c>
      <c r="S14" s="255" t="s">
        <v>45</v>
      </c>
      <c r="W14" s="221">
        <f>STDEV(T15:Z23)</f>
        <v>40.4427622616809</v>
      </c>
    </row>
    <row r="15" s="3" customFormat="1" ht="29.25" customHeight="1" spans="1:26">
      <c r="A15" s="260" t="str">
        <f>CONCATENATE(LEFT(L$7,P7),"-1")</f>
        <v>YP-2018-SHY-021-1</v>
      </c>
      <c r="B15" s="234" t="s">
        <v>46</v>
      </c>
      <c r="C15" s="235"/>
      <c r="D15" s="261" t="str">
        <f>LEFT(L9,P9)</f>
        <v>2018/01/15</v>
      </c>
      <c r="E15" s="236" t="s">
        <v>47</v>
      </c>
      <c r="F15" s="236" t="s">
        <v>48</v>
      </c>
      <c r="G15" s="236" t="s">
        <v>48</v>
      </c>
      <c r="H15" s="236" t="s">
        <v>48</v>
      </c>
      <c r="I15" s="236" t="s">
        <v>48</v>
      </c>
      <c r="J15" s="236" t="s">
        <v>49</v>
      </c>
      <c r="K15" s="248">
        <v>1103.3</v>
      </c>
      <c r="L15" s="249">
        <v>49</v>
      </c>
      <c r="M15" s="250">
        <v>41.9</v>
      </c>
      <c r="N15" s="250">
        <f>M15</f>
        <v>41.9</v>
      </c>
      <c r="O15" s="245" t="s">
        <v>50</v>
      </c>
      <c r="P15" s="221">
        <f t="shared" ref="P15:P23" si="0">ROUND(K15/22.5,3)</f>
        <v>49.036</v>
      </c>
      <c r="Q15" s="256">
        <f>ROUND(AVERAGE(L15:L17),3)</f>
        <v>44.167</v>
      </c>
      <c r="R15" s="257">
        <f ca="1" t="shared" ref="R15:R23" si="1">ROUND(R$14+RAND()*S$14,2)</f>
        <v>968.37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60" t="str">
        <f>CONCATENATE(LEFT(L$7,P7),"-2")</f>
        <v>YP-2018-SHY-021-2</v>
      </c>
      <c r="B16" s="237"/>
      <c r="C16" s="238"/>
      <c r="D16" s="261"/>
      <c r="E16" s="236"/>
      <c r="F16" s="236" t="s">
        <v>48</v>
      </c>
      <c r="G16" s="236" t="s">
        <v>48</v>
      </c>
      <c r="H16" s="236" t="s">
        <v>48</v>
      </c>
      <c r="I16" s="236" t="s">
        <v>48</v>
      </c>
      <c r="J16" s="236" t="s">
        <v>49</v>
      </c>
      <c r="K16" s="248">
        <v>935.6</v>
      </c>
      <c r="L16" s="249">
        <v>41.6</v>
      </c>
      <c r="M16" s="250"/>
      <c r="N16" s="250"/>
      <c r="O16" s="245"/>
      <c r="P16" s="221">
        <f t="shared" si="0"/>
        <v>41.582</v>
      </c>
      <c r="Q16" s="256"/>
      <c r="R16" s="257">
        <f ca="1" t="shared" si="1"/>
        <v>1076.13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60" t="str">
        <f>CONCATENATE(LEFT(L$7,P7),"-3")</f>
        <v>YP-2018-SHY-021-3</v>
      </c>
      <c r="B17" s="239"/>
      <c r="C17" s="240"/>
      <c r="D17" s="261"/>
      <c r="E17" s="236"/>
      <c r="F17" s="236" t="s">
        <v>48</v>
      </c>
      <c r="G17" s="236" t="s">
        <v>48</v>
      </c>
      <c r="H17" s="236" t="s">
        <v>48</v>
      </c>
      <c r="I17" s="236" t="s">
        <v>48</v>
      </c>
      <c r="J17" s="236" t="s">
        <v>49</v>
      </c>
      <c r="K17" s="248">
        <v>943.09</v>
      </c>
      <c r="L17" s="249">
        <v>41.9</v>
      </c>
      <c r="M17" s="250"/>
      <c r="N17" s="250"/>
      <c r="O17" s="245"/>
      <c r="P17" s="221">
        <f t="shared" si="0"/>
        <v>41.915</v>
      </c>
      <c r="Q17" s="256"/>
      <c r="R17" s="257">
        <f ca="1" t="shared" si="1"/>
        <v>978.31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60" t="str">
        <f>CONCATENATE(LEFT(L$7,P7),"-4")</f>
        <v>YP-2018-SHY-021-4</v>
      </c>
      <c r="B18" s="234" t="s">
        <v>46</v>
      </c>
      <c r="C18" s="235"/>
      <c r="D18" s="224" t="str">
        <f>D15</f>
        <v>2018/01/15</v>
      </c>
      <c r="E18" s="236" t="s">
        <v>47</v>
      </c>
      <c r="F18" s="236" t="s">
        <v>48</v>
      </c>
      <c r="G18" s="236" t="s">
        <v>48</v>
      </c>
      <c r="H18" s="236" t="s">
        <v>48</v>
      </c>
      <c r="I18" s="236" t="s">
        <v>48</v>
      </c>
      <c r="J18" s="236" t="s">
        <v>49</v>
      </c>
      <c r="K18" s="248">
        <v>960.85</v>
      </c>
      <c r="L18" s="249">
        <v>42.7</v>
      </c>
      <c r="M18" s="250">
        <v>43.2</v>
      </c>
      <c r="N18" s="250">
        <f>M18</f>
        <v>43.2</v>
      </c>
      <c r="O18" s="245" t="s">
        <v>50</v>
      </c>
      <c r="P18" s="221">
        <f t="shared" si="0"/>
        <v>42.704</v>
      </c>
      <c r="Q18" s="256">
        <f>ROUND(AVERAGE(L18:L20),3)</f>
        <v>43.2</v>
      </c>
      <c r="R18" s="257">
        <f ca="1" t="shared" si="1"/>
        <v>1085.6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60" t="str">
        <f>CONCATENATE(LEFT(L$7,P7),"-5")</f>
        <v>YP-2018-SHY-021-5</v>
      </c>
      <c r="B19" s="237"/>
      <c r="C19" s="238"/>
      <c r="D19" s="224"/>
      <c r="E19" s="236"/>
      <c r="F19" s="236" t="s">
        <v>48</v>
      </c>
      <c r="G19" s="236" t="s">
        <v>48</v>
      </c>
      <c r="H19" s="236" t="s">
        <v>48</v>
      </c>
      <c r="I19" s="236" t="s">
        <v>48</v>
      </c>
      <c r="J19" s="236" t="s">
        <v>49</v>
      </c>
      <c r="K19" s="248">
        <v>956.33</v>
      </c>
      <c r="L19" s="249">
        <v>42.5</v>
      </c>
      <c r="M19" s="250"/>
      <c r="N19" s="250"/>
      <c r="O19" s="245"/>
      <c r="P19" s="221">
        <f t="shared" si="0"/>
        <v>42.504</v>
      </c>
      <c r="Q19" s="256"/>
      <c r="R19" s="257">
        <f ca="1" t="shared" si="1"/>
        <v>1047.82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60" t="str">
        <f>CONCATENATE(LEFT(L$7,P7),"-6")</f>
        <v>YP-2018-SHY-021-6</v>
      </c>
      <c r="B20" s="239"/>
      <c r="C20" s="240"/>
      <c r="D20" s="224"/>
      <c r="E20" s="236"/>
      <c r="F20" s="236" t="s">
        <v>48</v>
      </c>
      <c r="G20" s="236" t="s">
        <v>48</v>
      </c>
      <c r="H20" s="236" t="s">
        <v>48</v>
      </c>
      <c r="I20" s="236" t="s">
        <v>48</v>
      </c>
      <c r="J20" s="236" t="s">
        <v>49</v>
      </c>
      <c r="K20" s="248">
        <v>999.6</v>
      </c>
      <c r="L20" s="249">
        <v>44.4</v>
      </c>
      <c r="M20" s="250"/>
      <c r="N20" s="250"/>
      <c r="O20" s="245"/>
      <c r="P20" s="221">
        <f t="shared" si="0"/>
        <v>44.427</v>
      </c>
      <c r="Q20" s="256"/>
      <c r="R20" s="257">
        <f ca="1" t="shared" si="1"/>
        <v>976.16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60" t="str">
        <f>CONCATENATE(LEFT(L$7,P7),"-7")</f>
        <v>YP-2018-SHY-021-7</v>
      </c>
      <c r="B21" s="234" t="s">
        <v>46</v>
      </c>
      <c r="C21" s="235"/>
      <c r="D21" s="224" t="str">
        <f>D15</f>
        <v>2018/01/15</v>
      </c>
      <c r="E21" s="236" t="s">
        <v>47</v>
      </c>
      <c r="F21" s="236" t="s">
        <v>48</v>
      </c>
      <c r="G21" s="236" t="s">
        <v>48</v>
      </c>
      <c r="H21" s="236" t="s">
        <v>48</v>
      </c>
      <c r="I21" s="236" t="s">
        <v>48</v>
      </c>
      <c r="J21" s="236" t="s">
        <v>49</v>
      </c>
      <c r="K21" s="248">
        <v>1037.7</v>
      </c>
      <c r="L21" s="249">
        <v>46.1</v>
      </c>
      <c r="M21" s="250">
        <v>44.9</v>
      </c>
      <c r="N21" s="250">
        <f>M21</f>
        <v>44.9</v>
      </c>
      <c r="O21" s="245" t="s">
        <v>50</v>
      </c>
      <c r="P21" s="221">
        <f t="shared" si="0"/>
        <v>46.12</v>
      </c>
      <c r="Q21" s="256">
        <f>ROUND(AVERAGE(L21:L23),3)</f>
        <v>44.9</v>
      </c>
      <c r="R21" s="257">
        <f ca="1" t="shared" si="1"/>
        <v>1049.26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60" t="str">
        <f>CONCATENATE(LEFT(L$7,P7),"-8")</f>
        <v>YP-2018-SHY-021-8</v>
      </c>
      <c r="B22" s="237"/>
      <c r="C22" s="238"/>
      <c r="D22" s="224"/>
      <c r="E22" s="236"/>
      <c r="F22" s="236" t="s">
        <v>48</v>
      </c>
      <c r="G22" s="236" t="s">
        <v>48</v>
      </c>
      <c r="H22" s="236" t="s">
        <v>48</v>
      </c>
      <c r="I22" s="236" t="s">
        <v>48</v>
      </c>
      <c r="J22" s="236" t="s">
        <v>49</v>
      </c>
      <c r="K22" s="248">
        <v>995.21</v>
      </c>
      <c r="L22" s="249">
        <v>44.2</v>
      </c>
      <c r="M22" s="250"/>
      <c r="N22" s="250"/>
      <c r="O22" s="245"/>
      <c r="P22" s="221">
        <f t="shared" si="0"/>
        <v>44.232</v>
      </c>
      <c r="Q22" s="256"/>
      <c r="R22" s="257">
        <f ca="1" t="shared" si="1"/>
        <v>1081.93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60" t="str">
        <f>CONCATENATE(LEFT(L$7,P7),"-9")</f>
        <v>YP-2018-SHY-021-9</v>
      </c>
      <c r="B23" s="239"/>
      <c r="C23" s="240"/>
      <c r="D23" s="224"/>
      <c r="E23" s="236"/>
      <c r="F23" s="236" t="s">
        <v>48</v>
      </c>
      <c r="G23" s="236" t="s">
        <v>48</v>
      </c>
      <c r="H23" s="236" t="s">
        <v>48</v>
      </c>
      <c r="I23" s="236" t="s">
        <v>48</v>
      </c>
      <c r="J23" s="236" t="s">
        <v>49</v>
      </c>
      <c r="K23" s="248">
        <v>999.87</v>
      </c>
      <c r="L23" s="249">
        <v>44.4</v>
      </c>
      <c r="M23" s="250"/>
      <c r="N23" s="250"/>
      <c r="O23" s="245"/>
      <c r="P23" s="221">
        <f t="shared" si="0"/>
        <v>44.439</v>
      </c>
      <c r="Q23" s="256"/>
      <c r="R23" s="257">
        <f ca="1" t="shared" si="1"/>
        <v>1105.43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33" t="s">
        <v>9</v>
      </c>
      <c r="B24" s="234" t="s">
        <v>9</v>
      </c>
      <c r="C24" s="235"/>
      <c r="D24" s="236" t="s">
        <v>9</v>
      </c>
      <c r="E24" s="236" t="s">
        <v>9</v>
      </c>
      <c r="F24" s="236" t="s">
        <v>9</v>
      </c>
      <c r="G24" s="236" t="s">
        <v>9</v>
      </c>
      <c r="H24" s="236" t="s">
        <v>9</v>
      </c>
      <c r="I24" s="236" t="s">
        <v>9</v>
      </c>
      <c r="J24" s="236" t="s">
        <v>9</v>
      </c>
      <c r="K24" s="236" t="s">
        <v>9</v>
      </c>
      <c r="L24" s="236" t="s">
        <v>9</v>
      </c>
      <c r="M24" s="236" t="s">
        <v>9</v>
      </c>
      <c r="N24" s="236" t="s">
        <v>9</v>
      </c>
      <c r="O24" s="245" t="s">
        <v>9</v>
      </c>
      <c r="P24" s="251" t="s">
        <v>51</v>
      </c>
      <c r="Q24" s="251" t="s">
        <v>51</v>
      </c>
      <c r="R24" s="251" t="s">
        <v>52</v>
      </c>
    </row>
    <row r="25" s="3" customFormat="1" ht="29.25" customHeight="1" spans="1:18">
      <c r="A25" s="233" t="s">
        <v>9</v>
      </c>
      <c r="B25" s="237"/>
      <c r="C25" s="238"/>
      <c r="D25" s="236"/>
      <c r="E25" s="236"/>
      <c r="F25" s="236" t="s">
        <v>9</v>
      </c>
      <c r="G25" s="236" t="s">
        <v>9</v>
      </c>
      <c r="H25" s="236" t="s">
        <v>9</v>
      </c>
      <c r="I25" s="236" t="s">
        <v>9</v>
      </c>
      <c r="J25" s="236" t="s">
        <v>9</v>
      </c>
      <c r="K25" s="236" t="s">
        <v>9</v>
      </c>
      <c r="L25" s="236" t="s">
        <v>9</v>
      </c>
      <c r="M25" s="236"/>
      <c r="N25" s="236"/>
      <c r="O25" s="245"/>
      <c r="R25" s="221"/>
    </row>
    <row r="26" s="3" customFormat="1" ht="29.25" customHeight="1" spans="1:18">
      <c r="A26" s="233" t="s">
        <v>9</v>
      </c>
      <c r="B26" s="239"/>
      <c r="C26" s="240"/>
      <c r="D26" s="236"/>
      <c r="E26" s="236"/>
      <c r="F26" s="236" t="s">
        <v>9</v>
      </c>
      <c r="G26" s="236" t="s">
        <v>9</v>
      </c>
      <c r="H26" s="236" t="s">
        <v>9</v>
      </c>
      <c r="I26" s="236" t="s">
        <v>9</v>
      </c>
      <c r="J26" s="236" t="s">
        <v>9</v>
      </c>
      <c r="K26" s="236" t="s">
        <v>9</v>
      </c>
      <c r="L26" s="236" t="s">
        <v>9</v>
      </c>
      <c r="M26" s="236"/>
      <c r="N26" s="236"/>
      <c r="O26" s="245"/>
      <c r="R26" s="221"/>
    </row>
    <row r="27" s="4" customFormat="1" ht="42.75" customHeight="1" spans="1:18">
      <c r="A27" s="13" t="s">
        <v>53</v>
      </c>
      <c r="B27" s="241"/>
      <c r="C27" s="14"/>
      <c r="D27" s="242" t="s">
        <v>9</v>
      </c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52"/>
      <c r="R27" s="258"/>
    </row>
    <row r="28" s="4" customFormat="1" ht="5.1" customHeight="1" spans="18:18">
      <c r="R28" s="258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8"/>
    </row>
    <row r="30" s="4" customFormat="1" customHeight="1" spans="18:18">
      <c r="R30" s="258"/>
    </row>
    <row r="31" s="4" customFormat="1" customHeight="1" spans="18:18">
      <c r="R31" s="258"/>
    </row>
    <row r="32" s="4" customFormat="1" customHeight="1" spans="18:18">
      <c r="R32" s="258"/>
    </row>
    <row r="33" s="4" customFormat="1" customHeight="1" spans="18:18">
      <c r="R33" s="258"/>
    </row>
    <row r="34" s="4" customFormat="1" customHeight="1" spans="18:18">
      <c r="R34" s="258"/>
    </row>
    <row r="35" s="4" customFormat="1" customHeight="1" spans="18:18">
      <c r="R35" s="258"/>
    </row>
    <row r="36" s="4" customFormat="1" customHeight="1" spans="18:18">
      <c r="R36" s="258"/>
    </row>
    <row r="37" s="4" customFormat="1" customHeight="1" spans="18:18">
      <c r="R37" s="258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1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1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1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1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1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1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21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21"/>
    </row>
    <row r="2" s="3" customFormat="1" ht="14.1" customHeight="1" spans="13:18">
      <c r="M2" s="19"/>
      <c r="N2" s="19" t="s">
        <v>1</v>
      </c>
      <c r="O2" s="19"/>
      <c r="R2" s="221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21"/>
    </row>
    <row r="4" s="3" customFormat="1" ht="9.95" customHeight="1" spans="1:18">
      <c r="A4" s="6" t="s">
        <v>3</v>
      </c>
      <c r="B4" s="6"/>
      <c r="C4" s="222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21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3"/>
    </row>
    <row r="6" s="3" customFormat="1" ht="24.95" customHeight="1" spans="1:18">
      <c r="A6" s="9" t="s">
        <v>6</v>
      </c>
      <c r="B6" s="10"/>
      <c r="C6" s="10"/>
      <c r="D6" s="223"/>
      <c r="E6" s="223"/>
      <c r="F6" s="223"/>
      <c r="G6" s="223"/>
      <c r="H6" s="223"/>
      <c r="I6" s="223"/>
      <c r="J6" s="10" t="s">
        <v>8</v>
      </c>
      <c r="K6" s="10"/>
      <c r="L6" s="243"/>
      <c r="M6" s="243"/>
      <c r="N6" s="243"/>
      <c r="O6" s="244"/>
      <c r="R6" s="221"/>
    </row>
    <row r="7" s="3" customFormat="1" ht="24.95" customHeight="1" spans="1:18">
      <c r="A7" s="11" t="s">
        <v>10</v>
      </c>
      <c r="B7" s="12"/>
      <c r="C7" s="12"/>
      <c r="D7" s="224"/>
      <c r="E7" s="224"/>
      <c r="F7" s="224"/>
      <c r="G7" s="224"/>
      <c r="H7" s="224"/>
      <c r="I7" s="224"/>
      <c r="J7" s="12" t="s">
        <v>12</v>
      </c>
      <c r="K7" s="12"/>
      <c r="L7" s="236"/>
      <c r="M7" s="236"/>
      <c r="N7" s="236"/>
      <c r="O7" s="245"/>
      <c r="R7" s="221"/>
    </row>
    <row r="8" s="3" customFormat="1" ht="24.95" customHeight="1" spans="1:18">
      <c r="A8" s="11" t="s">
        <v>15</v>
      </c>
      <c r="B8" s="12"/>
      <c r="C8" s="12"/>
      <c r="D8" s="224"/>
      <c r="E8" s="224"/>
      <c r="F8" s="224"/>
      <c r="G8" s="224"/>
      <c r="H8" s="224"/>
      <c r="I8" s="224"/>
      <c r="J8" s="12" t="s">
        <v>17</v>
      </c>
      <c r="K8" s="12"/>
      <c r="L8" s="236"/>
      <c r="M8" s="236"/>
      <c r="N8" s="236"/>
      <c r="O8" s="245"/>
      <c r="R8" s="221"/>
    </row>
    <row r="9" s="3" customFormat="1" ht="24.95" customHeight="1" spans="1:18">
      <c r="A9" s="11" t="s">
        <v>19</v>
      </c>
      <c r="B9" s="12"/>
      <c r="C9" s="12"/>
      <c r="D9" s="224"/>
      <c r="E9" s="224"/>
      <c r="F9" s="224"/>
      <c r="G9" s="224"/>
      <c r="H9" s="224"/>
      <c r="I9" s="224"/>
      <c r="J9" s="12" t="s">
        <v>21</v>
      </c>
      <c r="K9" s="12"/>
      <c r="L9" s="236"/>
      <c r="M9" s="236"/>
      <c r="N9" s="236"/>
      <c r="O9" s="245"/>
      <c r="R9" s="221"/>
    </row>
    <row r="10" s="3" customFormat="1" ht="35.1" customHeight="1" spans="1:18">
      <c r="A10" s="13" t="s">
        <v>24</v>
      </c>
      <c r="B10" s="14"/>
      <c r="C10" s="14"/>
      <c r="D10" s="225"/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46"/>
      <c r="R10" s="221"/>
    </row>
    <row r="11" s="3" customFormat="1" ht="28.5" customHeight="1" spans="1:18">
      <c r="A11" s="109" t="s">
        <v>26</v>
      </c>
      <c r="B11" s="226"/>
      <c r="C11" s="110"/>
      <c r="D11" s="227"/>
      <c r="E11" s="227"/>
      <c r="F11" s="227"/>
      <c r="G11" s="227"/>
      <c r="H11" s="227"/>
      <c r="I11" s="227"/>
      <c r="J11" s="227"/>
      <c r="K11" s="227"/>
      <c r="L11" s="227"/>
      <c r="M11" s="227"/>
      <c r="N11" s="227"/>
      <c r="O11" s="247"/>
      <c r="R11" s="221"/>
    </row>
    <row r="12" s="3" customFormat="1" ht="22.5" customHeight="1" spans="1:18">
      <c r="A12" s="11" t="s">
        <v>28</v>
      </c>
      <c r="B12" s="228" t="s">
        <v>29</v>
      </c>
      <c r="C12" s="229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21"/>
    </row>
    <row r="13" s="3" customFormat="1" ht="27.75" customHeight="1" spans="1:19">
      <c r="A13" s="11"/>
      <c r="B13" s="230"/>
      <c r="C13" s="231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21" t="s">
        <v>41</v>
      </c>
      <c r="S13" s="3" t="s">
        <v>42</v>
      </c>
    </row>
    <row r="14" s="3" customFormat="1" ht="27" customHeight="1" spans="1:19">
      <c r="A14" s="11"/>
      <c r="B14" s="232"/>
      <c r="C14" s="226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4">
        <v>950</v>
      </c>
      <c r="S14" s="255" t="s">
        <v>57</v>
      </c>
    </row>
    <row r="15" s="3" customFormat="1" ht="29.25" customHeight="1" spans="1:18">
      <c r="A15" s="233"/>
      <c r="B15" s="234"/>
      <c r="C15" s="235"/>
      <c r="D15" s="236"/>
      <c r="E15" s="236"/>
      <c r="F15" s="236"/>
      <c r="G15" s="236"/>
      <c r="H15" s="236"/>
      <c r="I15" s="236"/>
      <c r="J15" s="236"/>
      <c r="K15" s="248"/>
      <c r="L15" s="249"/>
      <c r="M15" s="250"/>
      <c r="N15" s="250"/>
      <c r="O15" s="245"/>
      <c r="P15" s="221">
        <f t="shared" ref="P15:P23" si="0">ROUND(K15/22.5,3)</f>
        <v>0</v>
      </c>
      <c r="Q15" s="256" t="e">
        <f>ROUND(AVERAGE(L15:L17),3)</f>
        <v>#DIV/0!</v>
      </c>
      <c r="R15" s="257">
        <f ca="1" t="shared" ref="R15:R23" si="1">ROUND(R$14+RAND()*S$14,2)</f>
        <v>954.5</v>
      </c>
    </row>
    <row r="16" s="3" customFormat="1" ht="29.25" customHeight="1" spans="1:18">
      <c r="A16" s="233"/>
      <c r="B16" s="237"/>
      <c r="C16" s="238"/>
      <c r="D16" s="236"/>
      <c r="E16" s="236"/>
      <c r="F16" s="236"/>
      <c r="G16" s="236"/>
      <c r="H16" s="236"/>
      <c r="I16" s="236"/>
      <c r="J16" s="236"/>
      <c r="K16" s="248"/>
      <c r="L16" s="249"/>
      <c r="M16" s="250"/>
      <c r="N16" s="250"/>
      <c r="O16" s="245"/>
      <c r="P16" s="221">
        <f t="shared" si="0"/>
        <v>0</v>
      </c>
      <c r="Q16" s="256"/>
      <c r="R16" s="257">
        <f ca="1" t="shared" si="1"/>
        <v>1009.63</v>
      </c>
    </row>
    <row r="17" s="3" customFormat="1" ht="29.25" customHeight="1" spans="1:18">
      <c r="A17" s="233"/>
      <c r="B17" s="239"/>
      <c r="C17" s="240"/>
      <c r="D17" s="236"/>
      <c r="E17" s="236"/>
      <c r="F17" s="236"/>
      <c r="G17" s="236"/>
      <c r="H17" s="236"/>
      <c r="I17" s="236"/>
      <c r="J17" s="236"/>
      <c r="K17" s="248"/>
      <c r="L17" s="249"/>
      <c r="M17" s="250"/>
      <c r="N17" s="250"/>
      <c r="O17" s="245"/>
      <c r="P17" s="221">
        <f t="shared" si="0"/>
        <v>0</v>
      </c>
      <c r="Q17" s="256"/>
      <c r="R17" s="257">
        <f ca="1" t="shared" si="1"/>
        <v>989.86</v>
      </c>
    </row>
    <row r="18" s="3" customFormat="1" ht="29.25" customHeight="1" spans="1:18">
      <c r="A18" s="233"/>
      <c r="B18" s="234"/>
      <c r="C18" s="235"/>
      <c r="D18" s="236"/>
      <c r="E18" s="236"/>
      <c r="F18" s="236"/>
      <c r="G18" s="236"/>
      <c r="H18" s="236"/>
      <c r="I18" s="236"/>
      <c r="J18" s="236"/>
      <c r="K18" s="248"/>
      <c r="L18" s="249"/>
      <c r="M18" s="250"/>
      <c r="N18" s="250"/>
      <c r="O18" s="245"/>
      <c r="P18" s="221">
        <f t="shared" si="0"/>
        <v>0</v>
      </c>
      <c r="Q18" s="256" t="e">
        <f>ROUND(AVERAGE(L18:L20),3)</f>
        <v>#DIV/0!</v>
      </c>
      <c r="R18" s="257">
        <f ca="1" t="shared" si="1"/>
        <v>992.69</v>
      </c>
    </row>
    <row r="19" s="3" customFormat="1" ht="29.25" customHeight="1" spans="1:18">
      <c r="A19" s="233"/>
      <c r="B19" s="237"/>
      <c r="C19" s="238"/>
      <c r="D19" s="236"/>
      <c r="E19" s="236"/>
      <c r="F19" s="236"/>
      <c r="G19" s="236"/>
      <c r="H19" s="236"/>
      <c r="I19" s="236"/>
      <c r="J19" s="236"/>
      <c r="K19" s="248"/>
      <c r="L19" s="249"/>
      <c r="M19" s="250"/>
      <c r="N19" s="250"/>
      <c r="O19" s="245"/>
      <c r="P19" s="221">
        <f t="shared" si="0"/>
        <v>0</v>
      </c>
      <c r="Q19" s="256"/>
      <c r="R19" s="257">
        <f ca="1" t="shared" si="1"/>
        <v>1021.69</v>
      </c>
    </row>
    <row r="20" s="3" customFormat="1" ht="29.25" customHeight="1" spans="1:18">
      <c r="A20" s="233"/>
      <c r="B20" s="239"/>
      <c r="C20" s="240"/>
      <c r="D20" s="236"/>
      <c r="E20" s="236"/>
      <c r="F20" s="236"/>
      <c r="G20" s="236"/>
      <c r="H20" s="236"/>
      <c r="I20" s="236"/>
      <c r="J20" s="236"/>
      <c r="K20" s="248"/>
      <c r="L20" s="249"/>
      <c r="M20" s="250"/>
      <c r="N20" s="250"/>
      <c r="O20" s="245"/>
      <c r="P20" s="221">
        <f t="shared" si="0"/>
        <v>0</v>
      </c>
      <c r="Q20" s="256"/>
      <c r="R20" s="257">
        <f ca="1" t="shared" si="1"/>
        <v>1007.16</v>
      </c>
    </row>
    <row r="21" s="3" customFormat="1" ht="29.25" customHeight="1" spans="1:18">
      <c r="A21" s="233"/>
      <c r="B21" s="234"/>
      <c r="C21" s="235"/>
      <c r="D21" s="236"/>
      <c r="E21" s="236"/>
      <c r="F21" s="236"/>
      <c r="G21" s="236"/>
      <c r="H21" s="236"/>
      <c r="I21" s="236"/>
      <c r="J21" s="236"/>
      <c r="K21" s="248"/>
      <c r="L21" s="249"/>
      <c r="M21" s="250"/>
      <c r="N21" s="250"/>
      <c r="O21" s="245"/>
      <c r="P21" s="221">
        <f t="shared" si="0"/>
        <v>0</v>
      </c>
      <c r="Q21" s="256" t="e">
        <f>ROUND(AVERAGE(L21:L23),3)</f>
        <v>#DIV/0!</v>
      </c>
      <c r="R21" s="257">
        <f ca="1" t="shared" si="1"/>
        <v>1002.4</v>
      </c>
    </row>
    <row r="22" s="3" customFormat="1" ht="29.25" customHeight="1" spans="1:18">
      <c r="A22" s="233"/>
      <c r="B22" s="237"/>
      <c r="C22" s="238"/>
      <c r="D22" s="236"/>
      <c r="E22" s="236"/>
      <c r="F22" s="236"/>
      <c r="G22" s="236"/>
      <c r="H22" s="236"/>
      <c r="I22" s="236"/>
      <c r="J22" s="236"/>
      <c r="K22" s="248"/>
      <c r="L22" s="249"/>
      <c r="M22" s="250"/>
      <c r="N22" s="250"/>
      <c r="O22" s="245"/>
      <c r="P22" s="221">
        <f t="shared" si="0"/>
        <v>0</v>
      </c>
      <c r="Q22" s="256"/>
      <c r="R22" s="257">
        <f ca="1" t="shared" si="1"/>
        <v>973.77</v>
      </c>
    </row>
    <row r="23" s="3" customFormat="1" ht="29.25" customHeight="1" spans="1:18">
      <c r="A23" s="233"/>
      <c r="B23" s="239"/>
      <c r="C23" s="240"/>
      <c r="D23" s="236"/>
      <c r="E23" s="236"/>
      <c r="F23" s="236"/>
      <c r="G23" s="236"/>
      <c r="H23" s="236"/>
      <c r="I23" s="236"/>
      <c r="J23" s="236"/>
      <c r="K23" s="248"/>
      <c r="L23" s="249"/>
      <c r="M23" s="250"/>
      <c r="N23" s="250"/>
      <c r="O23" s="245"/>
      <c r="P23" s="221">
        <f t="shared" si="0"/>
        <v>0</v>
      </c>
      <c r="Q23" s="256"/>
      <c r="R23" s="257">
        <f ca="1" t="shared" si="1"/>
        <v>995.61</v>
      </c>
    </row>
    <row r="24" s="3" customFormat="1" ht="29.25" customHeight="1" spans="1:18">
      <c r="A24" s="233" t="s">
        <v>9</v>
      </c>
      <c r="B24" s="234" t="s">
        <v>9</v>
      </c>
      <c r="C24" s="235"/>
      <c r="D24" s="236" t="s">
        <v>9</v>
      </c>
      <c r="E24" s="236" t="s">
        <v>9</v>
      </c>
      <c r="F24" s="236" t="s">
        <v>9</v>
      </c>
      <c r="G24" s="236" t="s">
        <v>9</v>
      </c>
      <c r="H24" s="236" t="s">
        <v>9</v>
      </c>
      <c r="I24" s="236" t="s">
        <v>9</v>
      </c>
      <c r="J24" s="236" t="s">
        <v>9</v>
      </c>
      <c r="K24" s="236" t="s">
        <v>9</v>
      </c>
      <c r="L24" s="236" t="s">
        <v>9</v>
      </c>
      <c r="M24" s="236" t="s">
        <v>9</v>
      </c>
      <c r="N24" s="236" t="s">
        <v>9</v>
      </c>
      <c r="O24" s="245" t="s">
        <v>9</v>
      </c>
      <c r="P24" s="251" t="s">
        <v>51</v>
      </c>
      <c r="Q24" s="251" t="s">
        <v>51</v>
      </c>
      <c r="R24" s="251" t="s">
        <v>52</v>
      </c>
    </row>
    <row r="25" s="3" customFormat="1" ht="29.25" customHeight="1" spans="1:18">
      <c r="A25" s="233" t="s">
        <v>9</v>
      </c>
      <c r="B25" s="237"/>
      <c r="C25" s="238"/>
      <c r="D25" s="236"/>
      <c r="E25" s="236"/>
      <c r="F25" s="236" t="s">
        <v>9</v>
      </c>
      <c r="G25" s="236" t="s">
        <v>9</v>
      </c>
      <c r="H25" s="236" t="s">
        <v>9</v>
      </c>
      <c r="I25" s="236" t="s">
        <v>9</v>
      </c>
      <c r="J25" s="236" t="s">
        <v>9</v>
      </c>
      <c r="K25" s="236" t="s">
        <v>9</v>
      </c>
      <c r="L25" s="236" t="s">
        <v>9</v>
      </c>
      <c r="M25" s="236"/>
      <c r="N25" s="236"/>
      <c r="O25" s="245"/>
      <c r="R25" s="221"/>
    </row>
    <row r="26" s="3" customFormat="1" ht="29.25" customHeight="1" spans="1:18">
      <c r="A26" s="233" t="s">
        <v>9</v>
      </c>
      <c r="B26" s="239"/>
      <c r="C26" s="240"/>
      <c r="D26" s="236"/>
      <c r="E26" s="236"/>
      <c r="F26" s="236" t="s">
        <v>9</v>
      </c>
      <c r="G26" s="236" t="s">
        <v>9</v>
      </c>
      <c r="H26" s="236" t="s">
        <v>9</v>
      </c>
      <c r="I26" s="236" t="s">
        <v>9</v>
      </c>
      <c r="J26" s="236" t="s">
        <v>9</v>
      </c>
      <c r="K26" s="236" t="s">
        <v>9</v>
      </c>
      <c r="L26" s="236" t="s">
        <v>9</v>
      </c>
      <c r="M26" s="236"/>
      <c r="N26" s="236"/>
      <c r="O26" s="245"/>
      <c r="R26" s="221"/>
    </row>
    <row r="27" s="4" customFormat="1" ht="42.75" customHeight="1" spans="1:18">
      <c r="A27" s="13" t="s">
        <v>53</v>
      </c>
      <c r="B27" s="241"/>
      <c r="C27" s="14"/>
      <c r="D27" s="242" t="s">
        <v>9</v>
      </c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52"/>
      <c r="R27" s="258"/>
    </row>
    <row r="28" s="4" customFormat="1" ht="5.1" customHeight="1" spans="18:18">
      <c r="R28" s="258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8"/>
    </row>
    <row r="30" s="4" customFormat="1" customHeight="1" spans="18:18">
      <c r="R30" s="258"/>
    </row>
    <row r="31" s="4" customFormat="1" customHeight="1" spans="18:18">
      <c r="R31" s="258"/>
    </row>
    <row r="32" s="4" customFormat="1" customHeight="1" spans="18:18">
      <c r="R32" s="258"/>
    </row>
    <row r="33" s="4" customFormat="1" customHeight="1" spans="18:18">
      <c r="R33" s="258"/>
    </row>
    <row r="34" s="4" customFormat="1" customHeight="1" spans="18:18">
      <c r="R34" s="258"/>
    </row>
    <row r="35" s="4" customFormat="1" customHeight="1" spans="18:18">
      <c r="R35" s="258"/>
    </row>
    <row r="36" s="4" customFormat="1" customHeight="1" spans="18:18">
      <c r="R36" s="258"/>
    </row>
    <row r="37" s="4" customFormat="1" customHeight="1" spans="18:18">
      <c r="R37" s="258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21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21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21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21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21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21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15" workbookViewId="0">
      <selection activeCell="D38" sqref="D38:L67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报告编号：BG-2018-SHY-021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YP-2018-SHY-021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k17+827箱涵侧墙及顶板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YP-2018-SHY-021-1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2018/01/15-2018/02/12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49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41.9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119.7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YP-2018-SHY-021-2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41.6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YP-2018-SHY-021-3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41.9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YP-2018-SHY-021-4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2018/01/15-2018/02/12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42.7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43.2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123.4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YP-2018-SHY-021-5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YP-2018-SHY-021-6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44.4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YP-2018-SHY-021-7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2018/01/15-2018/02/12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46.1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44.9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128.3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YP-2018-SHY-021-8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44.2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YP-2018-SHY-021-9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44.4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206"/>
      <c r="F65" s="206"/>
      <c r="G65" s="206"/>
      <c r="H65" s="206"/>
      <c r="I65" s="206"/>
      <c r="J65" s="206"/>
      <c r="K65" s="206"/>
      <c r="L65" s="206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6"/>
    </row>
    <row r="66" s="29" customFormat="1" ht="7.35" customHeight="1" spans="4:74">
      <c r="D66" s="207"/>
      <c r="E66" s="208"/>
      <c r="F66" s="208"/>
      <c r="G66" s="208"/>
      <c r="H66" s="208"/>
      <c r="I66" s="208"/>
      <c r="J66" s="208"/>
      <c r="K66" s="208"/>
      <c r="L66" s="208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7"/>
    </row>
    <row r="67" s="29" customFormat="1" ht="7.35" customHeight="1" spans="4:74">
      <c r="D67" s="209"/>
      <c r="E67" s="210"/>
      <c r="F67" s="210"/>
      <c r="G67" s="210"/>
      <c r="H67" s="210"/>
      <c r="I67" s="210"/>
      <c r="J67" s="210"/>
      <c r="K67" s="210"/>
      <c r="L67" s="210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7"/>
    </row>
    <row r="68" s="29" customFormat="1" ht="7.35" customHeight="1" spans="4:74">
      <c r="D68" s="211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7"/>
    </row>
    <row r="69" s="29" customFormat="1" ht="7.35" customHeight="1" spans="4:74">
      <c r="D69" s="212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7"/>
    </row>
    <row r="70" s="29" customFormat="1" ht="7.35" customHeight="1" spans="4:74">
      <c r="D70" s="213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7"/>
    </row>
    <row r="71" s="29" customFormat="1" ht="7.35" customHeight="1" spans="4:74">
      <c r="D71" s="211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7"/>
    </row>
    <row r="72" s="29" customFormat="1" ht="7.35" customHeight="1" spans="4:74">
      <c r="D72" s="212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7"/>
    </row>
    <row r="73" s="29" customFormat="1" ht="7.35" customHeight="1" spans="4:74">
      <c r="D73" s="213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8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4" t="s">
        <v>82</v>
      </c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  <c r="AU74" s="214"/>
      <c r="AV74" s="214"/>
      <c r="AW74" s="214"/>
      <c r="AX74" s="214"/>
      <c r="AY74" s="214"/>
      <c r="AZ74" s="214"/>
      <c r="BA74" s="214"/>
      <c r="BB74" s="214"/>
      <c r="BC74" s="214"/>
      <c r="BD74" s="214"/>
      <c r="BE74" s="214"/>
      <c r="BF74" s="214"/>
      <c r="BG74" s="214"/>
      <c r="BH74" s="214"/>
      <c r="BI74" s="214"/>
      <c r="BJ74" s="214"/>
      <c r="BK74" s="214"/>
      <c r="BL74" s="214"/>
      <c r="BM74" s="214"/>
      <c r="BN74" s="214"/>
      <c r="BO74" s="214"/>
      <c r="BP74" s="214"/>
      <c r="BQ74" s="214"/>
      <c r="BR74" s="214"/>
      <c r="BS74" s="214"/>
      <c r="BT74" s="214"/>
      <c r="BU74" s="214"/>
      <c r="BV74" s="219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  <c r="AU75" s="214"/>
      <c r="AV75" s="214"/>
      <c r="AW75" s="214"/>
      <c r="AX75" s="214"/>
      <c r="AY75" s="214"/>
      <c r="AZ75" s="214"/>
      <c r="BA75" s="214"/>
      <c r="BB75" s="214"/>
      <c r="BC75" s="214"/>
      <c r="BD75" s="214"/>
      <c r="BE75" s="214"/>
      <c r="BF75" s="214"/>
      <c r="BG75" s="214"/>
      <c r="BH75" s="214"/>
      <c r="BI75" s="214"/>
      <c r="BJ75" s="214"/>
      <c r="BK75" s="214"/>
      <c r="BL75" s="214"/>
      <c r="BM75" s="214"/>
      <c r="BN75" s="214"/>
      <c r="BO75" s="214"/>
      <c r="BP75" s="214"/>
      <c r="BQ75" s="214"/>
      <c r="BR75" s="214"/>
      <c r="BS75" s="214"/>
      <c r="BT75" s="214"/>
      <c r="BU75" s="214"/>
      <c r="BV75" s="219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  <c r="AU76" s="214"/>
      <c r="AV76" s="214"/>
      <c r="AW76" s="214"/>
      <c r="AX76" s="214"/>
      <c r="AY76" s="214"/>
      <c r="AZ76" s="214"/>
      <c r="BA76" s="214"/>
      <c r="BB76" s="214"/>
      <c r="BC76" s="214"/>
      <c r="BD76" s="214"/>
      <c r="BE76" s="214"/>
      <c r="BF76" s="214"/>
      <c r="BG76" s="214"/>
      <c r="BH76" s="214"/>
      <c r="BI76" s="214"/>
      <c r="BJ76" s="214"/>
      <c r="BK76" s="214"/>
      <c r="BL76" s="214"/>
      <c r="BM76" s="214"/>
      <c r="BN76" s="214"/>
      <c r="BO76" s="214"/>
      <c r="BP76" s="214"/>
      <c r="BQ76" s="214"/>
      <c r="BR76" s="214"/>
      <c r="BS76" s="214"/>
      <c r="BT76" s="214"/>
      <c r="BU76" s="214"/>
      <c r="BV76" s="219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  <c r="AU77" s="214"/>
      <c r="AV77" s="214"/>
      <c r="AW77" s="214"/>
      <c r="AX77" s="214"/>
      <c r="AY77" s="214"/>
      <c r="AZ77" s="214"/>
      <c r="BA77" s="214"/>
      <c r="BB77" s="214"/>
      <c r="BC77" s="214"/>
      <c r="BD77" s="214"/>
      <c r="BE77" s="214"/>
      <c r="BF77" s="214"/>
      <c r="BG77" s="214"/>
      <c r="BH77" s="214"/>
      <c r="BI77" s="214"/>
      <c r="BJ77" s="214"/>
      <c r="BK77" s="214"/>
      <c r="BL77" s="214"/>
      <c r="BM77" s="214"/>
      <c r="BN77" s="214"/>
      <c r="BO77" s="214"/>
      <c r="BP77" s="214"/>
      <c r="BQ77" s="214"/>
      <c r="BR77" s="214"/>
      <c r="BS77" s="214"/>
      <c r="BT77" s="214"/>
      <c r="BU77" s="214"/>
      <c r="BV77" s="219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  <c r="AU78" s="214"/>
      <c r="AV78" s="214"/>
      <c r="AW78" s="214"/>
      <c r="AX78" s="214"/>
      <c r="AY78" s="214"/>
      <c r="AZ78" s="214"/>
      <c r="BA78" s="214"/>
      <c r="BB78" s="214"/>
      <c r="BC78" s="214"/>
      <c r="BD78" s="214"/>
      <c r="BE78" s="214"/>
      <c r="BF78" s="214"/>
      <c r="BG78" s="214"/>
      <c r="BH78" s="214"/>
      <c r="BI78" s="214"/>
      <c r="BJ78" s="214"/>
      <c r="BK78" s="214"/>
      <c r="BL78" s="214"/>
      <c r="BM78" s="214"/>
      <c r="BN78" s="214"/>
      <c r="BO78" s="214"/>
      <c r="BP78" s="214"/>
      <c r="BQ78" s="214"/>
      <c r="BR78" s="214"/>
      <c r="BS78" s="214"/>
      <c r="BT78" s="214"/>
      <c r="BU78" s="214"/>
      <c r="BV78" s="219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  <c r="AU79" s="214"/>
      <c r="AV79" s="214"/>
      <c r="AW79" s="214"/>
      <c r="AX79" s="214"/>
      <c r="AY79" s="214"/>
      <c r="AZ79" s="214"/>
      <c r="BA79" s="214"/>
      <c r="BB79" s="214"/>
      <c r="BC79" s="214"/>
      <c r="BD79" s="214"/>
      <c r="BE79" s="214"/>
      <c r="BF79" s="214"/>
      <c r="BG79" s="214"/>
      <c r="BH79" s="214"/>
      <c r="BI79" s="214"/>
      <c r="BJ79" s="214"/>
      <c r="BK79" s="214"/>
      <c r="BL79" s="214"/>
      <c r="BM79" s="214"/>
      <c r="BN79" s="214"/>
      <c r="BO79" s="214"/>
      <c r="BP79" s="214"/>
      <c r="BQ79" s="214"/>
      <c r="BR79" s="214"/>
      <c r="BS79" s="214"/>
      <c r="BT79" s="214"/>
      <c r="BU79" s="214"/>
      <c r="BV79" s="219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  <c r="AU80" s="214"/>
      <c r="AV80" s="214"/>
      <c r="AW80" s="214"/>
      <c r="AX80" s="214"/>
      <c r="AY80" s="214"/>
      <c r="AZ80" s="214"/>
      <c r="BA80" s="214"/>
      <c r="BB80" s="214"/>
      <c r="BC80" s="214"/>
      <c r="BD80" s="214"/>
      <c r="BE80" s="214"/>
      <c r="BF80" s="214"/>
      <c r="BG80" s="214"/>
      <c r="BH80" s="214"/>
      <c r="BI80" s="214"/>
      <c r="BJ80" s="214"/>
      <c r="BK80" s="214"/>
      <c r="BL80" s="214"/>
      <c r="BM80" s="214"/>
      <c r="BN80" s="214"/>
      <c r="BO80" s="214"/>
      <c r="BP80" s="214"/>
      <c r="BQ80" s="214"/>
      <c r="BR80" s="214"/>
      <c r="BS80" s="214"/>
      <c r="BT80" s="214"/>
      <c r="BU80" s="214"/>
      <c r="BV80" s="219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  <c r="AU81" s="214"/>
      <c r="AV81" s="214"/>
      <c r="AW81" s="214"/>
      <c r="AX81" s="214"/>
      <c r="AY81" s="214"/>
      <c r="AZ81" s="214"/>
      <c r="BA81" s="214"/>
      <c r="BB81" s="214"/>
      <c r="BC81" s="214"/>
      <c r="BD81" s="214"/>
      <c r="BE81" s="214"/>
      <c r="BF81" s="214"/>
      <c r="BG81" s="214"/>
      <c r="BH81" s="214"/>
      <c r="BI81" s="214"/>
      <c r="BJ81" s="214"/>
      <c r="BK81" s="214"/>
      <c r="BL81" s="214"/>
      <c r="BM81" s="214"/>
      <c r="BN81" s="214"/>
      <c r="BO81" s="214"/>
      <c r="BP81" s="214"/>
      <c r="BQ81" s="214"/>
      <c r="BR81" s="214"/>
      <c r="BS81" s="214"/>
      <c r="BT81" s="214"/>
      <c r="BU81" s="214"/>
      <c r="BV81" s="219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6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7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7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7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7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7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8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4" t="s">
        <v>85</v>
      </c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  <c r="AU89" s="214"/>
      <c r="AV89" s="214"/>
      <c r="AW89" s="214"/>
      <c r="AX89" s="214"/>
      <c r="AY89" s="214"/>
      <c r="AZ89" s="214"/>
      <c r="BA89" s="214"/>
      <c r="BB89" s="214"/>
      <c r="BC89" s="214"/>
      <c r="BD89" s="214"/>
      <c r="BE89" s="214"/>
      <c r="BF89" s="214"/>
      <c r="BG89" s="214"/>
      <c r="BH89" s="214"/>
      <c r="BI89" s="214"/>
      <c r="BJ89" s="214"/>
      <c r="BK89" s="214"/>
      <c r="BL89" s="214"/>
      <c r="BM89" s="214"/>
      <c r="BN89" s="214"/>
      <c r="BO89" s="214"/>
      <c r="BP89" s="214"/>
      <c r="BQ89" s="214"/>
      <c r="BR89" s="214"/>
      <c r="BS89" s="214"/>
      <c r="BT89" s="214"/>
      <c r="BU89" s="214"/>
      <c r="BV89" s="219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  <c r="AU90" s="214"/>
      <c r="AV90" s="214"/>
      <c r="AW90" s="214"/>
      <c r="AX90" s="214"/>
      <c r="AY90" s="214"/>
      <c r="AZ90" s="214"/>
      <c r="BA90" s="214"/>
      <c r="BB90" s="214"/>
      <c r="BC90" s="214"/>
      <c r="BD90" s="214"/>
      <c r="BE90" s="214"/>
      <c r="BF90" s="214"/>
      <c r="BG90" s="214"/>
      <c r="BH90" s="214"/>
      <c r="BI90" s="214"/>
      <c r="BJ90" s="214"/>
      <c r="BK90" s="214"/>
      <c r="BL90" s="214"/>
      <c r="BM90" s="214"/>
      <c r="BN90" s="214"/>
      <c r="BO90" s="214"/>
      <c r="BP90" s="214"/>
      <c r="BQ90" s="214"/>
      <c r="BR90" s="214"/>
      <c r="BS90" s="214"/>
      <c r="BT90" s="214"/>
      <c r="BU90" s="214"/>
      <c r="BV90" s="219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  <c r="AU91" s="214"/>
      <c r="AV91" s="214"/>
      <c r="AW91" s="214"/>
      <c r="AX91" s="214"/>
      <c r="AY91" s="214"/>
      <c r="AZ91" s="214"/>
      <c r="BA91" s="214"/>
      <c r="BB91" s="214"/>
      <c r="BC91" s="214"/>
      <c r="BD91" s="214"/>
      <c r="BE91" s="214"/>
      <c r="BF91" s="214"/>
      <c r="BG91" s="214"/>
      <c r="BH91" s="214"/>
      <c r="BI91" s="214"/>
      <c r="BJ91" s="214"/>
      <c r="BK91" s="214"/>
      <c r="BL91" s="214"/>
      <c r="BM91" s="214"/>
      <c r="BN91" s="214"/>
      <c r="BO91" s="214"/>
      <c r="BP91" s="214"/>
      <c r="BQ91" s="214"/>
      <c r="BR91" s="214"/>
      <c r="BS91" s="214"/>
      <c r="BT91" s="214"/>
      <c r="BU91" s="214"/>
      <c r="BV91" s="219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  <c r="AU92" s="214"/>
      <c r="AV92" s="214"/>
      <c r="AW92" s="214"/>
      <c r="AX92" s="214"/>
      <c r="AY92" s="214"/>
      <c r="AZ92" s="214"/>
      <c r="BA92" s="214"/>
      <c r="BB92" s="214"/>
      <c r="BC92" s="214"/>
      <c r="BD92" s="214"/>
      <c r="BE92" s="214"/>
      <c r="BF92" s="214"/>
      <c r="BG92" s="214"/>
      <c r="BH92" s="214"/>
      <c r="BI92" s="214"/>
      <c r="BJ92" s="214"/>
      <c r="BK92" s="214"/>
      <c r="BL92" s="214"/>
      <c r="BM92" s="214"/>
      <c r="BN92" s="214"/>
      <c r="BO92" s="214"/>
      <c r="BP92" s="214"/>
      <c r="BQ92" s="214"/>
      <c r="BR92" s="214"/>
      <c r="BS92" s="214"/>
      <c r="BT92" s="214"/>
      <c r="BU92" s="214"/>
      <c r="BV92" s="219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  <c r="AU93" s="214"/>
      <c r="AV93" s="214"/>
      <c r="AW93" s="214"/>
      <c r="AX93" s="214"/>
      <c r="AY93" s="214"/>
      <c r="AZ93" s="214"/>
      <c r="BA93" s="214"/>
      <c r="BB93" s="214"/>
      <c r="BC93" s="214"/>
      <c r="BD93" s="214"/>
      <c r="BE93" s="214"/>
      <c r="BF93" s="214"/>
      <c r="BG93" s="214"/>
      <c r="BH93" s="214"/>
      <c r="BI93" s="214"/>
      <c r="BJ93" s="214"/>
      <c r="BK93" s="214"/>
      <c r="BL93" s="214"/>
      <c r="BM93" s="214"/>
      <c r="BN93" s="214"/>
      <c r="BO93" s="214"/>
      <c r="BP93" s="214"/>
      <c r="BQ93" s="214"/>
      <c r="BR93" s="214"/>
      <c r="BS93" s="214"/>
      <c r="BT93" s="214"/>
      <c r="BU93" s="214"/>
      <c r="BV93" s="219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  <c r="AU94" s="214"/>
      <c r="AV94" s="214"/>
      <c r="AW94" s="214"/>
      <c r="AX94" s="214"/>
      <c r="AY94" s="214"/>
      <c r="AZ94" s="214"/>
      <c r="BA94" s="214"/>
      <c r="BB94" s="214"/>
      <c r="BC94" s="214"/>
      <c r="BD94" s="214"/>
      <c r="BE94" s="214"/>
      <c r="BF94" s="214"/>
      <c r="BG94" s="214"/>
      <c r="BH94" s="214"/>
      <c r="BI94" s="214"/>
      <c r="BJ94" s="214"/>
      <c r="BK94" s="214"/>
      <c r="BL94" s="214"/>
      <c r="BM94" s="214"/>
      <c r="BN94" s="214"/>
      <c r="BO94" s="214"/>
      <c r="BP94" s="214"/>
      <c r="BQ94" s="214"/>
      <c r="BR94" s="214"/>
      <c r="BS94" s="214"/>
      <c r="BT94" s="214"/>
      <c r="BU94" s="214"/>
      <c r="BV94" s="219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  <c r="AU95" s="214"/>
      <c r="AV95" s="214"/>
      <c r="AW95" s="214"/>
      <c r="AX95" s="214"/>
      <c r="AY95" s="214"/>
      <c r="AZ95" s="214"/>
      <c r="BA95" s="214"/>
      <c r="BB95" s="214"/>
      <c r="BC95" s="214"/>
      <c r="BD95" s="214"/>
      <c r="BE95" s="214"/>
      <c r="BF95" s="214"/>
      <c r="BG95" s="214"/>
      <c r="BH95" s="214"/>
      <c r="BI95" s="214"/>
      <c r="BJ95" s="214"/>
      <c r="BK95" s="214"/>
      <c r="BL95" s="214"/>
      <c r="BM95" s="214"/>
      <c r="BN95" s="214"/>
      <c r="BO95" s="214"/>
      <c r="BP95" s="214"/>
      <c r="BQ95" s="214"/>
      <c r="BR95" s="214"/>
      <c r="BS95" s="214"/>
      <c r="BT95" s="214"/>
      <c r="BU95" s="214"/>
      <c r="BV95" s="219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  <c r="AU96" s="215"/>
      <c r="AV96" s="215"/>
      <c r="AW96" s="215"/>
      <c r="AX96" s="215"/>
      <c r="AY96" s="215"/>
      <c r="AZ96" s="215"/>
      <c r="BA96" s="215"/>
      <c r="BB96" s="215"/>
      <c r="BC96" s="215"/>
      <c r="BD96" s="215"/>
      <c r="BE96" s="215"/>
      <c r="BF96" s="215"/>
      <c r="BG96" s="215"/>
      <c r="BH96" s="215"/>
      <c r="BI96" s="215"/>
      <c r="BJ96" s="215"/>
      <c r="BK96" s="215"/>
      <c r="BL96" s="215"/>
      <c r="BM96" s="215"/>
      <c r="BN96" s="215"/>
      <c r="BO96" s="215"/>
      <c r="BP96" s="215"/>
      <c r="BQ96" s="215"/>
      <c r="BR96" s="215"/>
      <c r="BS96" s="215"/>
      <c r="BT96" s="215"/>
      <c r="BU96" s="215"/>
      <c r="BV96" s="22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false</vt:bool>
  </property>
</Properties>
</file>