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<sst xmlns="http://schemas.openxmlformats.org/spreadsheetml/2006/main" count="140">
  <si>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</si>
  <si>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</si>
  <si>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</si>
  <si>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</si>
  <si>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</si>
  <si>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JL-2018-SHY-025</t>
    </r>
  </si>
  <si>
    <t>工程部位/用途</t>
  </si>
  <si>
    <t>k18+370箱涵侧墙及顶板</t>
  </si>
  <si>
    <t>委托/任务编号</t>
  </si>
  <si>
    <t>/</t>
  </si>
  <si>
    <t>试验依据</t>
  </si>
  <si>
    <t>JTG E30-2005</t>
  </si>
  <si>
    <t>样品编号</t>
  </si>
  <si>
    <t>YP-2018-SHY-025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</si>
  <si>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</si>
  <si>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</si>
  <si>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</si>
  <si>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</si>
  <si>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</si>
  <si>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</si>
  <si>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</si>
  <si>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</si>
  <si>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2018/01/17-2018/02/14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</si>
  <si>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</si>
  <si>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</si>
  <si>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</si>
  <si>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</si>
  <si>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</si>
  <si>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</si>
  <si>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</si>
  <si>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</si>
  <si>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</si>
  <si>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</si>
  <si>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</si>
  <si>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</si>
  <si>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</si>
  <si>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</si>
  <si>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</si>
  <si>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</si>
  <si>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</si>
  <si>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</si>
  <si>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</si>
  <si>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</si>
  <si>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</si>
  <si>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</si>
  <si>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</si>
  <si>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</si>
  <si>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</si>
  <si>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</si>
  <si>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</si>
  <si>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</si>
  <si>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</si>
  <si>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</si>
  <si>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</si>
  <si>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</si>
  <si>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</si>
  <si>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</si>
  <si>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</si>
  <si>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 xml:space="preserve">  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</si>
  <si>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</si>
  <si>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</si>
  <si>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</si>
  <si>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</si>
  <si>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</si>
  <si>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</si>
  <si>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</si>
  <si>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</si>
  <si>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</si>
  <si>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</si>
  <si>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</si>
  <si>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 xml:space="preserve"> 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</si>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</sst>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_);[Red]\(0.00\)"/>
    <numFmt numFmtId="179" formatCode="0.0_);[Red]\(0.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30" fillId="16" borderId="53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A15" sqref="A15:A24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25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YP-2018-SHY-025-1</v>
      </c>
      <c r="B15" s="228" t="s">
        <v>46</v>
      </c>
      <c r="C15" s="229"/>
      <c r="D15" s="255" t="str">
        <f>LEFT(L9,P9)</f>
        <v>2018/01/17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960.43</v>
      </c>
      <c r="L15" s="243">
        <v>42.7</v>
      </c>
      <c r="M15" s="244">
        <v>43.1</v>
      </c>
      <c r="N15" s="244">
        <f>M15</f>
        <v>43.1</v>
      </c>
      <c r="O15" s="239" t="s">
        <v>50</v>
      </c>
      <c r="P15" s="215">
        <f t="shared" ref="P15:P23" si="0">ROUND(K15/22.5,3)</f>
        <v>42.686</v>
      </c>
      <c r="Q15" s="250">
        <f>ROUND(AVERAGE(L15:L17),3)</f>
        <v>43.067</v>
      </c>
      <c r="R15" s="251">
        <f ca="1" t="shared" ref="R15:R23" si="1">ROUND(R$14+RAND()*S$14,2)</f>
        <v>999.32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YP-2018-SHY-025-2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991.87</v>
      </c>
      <c r="L16" s="243">
        <v>44.1</v>
      </c>
      <c r="M16" s="244"/>
      <c r="N16" s="244"/>
      <c r="O16" s="239"/>
      <c r="P16" s="215">
        <f t="shared" si="0"/>
        <v>44.083</v>
      </c>
      <c r="Q16" s="250"/>
      <c r="R16" s="251">
        <f ca="1" t="shared" si="1"/>
        <v>1089.8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YP-2018-SHY-025-3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954.33</v>
      </c>
      <c r="L17" s="243">
        <v>42.4</v>
      </c>
      <c r="M17" s="244"/>
      <c r="N17" s="244"/>
      <c r="O17" s="239"/>
      <c r="P17" s="215">
        <f t="shared" si="0"/>
        <v>42.415</v>
      </c>
      <c r="Q17" s="250"/>
      <c r="R17" s="251">
        <f ca="1" t="shared" si="1"/>
        <v>1042.25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YP-2018-SHY-025-4</v>
      </c>
      <c r="B18" s="228" t="s">
        <v>46</v>
      </c>
      <c r="C18" s="229"/>
      <c r="D18" s="218" t="str">
        <f>D15</f>
        <v>2018/01/17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934.84</v>
      </c>
      <c r="L18" s="243">
        <v>41.5</v>
      </c>
      <c r="M18" s="244">
        <v>43.2</v>
      </c>
      <c r="N18" s="244">
        <f>M18</f>
        <v>43.2</v>
      </c>
      <c r="O18" s="239" t="s">
        <v>50</v>
      </c>
      <c r="P18" s="215">
        <f t="shared" si="0"/>
        <v>41.548</v>
      </c>
      <c r="Q18" s="250">
        <f>ROUND(AVERAGE(L18:L20),3)</f>
        <v>46.2</v>
      </c>
      <c r="R18" s="251">
        <f ca="1" t="shared" si="1"/>
        <v>1082.34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YP-2018-SHY-025-5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972.21</v>
      </c>
      <c r="L19" s="243">
        <v>43.2</v>
      </c>
      <c r="M19" s="244"/>
      <c r="N19" s="244"/>
      <c r="O19" s="239"/>
      <c r="P19" s="215">
        <f t="shared" si="0"/>
        <v>43.209</v>
      </c>
      <c r="Q19" s="250"/>
      <c r="R19" s="251">
        <f ca="1" t="shared" si="1"/>
        <v>1093.62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YP-2018-SHY-025-6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1212.2</v>
      </c>
      <c r="L20" s="243">
        <v>53.9</v>
      </c>
      <c r="M20" s="244"/>
      <c r="N20" s="244"/>
      <c r="O20" s="239"/>
      <c r="P20" s="215">
        <f t="shared" si="0"/>
        <v>53.876</v>
      </c>
      <c r="Q20" s="250"/>
      <c r="R20" s="251">
        <f ca="1" t="shared" si="1"/>
        <v>1053.17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">
        <v>9</v>
      </c>
      <c r="B21" s="228" t="s">
        <v>9</v>
      </c>
      <c r="C21" s="229"/>
      <c r="D21" s="218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 t="s">
        <v>9</v>
      </c>
      <c r="L21" s="243" t="s">
        <v>9</v>
      </c>
      <c r="M21" s="244" t="s">
        <v>9</v>
      </c>
      <c r="N21" s="244" t="s">
        <v>9</v>
      </c>
      <c r="O21" s="239" t="s">
        <v>9</v>
      </c>
      <c r="P21" s="215" t="e">
        <f t="shared" si="0"/>
        <v>#VALUE!</v>
      </c>
      <c r="Q21" s="250" t="e">
        <f>ROUND(AVERAGE(L21:L23),3)</f>
        <v>#DIV/0!</v>
      </c>
      <c r="R21" s="251">
        <f ca="1" t="shared" si="1"/>
        <v>996.65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">
        <v>9</v>
      </c>
      <c r="B22" s="231"/>
      <c r="C22" s="232"/>
      <c r="D22" s="218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 t="s">
        <v>9</v>
      </c>
      <c r="L22" s="243" t="s">
        <v>9</v>
      </c>
      <c r="M22" s="244"/>
      <c r="N22" s="244"/>
      <c r="O22" s="239"/>
      <c r="P22" s="215" t="e">
        <f t="shared" si="0"/>
        <v>#VALUE!</v>
      </c>
      <c r="Q22" s="250"/>
      <c r="R22" s="251">
        <f ca="1" t="shared" si="1"/>
        <v>1028.54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">
        <v>9</v>
      </c>
      <c r="B23" s="233"/>
      <c r="C23" s="234"/>
      <c r="D23" s="218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 t="s">
        <v>9</v>
      </c>
      <c r="L23" s="243" t="s">
        <v>9</v>
      </c>
      <c r="M23" s="244"/>
      <c r="N23" s="244"/>
      <c r="O23" s="239"/>
      <c r="P23" s="215" t="e">
        <f t="shared" si="0"/>
        <v>#VALUE!</v>
      </c>
      <c r="Q23" s="250"/>
      <c r="R23" s="251">
        <f ca="1" t="shared" si="1"/>
        <v>967.02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6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972.4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985.57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1001.09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1012.33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991.16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1018.1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957.42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1021.38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977.46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I99"/>
  <sheetViews>
    <sheetView tabSelected="1" view="pageBreakPreview" zoomScaleNormal="100" zoomScaleSheetLayoutView="100" topLeftCell="A2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:74">
      <c r="E1" s="29" t="s">
        <v>58</v>
      </c>
      <c r="BF1" s="85"/>
      <c r="BG1" s="85"/>
      <c r="BH1" s="48" t="s">
        <v>59</v>
      </c>
      <c r="BI1" s="48"/>
      <c r="BJ1" s="48" t="s">
        <v>60</v>
      </c>
      <c r="BK1" s="48"/>
      <c r="BL1" s="48"/>
      <c r="BM1" s="48" t="s">
        <v>61</v>
      </c>
      <c r="BN1" s="48"/>
      <c r="BP1" s="48" t="s">
        <v>62</v>
      </c>
      <c r="BQ1" s="48"/>
      <c r="BR1" s="48" t="s">
        <v>60</v>
      </c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66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69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87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  <c r="CI16" s="29" t="s">
        <v>70</v>
      </c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k18+370箱涵侧墙及顶板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72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74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2018/01/17-2018/02/14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43.1</v>
      </c>
      <c r="BB38" s="185"/>
      <c r="BC38" s="185"/>
      <c r="BD38" s="185"/>
      <c r="BE38" s="185"/>
      <c r="BF38" s="190"/>
      <c r="BG38" s="158" t="s">
        <v>82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123.1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2018/01/17-2018/02/14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41.5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43.2</v>
      </c>
      <c r="BB47" s="185"/>
      <c r="BC47" s="185"/>
      <c r="BD47" s="185"/>
      <c r="BE47" s="185"/>
      <c r="BF47" s="190"/>
      <c r="BG47" s="158" t="s">
        <v>82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53.9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0" t="s">
        <v>9</v>
      </c>
      <c r="N56" s="141"/>
      <c r="O56" s="141"/>
      <c r="P56" s="141"/>
      <c r="Q56" s="141"/>
      <c r="R56" s="141"/>
      <c r="S56" s="157"/>
      <c r="T56" s="158" t="s">
        <v>9</v>
      </c>
      <c r="U56" s="159"/>
      <c r="V56" s="159"/>
      <c r="W56" s="159"/>
      <c r="X56" s="159"/>
      <c r="Y56" s="166"/>
      <c r="Z56" s="158" t="s">
        <v>9</v>
      </c>
      <c r="AA56" s="159"/>
      <c r="AB56" s="159"/>
      <c r="AC56" s="159"/>
      <c r="AD56" s="159"/>
      <c r="AE56" s="159"/>
      <c r="AF56" s="159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 t="s">
        <v>9</v>
      </c>
      <c r="AT56" s="176"/>
      <c r="AU56" s="176"/>
      <c r="AV56" s="176"/>
      <c r="AW56" s="176"/>
      <c r="AX56" s="176"/>
      <c r="AY56" s="176"/>
      <c r="AZ56" s="176"/>
      <c r="BA56" s="184" t="s">
        <v>9</v>
      </c>
      <c r="BB56" s="185"/>
      <c r="BC56" s="185"/>
      <c r="BD56" s="185"/>
      <c r="BE56" s="185"/>
      <c r="BF56" s="190"/>
      <c r="BG56" s="158" t="s">
        <v>9</v>
      </c>
      <c r="BH56" s="159"/>
      <c r="BI56" s="159"/>
      <c r="BJ56" s="159"/>
      <c r="BK56" s="159"/>
      <c r="BL56" s="159"/>
      <c r="BM56" s="159"/>
      <c r="BN56" s="166"/>
      <c r="BO56" s="184" t="s">
        <v>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 t="s">
        <v>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 t="s">
        <v>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84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87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59</v>
      </c>
      <c r="BI1" s="48"/>
      <c r="BJ1" s="86"/>
      <c r="BK1" s="86"/>
      <c r="BL1" s="86"/>
      <c r="BM1" s="48" t="s">
        <v>61</v>
      </c>
      <c r="BN1" s="48"/>
      <c r="BP1" s="48" t="s">
        <v>62</v>
      </c>
      <c r="BQ1" s="48"/>
      <c r="BR1" s="48"/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59</v>
      </c>
      <c r="BI1" s="48"/>
      <c r="BJ1" s="86"/>
      <c r="BK1" s="86"/>
      <c r="BL1" s="86"/>
      <c r="BM1" s="48" t="s">
        <v>61</v>
      </c>
      <c r="BN1" s="48"/>
      <c r="BP1" s="48" t="s">
        <v>62</v>
      </c>
      <c r="BQ1" s="48"/>
      <c r="BR1" s="48"/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