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<sst xmlns="http://schemas.openxmlformats.org/spreadsheetml/2006/main" count="138">
  <si>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</si>
  <si>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</si>
  <si>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</si>
  <si>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</si>
  <si>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</si>
  <si>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JL-2018-SHY-027</t>
    </r>
  </si>
  <si>
    <t>工程部位/用途</t>
  </si>
  <si>
    <t>小校家中桥3-1#桩基</t>
  </si>
  <si>
    <t>委托/任务编号</t>
  </si>
  <si>
    <t>/</t>
  </si>
  <si>
    <t>试验依据</t>
  </si>
  <si>
    <t>JTG E30-2005</t>
  </si>
  <si>
    <t>样品编号</t>
  </si>
  <si>
    <t>YP-2018-SHY-027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</si>
  <si>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</si>
  <si>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</si>
  <si>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</si>
  <si>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</si>
  <si>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</si>
  <si>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</si>
  <si>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</si>
  <si>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</si>
  <si>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2018/01/18-2018/02/15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</si>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</sst>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_ "/>
    <numFmt numFmtId="177" formatCode="0.00;[Red]0.00"/>
    <numFmt numFmtId="178" formatCode="yyyy/m/d;@"/>
    <numFmt numFmtId="179" formatCode="0.00_);[Red]\(0.00\)"/>
    <numFmt numFmtId="180" formatCode="0.0_);[Red]\(0.0\)"/>
    <numFmt numFmtId="181" formatCode="0.000_);[Red]\(0.000\)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8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7" borderId="47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0" applyNumberFormat="0" applyFill="0" applyAlignment="0" applyProtection="0">
      <alignment vertical="center"/>
    </xf>
    <xf numFmtId="0" fontId="24" fillId="0" borderId="50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3" borderId="49" applyNumberFormat="0" applyAlignment="0" applyProtection="0">
      <alignment vertical="center"/>
    </xf>
    <xf numFmtId="0" fontId="20" fillId="13" borderId="48" applyNumberFormat="0" applyAlignment="0" applyProtection="0">
      <alignment vertical="center"/>
    </xf>
    <xf numFmtId="0" fontId="26" fillId="16" borderId="53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5" fillId="0" borderId="51" applyNumberFormat="0" applyFill="0" applyAlignment="0" applyProtection="0">
      <alignment vertical="center"/>
    </xf>
    <xf numFmtId="0" fontId="27" fillId="0" borderId="54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0" fillId="0" borderId="0">
      <alignment vertical="center"/>
    </xf>
    <xf numFmtId="0" fontId="11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6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1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  <xf numFmtId="179" fontId="10" fillId="0" borderId="4" xfId="50" applyNumberFormat="1" applyFont="1" applyBorder="1" applyAlignment="1">
      <alignment horizontal="center" vertical="center" wrapText="1"/>
    </xf>
    <xf numFmtId="176" fontId="10" fillId="0" borderId="4" xfId="50" applyNumberFormat="1" applyFont="1" applyBorder="1" applyAlignment="1">
      <alignment horizontal="center" vertical="center" wrapText="1"/>
    </xf>
    <xf numFmtId="180" fontId="10" fillId="0" borderId="4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6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4.95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6" t="s">
        <v>13</v>
      </c>
      <c r="M7" s="256"/>
      <c r="N7" s="256"/>
      <c r="O7" s="257"/>
      <c r="P7" s="3" t="s">
        <v>14</v>
      </c>
      <c r="Q7" s="215" t="str">
        <f>RIGHT(L7,2)</f>
        <v>27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6" t="s">
        <v>22</v>
      </c>
      <c r="M9" s="256"/>
      <c r="N9" s="256"/>
      <c r="O9" s="257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4" t="str">
        <f>CONCATENATE(LEFT(L$7,P7),"-1")</f>
        <v>YP-2018-SHY-027-1</v>
      </c>
      <c r="B15" s="228" t="s">
        <v>46</v>
      </c>
      <c r="C15" s="229"/>
      <c r="D15" s="255" t="str">
        <f>LEFT(L9,P9)</f>
        <v>2018/01/18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58">
        <v>997.77</v>
      </c>
      <c r="L15" s="259">
        <v>44.3</v>
      </c>
      <c r="M15" s="260">
        <v>43</v>
      </c>
      <c r="N15" s="244">
        <f>M15</f>
        <v>43</v>
      </c>
      <c r="O15" s="239" t="s">
        <v>50</v>
      </c>
      <c r="P15" s="215">
        <f t="shared" ref="P15:P23" si="0">ROUND(K15/22.5,3)</f>
        <v>44.345</v>
      </c>
      <c r="Q15" s="250">
        <f>ROUND(AVERAGE(L15:L17),3)</f>
        <v>43</v>
      </c>
      <c r="R15" s="251">
        <f ca="1" t="shared" ref="R15:R23" si="1">ROUND(R$14+RAND()*S$14,2)</f>
        <v>1079.87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4" t="str">
        <f>CONCATENATE(LEFT(L$7,P7),"-2")</f>
        <v>YP-2018-SHY-027-2</v>
      </c>
      <c r="B16" s="231"/>
      <c r="C16" s="232"/>
      <c r="D16" s="255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58">
        <v>950.12</v>
      </c>
      <c r="L16" s="259">
        <v>42.2</v>
      </c>
      <c r="M16" s="260"/>
      <c r="N16" s="244"/>
      <c r="O16" s="239"/>
      <c r="P16" s="215">
        <f t="shared" si="0"/>
        <v>42.228</v>
      </c>
      <c r="Q16" s="250"/>
      <c r="R16" s="251">
        <f ca="1" t="shared" si="1"/>
        <v>1056.84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4" t="str">
        <f>CONCATENATE(LEFT(L$7,P7),"-3")</f>
        <v>YP-2018-SHY-027-3</v>
      </c>
      <c r="B17" s="233"/>
      <c r="C17" s="234"/>
      <c r="D17" s="255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58">
        <v>955.65</v>
      </c>
      <c r="L17" s="259">
        <v>42.5</v>
      </c>
      <c r="M17" s="260"/>
      <c r="N17" s="244"/>
      <c r="O17" s="239"/>
      <c r="P17" s="215">
        <f t="shared" si="0"/>
        <v>42.473</v>
      </c>
      <c r="Q17" s="250"/>
      <c r="R17" s="251">
        <f ca="1" t="shared" si="1"/>
        <v>1059.82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4" t="str">
        <f>CONCATENATE(LEFT(L$7,P7),"-4")</f>
        <v>YP-2018-SHY-027-4</v>
      </c>
      <c r="B18" s="228" t="s">
        <v>46</v>
      </c>
      <c r="C18" s="229"/>
      <c r="D18" s="218" t="str">
        <f>D15</f>
        <v>2018/01/18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58">
        <v>965.53</v>
      </c>
      <c r="L18" s="259">
        <v>42.9</v>
      </c>
      <c r="M18" s="260">
        <v>42.7</v>
      </c>
      <c r="N18" s="244">
        <f>M18</f>
        <v>42.7</v>
      </c>
      <c r="O18" s="239" t="s">
        <v>50</v>
      </c>
      <c r="P18" s="215">
        <f t="shared" si="0"/>
        <v>42.912</v>
      </c>
      <c r="Q18" s="250">
        <f>ROUND(AVERAGE(L18:L20),3)</f>
        <v>42.7</v>
      </c>
      <c r="R18" s="251">
        <f ca="1" t="shared" si="1"/>
        <v>972.86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4" t="str">
        <f>CONCATENATE(LEFT(L$7,P7),"-5")</f>
        <v>YP-2018-SHY-027-5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58">
        <v>940.32</v>
      </c>
      <c r="L19" s="259">
        <v>41.8</v>
      </c>
      <c r="M19" s="260"/>
      <c r="N19" s="244"/>
      <c r="O19" s="239"/>
      <c r="P19" s="215">
        <f t="shared" si="0"/>
        <v>41.792</v>
      </c>
      <c r="Q19" s="250"/>
      <c r="R19" s="251">
        <f ca="1" t="shared" si="1"/>
        <v>1114.94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4" t="str">
        <f>CONCATENATE(LEFT(L$7,P7),"-6")</f>
        <v>YP-2018-SHY-027-6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58">
        <v>975.63</v>
      </c>
      <c r="L20" s="259">
        <v>43.4</v>
      </c>
      <c r="M20" s="260"/>
      <c r="N20" s="244"/>
      <c r="O20" s="239"/>
      <c r="P20" s="215">
        <f t="shared" si="0"/>
        <v>43.361</v>
      </c>
      <c r="Q20" s="250"/>
      <c r="R20" s="251">
        <f ca="1" t="shared" si="1"/>
        <v>1008.3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4" t="str">
        <f>CONCATENATE(LEFT(L$7,P7),"-7")</f>
        <v>YP-2018-SHY-027-7</v>
      </c>
      <c r="B21" s="228" t="s">
        <v>46</v>
      </c>
      <c r="C21" s="229"/>
      <c r="D21" s="218" t="str">
        <f>D15</f>
        <v>2018/01/18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58">
        <v>953.28</v>
      </c>
      <c r="L21" s="259">
        <v>42.4</v>
      </c>
      <c r="M21" s="260">
        <v>42.5</v>
      </c>
      <c r="N21" s="244">
        <f>M21</f>
        <v>42.5</v>
      </c>
      <c r="O21" s="239" t="s">
        <v>50</v>
      </c>
      <c r="P21" s="215">
        <f t="shared" si="0"/>
        <v>42.368</v>
      </c>
      <c r="Q21" s="250">
        <f>ROUND(AVERAGE(L21:L23),3)</f>
        <v>42.533</v>
      </c>
      <c r="R21" s="251">
        <f ca="1" t="shared" si="1"/>
        <v>1005.63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4" t="str">
        <f>CONCATENATE(LEFT(L$7,P7),"-8")</f>
        <v>YP-2018-SHY-027-8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58">
        <v>990.64</v>
      </c>
      <c r="L22" s="259">
        <v>44</v>
      </c>
      <c r="M22" s="260"/>
      <c r="N22" s="244"/>
      <c r="O22" s="239"/>
      <c r="P22" s="215">
        <f t="shared" si="0"/>
        <v>44.028</v>
      </c>
      <c r="Q22" s="250"/>
      <c r="R22" s="251">
        <f ca="1" t="shared" si="1"/>
        <v>1050.04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4" t="str">
        <f>CONCATENATE(LEFT(L$7,P7),"-9")</f>
        <v>YP-2018-SHY-027-9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58">
        <v>926.35</v>
      </c>
      <c r="L23" s="259">
        <v>41.2</v>
      </c>
      <c r="M23" s="260"/>
      <c r="N23" s="244"/>
      <c r="O23" s="239"/>
      <c r="P23" s="215">
        <f t="shared" si="0"/>
        <v>41.171</v>
      </c>
      <c r="Q23" s="250"/>
      <c r="R23" s="251">
        <f ca="1" t="shared" si="1"/>
        <v>1093.23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0.786805555555556" bottom="0.235416666666667" header="0.511805555555556" footer="0.11805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982.91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953.11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986.28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1025.44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976.43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1006.59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1019.43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995.8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989.04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view="pageBreakPreview" zoomScaleNormal="100" zoomScaleSheetLayoutView="100" topLeftCell="A31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CONCATENATE("报告编号：BG-2018-SHY-",RIGHT(强度记录!K4,3))</f>
        <v>报告编号：BG-2018-SHY-027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YP-2018-SHY-027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小校家中桥3-1#桩基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YP-2018-SHY-027-1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2018/01/18-2018/02/15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44.3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43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122.9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YP-2018-SHY-027-2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42.2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YP-2018-SHY-027-3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42.5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YP-2018-SHY-027-4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2018/01/18-2018/02/15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42.9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42.7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122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YP-2018-SHY-027-5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41.8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YP-2018-SHY-027-6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43.4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YP-2018-SHY-027-7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2018/01/18-2018/02/15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42.4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42.5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121.4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YP-2018-SHY-027-8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44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YP-2018-SHY-027-9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41.2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2018-03-07T05:56:43Z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true</vt:bool>
  </property>
</Properties>
</file>