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<sst xmlns="http://schemas.openxmlformats.org/spreadsheetml/2006/main" count="138">
  <si>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</si>
  <si>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</si>
  <si>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</si>
  <si>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</si>
  <si>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</si>
  <si>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JL-2018-SHY-028</t>
    </r>
  </si>
  <si>
    <t>工程部位/用途</t>
  </si>
  <si>
    <t>小校家中桥3-2#桩基</t>
  </si>
  <si>
    <t>委托/任务编号</t>
  </si>
  <si>
    <t>/</t>
  </si>
  <si>
    <t>试验依据</t>
  </si>
  <si>
    <t>JTG E30-2005</t>
  </si>
  <si>
    <t>样品编号</t>
  </si>
  <si>
    <t>YP-2018-SHY-028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</si>
  <si>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</si>
  <si>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</si>
  <si>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</si>
  <si>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</si>
  <si>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</si>
  <si>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</si>
  <si>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</si>
  <si>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</si>
  <si>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2018/01/18-2018/02/15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</si>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</sst>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_ "/>
    <numFmt numFmtId="177" formatCode="0.00;[Red]0.00"/>
    <numFmt numFmtId="178" formatCode="yyyy/m/d;@"/>
    <numFmt numFmtId="179" formatCode="0.00_);[Red]\(0.00\)"/>
    <numFmt numFmtId="180" formatCode="0.0_);[Red]\(0.0\)"/>
    <numFmt numFmtId="181" formatCode="0.000_);[Red]\(0.000\)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27" fillId="25" borderId="5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7" borderId="50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48" applyNumberFormat="0" applyFill="0" applyAlignment="0" applyProtection="0">
      <alignment vertical="center"/>
    </xf>
    <xf numFmtId="0" fontId="13" fillId="0" borderId="48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6" fillId="0" borderId="52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16" borderId="49" applyNumberFormat="0" applyAlignment="0" applyProtection="0">
      <alignment vertical="center"/>
    </xf>
    <xf numFmtId="0" fontId="30" fillId="16" borderId="53" applyNumberFormat="0" applyAlignment="0" applyProtection="0">
      <alignment vertical="center"/>
    </xf>
    <xf numFmtId="0" fontId="12" fillId="8" borderId="4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9" fillId="0" borderId="54" applyNumberFormat="0" applyFill="0" applyAlignment="0" applyProtection="0">
      <alignment vertical="center"/>
    </xf>
    <xf numFmtId="0" fontId="23" fillId="0" borderId="51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1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0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80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1" fontId="2" fillId="0" borderId="0" xfId="50" applyNumberFormat="1" applyFont="1" applyAlignment="1">
      <alignment horizontal="center" vertical="center" wrapText="1"/>
    </xf>
    <xf numFmtId="179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10" fillId="0" borderId="2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  <xf numFmtId="179" fontId="10" fillId="0" borderId="4" xfId="50" applyNumberFormat="1" applyFont="1" applyBorder="1" applyAlignment="1">
      <alignment horizontal="center" vertical="center" wrapText="1"/>
    </xf>
    <xf numFmtId="176" fontId="10" fillId="0" borderId="4" xfId="50" applyNumberFormat="1" applyFont="1" applyBorder="1" applyAlignment="1">
      <alignment horizontal="center" vertical="center" wrapText="1"/>
    </xf>
    <xf numFmtId="180" fontId="10" fillId="0" borderId="4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3"/>
  <sheetViews>
    <sheetView topLeftCell="A15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22" width="7.91666666666667" style="3"/>
    <col min="23" max="23" width="12.8916666666667" style="3"/>
    <col min="24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 t="s">
        <v>4</v>
      </c>
      <c r="D4" s="105"/>
      <c r="E4" s="105"/>
      <c r="F4" s="105"/>
      <c r="G4" s="105"/>
      <c r="H4" s="105"/>
      <c r="I4" s="105"/>
      <c r="J4" s="105"/>
      <c r="K4" s="248" t="s">
        <v>5</v>
      </c>
      <c r="L4" s="248"/>
      <c r="M4" s="248"/>
      <c r="N4" s="248"/>
      <c r="O4" s="248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48"/>
      <c r="L5" s="248"/>
      <c r="M5" s="248"/>
      <c r="N5" s="248"/>
      <c r="O5" s="248"/>
      <c r="R5" s="247"/>
    </row>
    <row r="6" s="3" customFormat="1" ht="24.95" customHeight="1" spans="1:18">
      <c r="A6" s="9" t="s">
        <v>6</v>
      </c>
      <c r="B6" s="10"/>
      <c r="C6" s="10"/>
      <c r="D6" s="253" t="s">
        <v>7</v>
      </c>
      <c r="E6" s="253"/>
      <c r="F6" s="253"/>
      <c r="G6" s="253"/>
      <c r="H6" s="253"/>
      <c r="I6" s="253"/>
      <c r="J6" s="10" t="s">
        <v>8</v>
      </c>
      <c r="K6" s="10"/>
      <c r="L6" s="237" t="s">
        <v>9</v>
      </c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 t="s">
        <v>11</v>
      </c>
      <c r="E7" s="218"/>
      <c r="F7" s="218"/>
      <c r="G7" s="218"/>
      <c r="H7" s="218"/>
      <c r="I7" s="218"/>
      <c r="J7" s="12" t="s">
        <v>12</v>
      </c>
      <c r="K7" s="12"/>
      <c r="L7" s="256" t="s">
        <v>13</v>
      </c>
      <c r="M7" s="256"/>
      <c r="N7" s="256"/>
      <c r="O7" s="257"/>
      <c r="P7" s="3" t="s">
        <v>14</v>
      </c>
      <c r="Q7" s="215" t="str">
        <f>RIGHT(L7,2)</f>
        <v>28</v>
      </c>
      <c r="R7" s="215"/>
    </row>
    <row r="8" s="3" customFormat="1" ht="24.95" customHeight="1" spans="1:18">
      <c r="A8" s="11" t="s">
        <v>15</v>
      </c>
      <c r="B8" s="12"/>
      <c r="C8" s="12"/>
      <c r="D8" s="218" t="s">
        <v>16</v>
      </c>
      <c r="E8" s="218"/>
      <c r="F8" s="218"/>
      <c r="G8" s="218"/>
      <c r="H8" s="218"/>
      <c r="I8" s="218"/>
      <c r="J8" s="12" t="s">
        <v>17</v>
      </c>
      <c r="K8" s="12"/>
      <c r="L8" s="230" t="s">
        <v>18</v>
      </c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 t="s">
        <v>20</v>
      </c>
      <c r="E9" s="218"/>
      <c r="F9" s="218"/>
      <c r="G9" s="218"/>
      <c r="H9" s="218"/>
      <c r="I9" s="218"/>
      <c r="J9" s="12" t="s">
        <v>21</v>
      </c>
      <c r="K9" s="12"/>
      <c r="L9" s="256" t="s">
        <v>22</v>
      </c>
      <c r="M9" s="256"/>
      <c r="N9" s="256"/>
      <c r="O9" s="257"/>
      <c r="P9" s="3" t="s">
        <v>23</v>
      </c>
      <c r="R9" s="215"/>
    </row>
    <row r="10" s="3" customFormat="1" ht="35.1" customHeight="1" spans="1:18">
      <c r="A10" s="13" t="s">
        <v>24</v>
      </c>
      <c r="B10" s="14"/>
      <c r="C10" s="14"/>
      <c r="D10" s="219" t="s">
        <v>25</v>
      </c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 t="s">
        <v>27</v>
      </c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23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960</v>
      </c>
      <c r="S14" s="249" t="s">
        <v>45</v>
      </c>
      <c r="W14" s="215">
        <f>STDEV(T15:Z23)</f>
        <v>40.4427622616809</v>
      </c>
    </row>
    <row r="15" s="3" customFormat="1" ht="29.25" customHeight="1" spans="1:26">
      <c r="A15" s="254" t="str">
        <f>CONCATENATE(LEFT(L$7,P7),"-1")</f>
        <v>YP-2018-SHY-028-1</v>
      </c>
      <c r="B15" s="228" t="s">
        <v>46</v>
      </c>
      <c r="C15" s="229"/>
      <c r="D15" s="255" t="str">
        <f>LEFT(L9,P9)</f>
        <v>2018/01/18</v>
      </c>
      <c r="E15" s="230" t="s">
        <v>47</v>
      </c>
      <c r="F15" s="230" t="s">
        <v>48</v>
      </c>
      <c r="G15" s="230" t="s">
        <v>48</v>
      </c>
      <c r="H15" s="230" t="s">
        <v>48</v>
      </c>
      <c r="I15" s="230" t="s">
        <v>48</v>
      </c>
      <c r="J15" s="230" t="s">
        <v>49</v>
      </c>
      <c r="K15" s="258">
        <v>982.57</v>
      </c>
      <c r="L15" s="259">
        <v>43.7</v>
      </c>
      <c r="M15" s="260">
        <v>42.7</v>
      </c>
      <c r="N15" s="244">
        <f>M15</f>
        <v>42.7</v>
      </c>
      <c r="O15" s="239" t="s">
        <v>50</v>
      </c>
      <c r="P15" s="215">
        <f t="shared" ref="P15:P23" si="0">ROUND(K15/22.5,3)</f>
        <v>43.67</v>
      </c>
      <c r="Q15" s="250">
        <f>ROUND(AVERAGE(L15:L17),3)</f>
        <v>42.733</v>
      </c>
      <c r="R15" s="251">
        <f ca="1" t="shared" ref="R15:R23" si="1">ROUND(R$14+RAND()*S$14,2)</f>
        <v>1061.02</v>
      </c>
      <c r="T15" s="3">
        <v>990.98</v>
      </c>
      <c r="U15" s="3">
        <v>1002.68</v>
      </c>
      <c r="V15" s="3">
        <v>1021.86</v>
      </c>
      <c r="W15" s="3">
        <v>1024.92</v>
      </c>
      <c r="X15" s="3">
        <v>1003.66</v>
      </c>
      <c r="Y15" s="3">
        <v>988.31</v>
      </c>
      <c r="Z15" s="3">
        <v>962.36</v>
      </c>
    </row>
    <row r="16" s="3" customFormat="1" ht="29.25" customHeight="1" spans="1:26">
      <c r="A16" s="254" t="str">
        <f>CONCATENATE(LEFT(L$7,P7),"-2")</f>
        <v>YP-2018-SHY-028-2</v>
      </c>
      <c r="B16" s="231"/>
      <c r="C16" s="232"/>
      <c r="D16" s="255"/>
      <c r="E16" s="230"/>
      <c r="F16" s="230" t="s">
        <v>48</v>
      </c>
      <c r="G16" s="230" t="s">
        <v>48</v>
      </c>
      <c r="H16" s="230" t="s">
        <v>48</v>
      </c>
      <c r="I16" s="230" t="s">
        <v>48</v>
      </c>
      <c r="J16" s="230" t="s">
        <v>49</v>
      </c>
      <c r="K16" s="258">
        <v>941.99</v>
      </c>
      <c r="L16" s="259">
        <v>41.9</v>
      </c>
      <c r="M16" s="260"/>
      <c r="N16" s="244"/>
      <c r="O16" s="239"/>
      <c r="P16" s="215">
        <f t="shared" si="0"/>
        <v>41.866</v>
      </c>
      <c r="Q16" s="250"/>
      <c r="R16" s="251">
        <f ca="1" t="shared" si="1"/>
        <v>1107.56</v>
      </c>
      <c r="T16" s="3">
        <v>908.12</v>
      </c>
      <c r="U16" s="3">
        <v>969.01</v>
      </c>
      <c r="V16" s="3">
        <v>927.5</v>
      </c>
      <c r="W16" s="3">
        <v>923.17</v>
      </c>
      <c r="X16" s="3">
        <v>915.22</v>
      </c>
      <c r="Y16" s="3">
        <v>909.98</v>
      </c>
      <c r="Z16" s="3">
        <v>914.94</v>
      </c>
    </row>
    <row r="17" s="3" customFormat="1" ht="29.25" customHeight="1" spans="1:26">
      <c r="A17" s="254" t="str">
        <f>CONCATENATE(LEFT(L$7,P7),"-3")</f>
        <v>YP-2018-SHY-028-3</v>
      </c>
      <c r="B17" s="233"/>
      <c r="C17" s="234"/>
      <c r="D17" s="255"/>
      <c r="E17" s="230"/>
      <c r="F17" s="230" t="s">
        <v>48</v>
      </c>
      <c r="G17" s="230" t="s">
        <v>48</v>
      </c>
      <c r="H17" s="230" t="s">
        <v>48</v>
      </c>
      <c r="I17" s="230" t="s">
        <v>48</v>
      </c>
      <c r="J17" s="230" t="s">
        <v>49</v>
      </c>
      <c r="K17" s="258">
        <v>959.55</v>
      </c>
      <c r="L17" s="259">
        <v>42.6</v>
      </c>
      <c r="M17" s="260"/>
      <c r="N17" s="244"/>
      <c r="O17" s="239"/>
      <c r="P17" s="215">
        <f t="shared" si="0"/>
        <v>42.647</v>
      </c>
      <c r="Q17" s="250"/>
      <c r="R17" s="251">
        <f ca="1" t="shared" si="1"/>
        <v>1096.17</v>
      </c>
      <c r="T17" s="3">
        <v>1010.17</v>
      </c>
      <c r="U17" s="3">
        <v>954.73</v>
      </c>
      <c r="V17" s="3">
        <v>928.65</v>
      </c>
      <c r="W17" s="3">
        <v>998.62</v>
      </c>
      <c r="X17" s="3">
        <v>997.14</v>
      </c>
      <c r="Y17" s="3">
        <v>918.87</v>
      </c>
      <c r="Z17" s="3">
        <v>940.36</v>
      </c>
    </row>
    <row r="18" s="3" customFormat="1" ht="29.25" customHeight="1" spans="1:26">
      <c r="A18" s="254" t="str">
        <f>CONCATENATE(LEFT(L$7,P7),"-4")</f>
        <v>YP-2018-SHY-028-4</v>
      </c>
      <c r="B18" s="228" t="s">
        <v>46</v>
      </c>
      <c r="C18" s="229"/>
      <c r="D18" s="218" t="str">
        <f>D15</f>
        <v>2018/01/18</v>
      </c>
      <c r="E18" s="230" t="s">
        <v>47</v>
      </c>
      <c r="F18" s="230" t="s">
        <v>48</v>
      </c>
      <c r="G18" s="230" t="s">
        <v>48</v>
      </c>
      <c r="H18" s="230" t="s">
        <v>48</v>
      </c>
      <c r="I18" s="230" t="s">
        <v>48</v>
      </c>
      <c r="J18" s="230" t="s">
        <v>49</v>
      </c>
      <c r="K18" s="258">
        <v>965.15</v>
      </c>
      <c r="L18" s="259">
        <v>42.9</v>
      </c>
      <c r="M18" s="260">
        <v>42.9</v>
      </c>
      <c r="N18" s="244">
        <f>M18</f>
        <v>42.9</v>
      </c>
      <c r="O18" s="239" t="s">
        <v>50</v>
      </c>
      <c r="P18" s="215">
        <f t="shared" si="0"/>
        <v>42.896</v>
      </c>
      <c r="Q18" s="250">
        <f>ROUND(AVERAGE(L18:L20),3)</f>
        <v>42.9</v>
      </c>
      <c r="R18" s="251">
        <f ca="1" t="shared" si="1"/>
        <v>1115.42</v>
      </c>
      <c r="T18" s="3">
        <v>955.06</v>
      </c>
      <c r="U18" s="3">
        <v>1001.68</v>
      </c>
      <c r="V18" s="3">
        <v>994.76</v>
      </c>
      <c r="W18" s="3">
        <v>990.59</v>
      </c>
      <c r="X18" s="3">
        <v>902.72</v>
      </c>
      <c r="Y18" s="3">
        <v>987.84</v>
      </c>
      <c r="Z18" s="3">
        <v>1017.74</v>
      </c>
    </row>
    <row r="19" s="3" customFormat="1" ht="29.25" customHeight="1" spans="1:26">
      <c r="A19" s="254" t="str">
        <f>CONCATENATE(LEFT(L$7,P7),"-5")</f>
        <v>YP-2018-SHY-028-5</v>
      </c>
      <c r="B19" s="231"/>
      <c r="C19" s="232"/>
      <c r="D19" s="218"/>
      <c r="E19" s="230"/>
      <c r="F19" s="230" t="s">
        <v>48</v>
      </c>
      <c r="G19" s="230" t="s">
        <v>48</v>
      </c>
      <c r="H19" s="230" t="s">
        <v>48</v>
      </c>
      <c r="I19" s="230" t="s">
        <v>48</v>
      </c>
      <c r="J19" s="230" t="s">
        <v>49</v>
      </c>
      <c r="K19" s="258">
        <v>946.3</v>
      </c>
      <c r="L19" s="259">
        <v>42</v>
      </c>
      <c r="M19" s="260"/>
      <c r="N19" s="244"/>
      <c r="O19" s="239"/>
      <c r="P19" s="215">
        <f t="shared" si="0"/>
        <v>42.058</v>
      </c>
      <c r="Q19" s="250"/>
      <c r="R19" s="251">
        <f ca="1" t="shared" si="1"/>
        <v>978.03</v>
      </c>
      <c r="T19" s="3">
        <v>1007.36</v>
      </c>
      <c r="U19" s="3">
        <v>991.17</v>
      </c>
      <c r="V19" s="3">
        <v>921.76</v>
      </c>
      <c r="W19" s="3">
        <v>934.98</v>
      </c>
      <c r="X19" s="3">
        <v>1024.05</v>
      </c>
      <c r="Y19" s="3">
        <v>915.96</v>
      </c>
      <c r="Z19" s="3">
        <v>1011.4</v>
      </c>
    </row>
    <row r="20" s="3" customFormat="1" ht="29.25" customHeight="1" spans="1:26">
      <c r="A20" s="254" t="str">
        <f>CONCATENATE(LEFT(L$7,P7),"-6")</f>
        <v>YP-2018-SHY-028-6</v>
      </c>
      <c r="B20" s="233"/>
      <c r="C20" s="234"/>
      <c r="D20" s="218"/>
      <c r="E20" s="230"/>
      <c r="F20" s="230" t="s">
        <v>48</v>
      </c>
      <c r="G20" s="230" t="s">
        <v>48</v>
      </c>
      <c r="H20" s="230" t="s">
        <v>48</v>
      </c>
      <c r="I20" s="230" t="s">
        <v>48</v>
      </c>
      <c r="J20" s="230" t="s">
        <v>49</v>
      </c>
      <c r="K20" s="258">
        <v>984.66</v>
      </c>
      <c r="L20" s="259">
        <v>43.8</v>
      </c>
      <c r="M20" s="260"/>
      <c r="N20" s="244"/>
      <c r="O20" s="239"/>
      <c r="P20" s="215">
        <f t="shared" si="0"/>
        <v>43.763</v>
      </c>
      <c r="Q20" s="250"/>
      <c r="R20" s="251">
        <f ca="1" t="shared" si="1"/>
        <v>1058.65</v>
      </c>
      <c r="T20" s="3">
        <v>909.5</v>
      </c>
      <c r="U20" s="3">
        <v>964.53</v>
      </c>
      <c r="V20" s="3">
        <v>1021.88</v>
      </c>
      <c r="W20" s="3">
        <v>962.57</v>
      </c>
      <c r="X20" s="3">
        <v>949.47</v>
      </c>
      <c r="Y20" s="3">
        <v>922.12</v>
      </c>
      <c r="Z20" s="3">
        <v>1000.78</v>
      </c>
    </row>
    <row r="21" s="3" customFormat="1" ht="29.25" customHeight="1" spans="1:26">
      <c r="A21" s="254" t="str">
        <f>CONCATENATE(LEFT(L$7,P7),"-7")</f>
        <v>YP-2018-SHY-028-7</v>
      </c>
      <c r="B21" s="228" t="s">
        <v>46</v>
      </c>
      <c r="C21" s="229"/>
      <c r="D21" s="218" t="str">
        <f>D15</f>
        <v>2018/01/18</v>
      </c>
      <c r="E21" s="230" t="s">
        <v>47</v>
      </c>
      <c r="F21" s="230" t="s">
        <v>48</v>
      </c>
      <c r="G21" s="230" t="s">
        <v>48</v>
      </c>
      <c r="H21" s="230" t="s">
        <v>48</v>
      </c>
      <c r="I21" s="230" t="s">
        <v>48</v>
      </c>
      <c r="J21" s="230" t="s">
        <v>49</v>
      </c>
      <c r="K21" s="258">
        <v>962.14</v>
      </c>
      <c r="L21" s="259">
        <v>42.8</v>
      </c>
      <c r="M21" s="260">
        <v>42.5</v>
      </c>
      <c r="N21" s="244">
        <f>M21</f>
        <v>42.5</v>
      </c>
      <c r="O21" s="239" t="s">
        <v>50</v>
      </c>
      <c r="P21" s="215">
        <f t="shared" si="0"/>
        <v>42.762</v>
      </c>
      <c r="Q21" s="250">
        <f>ROUND(AVERAGE(L21:L23),3)</f>
        <v>42.467</v>
      </c>
      <c r="R21" s="251">
        <f ca="1" t="shared" si="1"/>
        <v>1033.78</v>
      </c>
      <c r="T21" s="3">
        <v>1027.15</v>
      </c>
      <c r="U21" s="3">
        <v>992.23</v>
      </c>
      <c r="V21" s="3">
        <v>982.18</v>
      </c>
      <c r="W21" s="3">
        <v>1000.35</v>
      </c>
      <c r="X21" s="3">
        <v>973.36</v>
      </c>
      <c r="Y21" s="3">
        <v>1002.89</v>
      </c>
      <c r="Z21" s="3">
        <v>976.37</v>
      </c>
    </row>
    <row r="22" s="3" customFormat="1" ht="29.25" customHeight="1" spans="1:26">
      <c r="A22" s="254" t="str">
        <f>CONCATENATE(LEFT(L$7,P7),"-8")</f>
        <v>YP-2018-SHY-028-8</v>
      </c>
      <c r="B22" s="231"/>
      <c r="C22" s="232"/>
      <c r="D22" s="218"/>
      <c r="E22" s="230"/>
      <c r="F22" s="230" t="s">
        <v>48</v>
      </c>
      <c r="G22" s="230" t="s">
        <v>48</v>
      </c>
      <c r="H22" s="230" t="s">
        <v>48</v>
      </c>
      <c r="I22" s="230" t="s">
        <v>48</v>
      </c>
      <c r="J22" s="230" t="s">
        <v>49</v>
      </c>
      <c r="K22" s="258">
        <v>947.4</v>
      </c>
      <c r="L22" s="259">
        <v>42.1</v>
      </c>
      <c r="M22" s="260"/>
      <c r="N22" s="244"/>
      <c r="O22" s="239"/>
      <c r="P22" s="215">
        <f t="shared" si="0"/>
        <v>42.107</v>
      </c>
      <c r="Q22" s="250"/>
      <c r="R22" s="251">
        <f ca="1" t="shared" si="1"/>
        <v>1112.81</v>
      </c>
      <c r="T22" s="3">
        <v>960.73</v>
      </c>
      <c r="U22" s="3">
        <v>1023.32</v>
      </c>
      <c r="V22" s="3">
        <v>900.87</v>
      </c>
      <c r="W22" s="3">
        <v>1019.52</v>
      </c>
      <c r="X22" s="3">
        <v>957.62</v>
      </c>
      <c r="Y22" s="3">
        <v>911.85</v>
      </c>
      <c r="Z22" s="3">
        <v>1002.61</v>
      </c>
    </row>
    <row r="23" s="3" customFormat="1" ht="29.25" customHeight="1" spans="1:26">
      <c r="A23" s="254" t="str">
        <f>CONCATENATE(LEFT(L$7,P7),"-9")</f>
        <v>YP-2018-SHY-028-9</v>
      </c>
      <c r="B23" s="233"/>
      <c r="C23" s="234"/>
      <c r="D23" s="218"/>
      <c r="E23" s="230"/>
      <c r="F23" s="230" t="s">
        <v>48</v>
      </c>
      <c r="G23" s="230" t="s">
        <v>48</v>
      </c>
      <c r="H23" s="230" t="s">
        <v>48</v>
      </c>
      <c r="I23" s="230" t="s">
        <v>48</v>
      </c>
      <c r="J23" s="230" t="s">
        <v>49</v>
      </c>
      <c r="K23" s="258">
        <v>956.86</v>
      </c>
      <c r="L23" s="259">
        <v>42.5</v>
      </c>
      <c r="M23" s="260"/>
      <c r="N23" s="244"/>
      <c r="O23" s="239"/>
      <c r="P23" s="215">
        <f t="shared" si="0"/>
        <v>42.527</v>
      </c>
      <c r="Q23" s="250"/>
      <c r="R23" s="251">
        <f ca="1" t="shared" si="1"/>
        <v>962.3</v>
      </c>
      <c r="T23" s="3">
        <v>947.16</v>
      </c>
      <c r="U23" s="3">
        <v>1003.98</v>
      </c>
      <c r="V23" s="3">
        <v>904.33</v>
      </c>
      <c r="W23" s="3">
        <v>1024.1</v>
      </c>
      <c r="X23" s="3">
        <v>983</v>
      </c>
      <c r="Y23" s="3">
        <v>947.6</v>
      </c>
      <c r="Z23" s="3">
        <v>907.45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0.786805555555556" bottom="0.235416666666667" header="0.511805555555556" footer="0.11805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5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5"/>
    </row>
    <row r="2" s="3" customFormat="1" ht="14.1" customHeight="1" spans="13:18">
      <c r="M2" s="19"/>
      <c r="N2" s="19" t="s">
        <v>1</v>
      </c>
      <c r="O2" s="19"/>
      <c r="R2" s="215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5"/>
    </row>
    <row r="4" s="3" customFormat="1" ht="9.95" customHeight="1" spans="1:18">
      <c r="A4" s="6" t="s">
        <v>3</v>
      </c>
      <c r="B4" s="6"/>
      <c r="C4" s="216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5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47"/>
    </row>
    <row r="6" s="3" customFormat="1" ht="24.95" customHeight="1" spans="1:18">
      <c r="A6" s="9" t="s">
        <v>6</v>
      </c>
      <c r="B6" s="10"/>
      <c r="C6" s="10"/>
      <c r="D6" s="217"/>
      <c r="E6" s="217"/>
      <c r="F6" s="217"/>
      <c r="G6" s="217"/>
      <c r="H6" s="217"/>
      <c r="I6" s="217"/>
      <c r="J6" s="10" t="s">
        <v>8</v>
      </c>
      <c r="K6" s="10"/>
      <c r="L6" s="237"/>
      <c r="M6" s="237"/>
      <c r="N6" s="237"/>
      <c r="O6" s="238"/>
      <c r="R6" s="215"/>
    </row>
    <row r="7" s="3" customFormat="1" ht="24.95" customHeight="1" spans="1:18">
      <c r="A7" s="11" t="s">
        <v>10</v>
      </c>
      <c r="B7" s="12"/>
      <c r="C7" s="12"/>
      <c r="D7" s="218"/>
      <c r="E7" s="218"/>
      <c r="F7" s="218"/>
      <c r="G7" s="218"/>
      <c r="H7" s="218"/>
      <c r="I7" s="218"/>
      <c r="J7" s="12" t="s">
        <v>12</v>
      </c>
      <c r="K7" s="12"/>
      <c r="L7" s="230"/>
      <c r="M7" s="230"/>
      <c r="N7" s="230"/>
      <c r="O7" s="239"/>
      <c r="R7" s="215"/>
    </row>
    <row r="8" s="3" customFormat="1" ht="24.95" customHeight="1" spans="1:18">
      <c r="A8" s="11" t="s">
        <v>15</v>
      </c>
      <c r="B8" s="12"/>
      <c r="C8" s="12"/>
      <c r="D8" s="218"/>
      <c r="E8" s="218"/>
      <c r="F8" s="218"/>
      <c r="G8" s="218"/>
      <c r="H8" s="218"/>
      <c r="I8" s="218"/>
      <c r="J8" s="12" t="s">
        <v>17</v>
      </c>
      <c r="K8" s="12"/>
      <c r="L8" s="230"/>
      <c r="M8" s="230"/>
      <c r="N8" s="230"/>
      <c r="O8" s="239"/>
      <c r="R8" s="215"/>
    </row>
    <row r="9" s="3" customFormat="1" ht="24.95" customHeight="1" spans="1:18">
      <c r="A9" s="11" t="s">
        <v>19</v>
      </c>
      <c r="B9" s="12"/>
      <c r="C9" s="12"/>
      <c r="D9" s="218"/>
      <c r="E9" s="218"/>
      <c r="F9" s="218"/>
      <c r="G9" s="218"/>
      <c r="H9" s="218"/>
      <c r="I9" s="218"/>
      <c r="J9" s="12" t="s">
        <v>21</v>
      </c>
      <c r="K9" s="12"/>
      <c r="L9" s="230"/>
      <c r="M9" s="230"/>
      <c r="N9" s="230"/>
      <c r="O9" s="239"/>
      <c r="R9" s="215"/>
    </row>
    <row r="10" s="3" customFormat="1" ht="35.1" customHeight="1" spans="1:18">
      <c r="A10" s="13" t="s">
        <v>24</v>
      </c>
      <c r="B10" s="14"/>
      <c r="C10" s="14"/>
      <c r="D10" s="219"/>
      <c r="E10" s="219"/>
      <c r="F10" s="219"/>
      <c r="G10" s="219"/>
      <c r="H10" s="219"/>
      <c r="I10" s="219"/>
      <c r="J10" s="219"/>
      <c r="K10" s="219"/>
      <c r="L10" s="219"/>
      <c r="M10" s="219"/>
      <c r="N10" s="219"/>
      <c r="O10" s="240"/>
      <c r="R10" s="215"/>
    </row>
    <row r="11" s="3" customFormat="1" ht="28.5" customHeight="1" spans="1:18">
      <c r="A11" s="109" t="s">
        <v>26</v>
      </c>
      <c r="B11" s="220"/>
      <c r="C11" s="110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  <c r="O11" s="241"/>
      <c r="R11" s="215"/>
    </row>
    <row r="12" s="3" customFormat="1" ht="22.5" customHeight="1" spans="1:18">
      <c r="A12" s="11" t="s">
        <v>28</v>
      </c>
      <c r="B12" s="222" t="s">
        <v>29</v>
      </c>
      <c r="C12" s="223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5"/>
    </row>
    <row r="13" s="3" customFormat="1" ht="27.75" customHeight="1" spans="1:19">
      <c r="A13" s="11"/>
      <c r="B13" s="224"/>
      <c r="C13" s="225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5" t="s">
        <v>41</v>
      </c>
      <c r="S13" s="3" t="s">
        <v>42</v>
      </c>
    </row>
    <row r="14" s="3" customFormat="1" ht="27" customHeight="1" spans="1:19">
      <c r="A14" s="11"/>
      <c r="B14" s="226"/>
      <c r="C14" s="220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48">
        <v>950</v>
      </c>
      <c r="S14" s="249" t="s">
        <v>57</v>
      </c>
    </row>
    <row r="15" s="3" customFormat="1" ht="29.25" customHeight="1" spans="1:18">
      <c r="A15" s="227"/>
      <c r="B15" s="228"/>
      <c r="C15" s="229"/>
      <c r="D15" s="230"/>
      <c r="E15" s="230"/>
      <c r="F15" s="230"/>
      <c r="G15" s="230"/>
      <c r="H15" s="230"/>
      <c r="I15" s="230"/>
      <c r="J15" s="230"/>
      <c r="K15" s="242"/>
      <c r="L15" s="243"/>
      <c r="M15" s="244"/>
      <c r="N15" s="244"/>
      <c r="O15" s="239"/>
      <c r="P15" s="215">
        <f t="shared" ref="P15:P23" si="0">ROUND(K15/22.5,3)</f>
        <v>0</v>
      </c>
      <c r="Q15" s="250" t="e">
        <f>ROUND(AVERAGE(L15:L17),3)</f>
        <v>#DIV/0!</v>
      </c>
      <c r="R15" s="251">
        <f ca="1" t="shared" ref="R15:R23" si="1">ROUND(R$14+RAND()*S$14,2)</f>
        <v>986.78</v>
      </c>
    </row>
    <row r="16" s="3" customFormat="1" ht="29.25" customHeight="1" spans="1:18">
      <c r="A16" s="227"/>
      <c r="B16" s="231"/>
      <c r="C16" s="232"/>
      <c r="D16" s="230"/>
      <c r="E16" s="230"/>
      <c r="F16" s="230"/>
      <c r="G16" s="230"/>
      <c r="H16" s="230"/>
      <c r="I16" s="230"/>
      <c r="J16" s="230"/>
      <c r="K16" s="242"/>
      <c r="L16" s="243"/>
      <c r="M16" s="244"/>
      <c r="N16" s="244"/>
      <c r="O16" s="239"/>
      <c r="P16" s="215">
        <f t="shared" si="0"/>
        <v>0</v>
      </c>
      <c r="Q16" s="250"/>
      <c r="R16" s="251">
        <f ca="1" t="shared" si="1"/>
        <v>1005.58</v>
      </c>
    </row>
    <row r="17" s="3" customFormat="1" ht="29.25" customHeight="1" spans="1:18">
      <c r="A17" s="227"/>
      <c r="B17" s="233"/>
      <c r="C17" s="234"/>
      <c r="D17" s="230"/>
      <c r="E17" s="230"/>
      <c r="F17" s="230"/>
      <c r="G17" s="230"/>
      <c r="H17" s="230"/>
      <c r="I17" s="230"/>
      <c r="J17" s="230"/>
      <c r="K17" s="242"/>
      <c r="L17" s="243"/>
      <c r="M17" s="244"/>
      <c r="N17" s="244"/>
      <c r="O17" s="239"/>
      <c r="P17" s="215">
        <f t="shared" si="0"/>
        <v>0</v>
      </c>
      <c r="Q17" s="250"/>
      <c r="R17" s="251">
        <f ca="1" t="shared" si="1"/>
        <v>997.49</v>
      </c>
    </row>
    <row r="18" s="3" customFormat="1" ht="29.25" customHeight="1" spans="1:18">
      <c r="A18" s="227"/>
      <c r="B18" s="228"/>
      <c r="C18" s="229"/>
      <c r="D18" s="230"/>
      <c r="E18" s="230"/>
      <c r="F18" s="230"/>
      <c r="G18" s="230"/>
      <c r="H18" s="230"/>
      <c r="I18" s="230"/>
      <c r="J18" s="230"/>
      <c r="K18" s="242"/>
      <c r="L18" s="243"/>
      <c r="M18" s="244"/>
      <c r="N18" s="244"/>
      <c r="O18" s="239"/>
      <c r="P18" s="215">
        <f t="shared" si="0"/>
        <v>0</v>
      </c>
      <c r="Q18" s="250" t="e">
        <f>ROUND(AVERAGE(L18:L20),3)</f>
        <v>#DIV/0!</v>
      </c>
      <c r="R18" s="251">
        <f ca="1" t="shared" si="1"/>
        <v>963.59</v>
      </c>
    </row>
    <row r="19" s="3" customFormat="1" ht="29.25" customHeight="1" spans="1:18">
      <c r="A19" s="227"/>
      <c r="B19" s="231"/>
      <c r="C19" s="232"/>
      <c r="D19" s="230"/>
      <c r="E19" s="230"/>
      <c r="F19" s="230"/>
      <c r="G19" s="230"/>
      <c r="H19" s="230"/>
      <c r="I19" s="230"/>
      <c r="J19" s="230"/>
      <c r="K19" s="242"/>
      <c r="L19" s="243"/>
      <c r="M19" s="244"/>
      <c r="N19" s="244"/>
      <c r="O19" s="239"/>
      <c r="P19" s="215">
        <f t="shared" si="0"/>
        <v>0</v>
      </c>
      <c r="Q19" s="250"/>
      <c r="R19" s="251">
        <f ca="1" t="shared" si="1"/>
        <v>1020.02</v>
      </c>
    </row>
    <row r="20" s="3" customFormat="1" ht="29.25" customHeight="1" spans="1:18">
      <c r="A20" s="227"/>
      <c r="B20" s="233"/>
      <c r="C20" s="234"/>
      <c r="D20" s="230"/>
      <c r="E20" s="230"/>
      <c r="F20" s="230"/>
      <c r="G20" s="230"/>
      <c r="H20" s="230"/>
      <c r="I20" s="230"/>
      <c r="J20" s="230"/>
      <c r="K20" s="242"/>
      <c r="L20" s="243"/>
      <c r="M20" s="244"/>
      <c r="N20" s="244"/>
      <c r="O20" s="239"/>
      <c r="P20" s="215">
        <f t="shared" si="0"/>
        <v>0</v>
      </c>
      <c r="Q20" s="250"/>
      <c r="R20" s="251">
        <f ca="1" t="shared" si="1"/>
        <v>978.64</v>
      </c>
    </row>
    <row r="21" s="3" customFormat="1" ht="29.25" customHeight="1" spans="1:18">
      <c r="A21" s="227"/>
      <c r="B21" s="228"/>
      <c r="C21" s="229"/>
      <c r="D21" s="230"/>
      <c r="E21" s="230"/>
      <c r="F21" s="230"/>
      <c r="G21" s="230"/>
      <c r="H21" s="230"/>
      <c r="I21" s="230"/>
      <c r="J21" s="230"/>
      <c r="K21" s="242"/>
      <c r="L21" s="243"/>
      <c r="M21" s="244"/>
      <c r="N21" s="244"/>
      <c r="O21" s="239"/>
      <c r="P21" s="215">
        <f t="shared" si="0"/>
        <v>0</v>
      </c>
      <c r="Q21" s="250" t="e">
        <f>ROUND(AVERAGE(L21:L23),3)</f>
        <v>#DIV/0!</v>
      </c>
      <c r="R21" s="251">
        <f ca="1" t="shared" si="1"/>
        <v>952.44</v>
      </c>
    </row>
    <row r="22" s="3" customFormat="1" ht="29.25" customHeight="1" spans="1:18">
      <c r="A22" s="227"/>
      <c r="B22" s="231"/>
      <c r="C22" s="232"/>
      <c r="D22" s="230"/>
      <c r="E22" s="230"/>
      <c r="F22" s="230"/>
      <c r="G22" s="230"/>
      <c r="H22" s="230"/>
      <c r="I22" s="230"/>
      <c r="J22" s="230"/>
      <c r="K22" s="242"/>
      <c r="L22" s="243"/>
      <c r="M22" s="244"/>
      <c r="N22" s="244"/>
      <c r="O22" s="239"/>
      <c r="P22" s="215">
        <f t="shared" si="0"/>
        <v>0</v>
      </c>
      <c r="Q22" s="250"/>
      <c r="R22" s="251">
        <f ca="1" t="shared" si="1"/>
        <v>961.39</v>
      </c>
    </row>
    <row r="23" s="3" customFormat="1" ht="29.25" customHeight="1" spans="1:18">
      <c r="A23" s="227"/>
      <c r="B23" s="233"/>
      <c r="C23" s="234"/>
      <c r="D23" s="230"/>
      <c r="E23" s="230"/>
      <c r="F23" s="230"/>
      <c r="G23" s="230"/>
      <c r="H23" s="230"/>
      <c r="I23" s="230"/>
      <c r="J23" s="230"/>
      <c r="K23" s="242"/>
      <c r="L23" s="243"/>
      <c r="M23" s="244"/>
      <c r="N23" s="244"/>
      <c r="O23" s="239"/>
      <c r="P23" s="215">
        <f t="shared" si="0"/>
        <v>0</v>
      </c>
      <c r="Q23" s="250"/>
      <c r="R23" s="251">
        <f ca="1" t="shared" si="1"/>
        <v>960.88</v>
      </c>
    </row>
    <row r="24" s="3" customFormat="1" ht="29.25" customHeight="1" spans="1:18">
      <c r="A24" s="227" t="s">
        <v>9</v>
      </c>
      <c r="B24" s="228" t="s">
        <v>9</v>
      </c>
      <c r="C24" s="229"/>
      <c r="D24" s="230" t="s">
        <v>9</v>
      </c>
      <c r="E24" s="230" t="s">
        <v>9</v>
      </c>
      <c r="F24" s="230" t="s">
        <v>9</v>
      </c>
      <c r="G24" s="230" t="s">
        <v>9</v>
      </c>
      <c r="H24" s="230" t="s">
        <v>9</v>
      </c>
      <c r="I24" s="230" t="s">
        <v>9</v>
      </c>
      <c r="J24" s="230" t="s">
        <v>9</v>
      </c>
      <c r="K24" s="230" t="s">
        <v>9</v>
      </c>
      <c r="L24" s="230" t="s">
        <v>9</v>
      </c>
      <c r="M24" s="230" t="s">
        <v>9</v>
      </c>
      <c r="N24" s="230" t="s">
        <v>9</v>
      </c>
      <c r="O24" s="239" t="s">
        <v>9</v>
      </c>
      <c r="P24" s="245" t="s">
        <v>51</v>
      </c>
      <c r="Q24" s="245" t="s">
        <v>51</v>
      </c>
      <c r="R24" s="245" t="s">
        <v>52</v>
      </c>
    </row>
    <row r="25" s="3" customFormat="1" ht="29.25" customHeight="1" spans="1:18">
      <c r="A25" s="227" t="s">
        <v>9</v>
      </c>
      <c r="B25" s="231"/>
      <c r="C25" s="232"/>
      <c r="D25" s="230"/>
      <c r="E25" s="230"/>
      <c r="F25" s="230" t="s">
        <v>9</v>
      </c>
      <c r="G25" s="230" t="s">
        <v>9</v>
      </c>
      <c r="H25" s="230" t="s">
        <v>9</v>
      </c>
      <c r="I25" s="230" t="s">
        <v>9</v>
      </c>
      <c r="J25" s="230" t="s">
        <v>9</v>
      </c>
      <c r="K25" s="230" t="s">
        <v>9</v>
      </c>
      <c r="L25" s="230" t="s">
        <v>9</v>
      </c>
      <c r="M25" s="230"/>
      <c r="N25" s="230"/>
      <c r="O25" s="239"/>
      <c r="R25" s="215"/>
    </row>
    <row r="26" s="3" customFormat="1" ht="29.25" customHeight="1" spans="1:18">
      <c r="A26" s="227" t="s">
        <v>9</v>
      </c>
      <c r="B26" s="233"/>
      <c r="C26" s="234"/>
      <c r="D26" s="230"/>
      <c r="E26" s="230"/>
      <c r="F26" s="230" t="s">
        <v>9</v>
      </c>
      <c r="G26" s="230" t="s">
        <v>9</v>
      </c>
      <c r="H26" s="230" t="s">
        <v>9</v>
      </c>
      <c r="I26" s="230" t="s">
        <v>9</v>
      </c>
      <c r="J26" s="230" t="s">
        <v>9</v>
      </c>
      <c r="K26" s="230" t="s">
        <v>9</v>
      </c>
      <c r="L26" s="230" t="s">
        <v>9</v>
      </c>
      <c r="M26" s="230"/>
      <c r="N26" s="230"/>
      <c r="O26" s="239"/>
      <c r="R26" s="215"/>
    </row>
    <row r="27" s="4" customFormat="1" ht="42.75" customHeight="1" spans="1:18">
      <c r="A27" s="13" t="s">
        <v>53</v>
      </c>
      <c r="B27" s="235"/>
      <c r="C27" s="14"/>
      <c r="D27" s="236" t="s">
        <v>9</v>
      </c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O27" s="246"/>
      <c r="R27" s="252"/>
    </row>
    <row r="28" s="4" customFormat="1" ht="5.1" customHeight="1" spans="18:18">
      <c r="R28" s="252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2"/>
    </row>
    <row r="30" s="4" customFormat="1" customHeight="1" spans="18:18">
      <c r="R30" s="252"/>
    </row>
    <row r="31" s="4" customFormat="1" customHeight="1" spans="18:18">
      <c r="R31" s="252"/>
    </row>
    <row r="32" s="4" customFormat="1" customHeight="1" spans="18:18">
      <c r="R32" s="252"/>
    </row>
    <row r="33" s="4" customFormat="1" customHeight="1" spans="18:18">
      <c r="R33" s="252"/>
    </row>
    <row r="34" s="4" customFormat="1" customHeight="1" spans="18:18">
      <c r="R34" s="252"/>
    </row>
    <row r="35" s="4" customFormat="1" customHeight="1" spans="18:18">
      <c r="R35" s="252"/>
    </row>
    <row r="36" s="4" customFormat="1" customHeight="1" spans="18:18">
      <c r="R36" s="252"/>
    </row>
    <row r="37" s="4" customFormat="1" customHeight="1" spans="18:18">
      <c r="R37" s="252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5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5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5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5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5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5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view="pageBreakPreview" zoomScaleNormal="100" zoomScaleSheetLayoutView="100" topLeftCell="A45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79" t="str">
        <f>CONCATENATE("报告编号：BG-2018-SHY-",RIGHT(强度记录!K4,3))</f>
        <v>报告编号：BG-2018-SHY-028</v>
      </c>
      <c r="AX7" s="179"/>
      <c r="AY7" s="179"/>
      <c r="AZ7" s="179"/>
      <c r="BA7" s="179"/>
      <c r="BB7" s="179"/>
      <c r="BC7" s="179"/>
      <c r="BD7" s="179"/>
      <c r="BE7" s="179"/>
      <c r="BF7" s="179"/>
      <c r="BG7" s="179"/>
      <c r="BH7" s="179"/>
      <c r="BI7" s="179"/>
      <c r="BJ7" s="179"/>
      <c r="BK7" s="179"/>
      <c r="BL7" s="179"/>
      <c r="BM7" s="179"/>
      <c r="BN7" s="179"/>
      <c r="BO7" s="179"/>
      <c r="BP7" s="179"/>
      <c r="BQ7" s="179"/>
      <c r="BR7" s="179"/>
      <c r="BS7" s="179"/>
      <c r="BT7" s="179"/>
      <c r="BU7" s="179"/>
      <c r="BV7" s="179"/>
      <c r="BW7" s="193" t="s">
        <v>65</v>
      </c>
      <c r="BX7" s="193"/>
      <c r="BY7" s="193"/>
      <c r="BZ7" s="193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79"/>
      <c r="AX8" s="179"/>
      <c r="AY8" s="179"/>
      <c r="AZ8" s="179"/>
      <c r="BA8" s="179"/>
      <c r="BB8" s="179"/>
      <c r="BC8" s="179"/>
      <c r="BD8" s="179"/>
      <c r="BE8" s="179"/>
      <c r="BF8" s="179"/>
      <c r="BG8" s="179"/>
      <c r="BH8" s="179"/>
      <c r="BI8" s="179"/>
      <c r="BJ8" s="179"/>
      <c r="BK8" s="179"/>
      <c r="BL8" s="179"/>
      <c r="BM8" s="179"/>
      <c r="BN8" s="179"/>
      <c r="BO8" s="179"/>
      <c r="BP8" s="179"/>
      <c r="BQ8" s="179"/>
      <c r="BR8" s="179"/>
      <c r="BS8" s="179"/>
      <c r="BT8" s="179"/>
      <c r="BU8" s="179"/>
      <c r="BV8" s="179"/>
      <c r="BW8" s="193"/>
      <c r="BX8" s="193"/>
      <c r="BY8" s="193"/>
      <c r="BZ8" s="193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180" t="s">
        <v>9</v>
      </c>
      <c r="BB9" s="180"/>
      <c r="BC9" s="180"/>
      <c r="BD9" s="180"/>
      <c r="BE9" s="180"/>
      <c r="BF9" s="180"/>
      <c r="BG9" s="180"/>
      <c r="BH9" s="180"/>
      <c r="BI9" s="180"/>
      <c r="BJ9" s="180"/>
      <c r="BK9" s="180"/>
      <c r="BL9" s="180"/>
      <c r="BM9" s="180"/>
      <c r="BN9" s="180"/>
      <c r="BO9" s="180"/>
      <c r="BP9" s="180"/>
      <c r="BQ9" s="180"/>
      <c r="BR9" s="180"/>
      <c r="BS9" s="180"/>
      <c r="BT9" s="180"/>
      <c r="BU9" s="180"/>
      <c r="BV9" s="194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1"/>
      <c r="BM10" s="181"/>
      <c r="BN10" s="181"/>
      <c r="BO10" s="181"/>
      <c r="BP10" s="181"/>
      <c r="BQ10" s="181"/>
      <c r="BR10" s="181"/>
      <c r="BS10" s="181"/>
      <c r="BT10" s="181"/>
      <c r="BU10" s="181"/>
      <c r="BV10" s="195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182"/>
      <c r="BB11" s="182"/>
      <c r="BC11" s="182"/>
      <c r="BD11" s="182"/>
      <c r="BE11" s="182"/>
      <c r="BF11" s="182"/>
      <c r="BG11" s="182"/>
      <c r="BH11" s="182"/>
      <c r="BI11" s="182"/>
      <c r="BJ11" s="182"/>
      <c r="BK11" s="182"/>
      <c r="BL11" s="182"/>
      <c r="BM11" s="182"/>
      <c r="BN11" s="182"/>
      <c r="BO11" s="182"/>
      <c r="BP11" s="182"/>
      <c r="BQ11" s="182"/>
      <c r="BR11" s="182"/>
      <c r="BS11" s="182"/>
      <c r="BT11" s="182"/>
      <c r="BU11" s="182"/>
      <c r="BV11" s="196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182"/>
      <c r="BB12" s="182"/>
      <c r="BC12" s="182"/>
      <c r="BD12" s="182"/>
      <c r="BE12" s="182"/>
      <c r="BF12" s="182"/>
      <c r="BG12" s="182"/>
      <c r="BH12" s="182"/>
      <c r="BI12" s="182"/>
      <c r="BJ12" s="182"/>
      <c r="BK12" s="182"/>
      <c r="BL12" s="182"/>
      <c r="BM12" s="182"/>
      <c r="BN12" s="182"/>
      <c r="BO12" s="182"/>
      <c r="BP12" s="182"/>
      <c r="BQ12" s="182"/>
      <c r="BR12" s="182"/>
      <c r="BS12" s="182"/>
      <c r="BT12" s="182"/>
      <c r="BU12" s="182"/>
      <c r="BV12" s="196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3" t="str">
        <f>强度记录!L7</f>
        <v>YP-2018-SHY-028</v>
      </c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183"/>
      <c r="BN13" s="183"/>
      <c r="BO13" s="183"/>
      <c r="BP13" s="183"/>
      <c r="BQ13" s="183"/>
      <c r="BR13" s="183"/>
      <c r="BS13" s="183"/>
      <c r="BT13" s="183"/>
      <c r="BU13" s="183"/>
      <c r="BV13" s="197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  <c r="BN14" s="183"/>
      <c r="BO14" s="183"/>
      <c r="BP14" s="183"/>
      <c r="BQ14" s="183"/>
      <c r="BR14" s="183"/>
      <c r="BS14" s="183"/>
      <c r="BT14" s="183"/>
      <c r="BU14" s="183"/>
      <c r="BV14" s="197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  <c r="BN15" s="183"/>
      <c r="BO15" s="183"/>
      <c r="BP15" s="183"/>
      <c r="BQ15" s="183"/>
      <c r="BR15" s="183"/>
      <c r="BS15" s="183"/>
      <c r="BT15" s="183"/>
      <c r="BU15" s="183"/>
      <c r="BV15" s="197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3"/>
      <c r="BB16" s="183"/>
      <c r="BC16" s="183"/>
      <c r="BD16" s="183"/>
      <c r="BE16" s="183"/>
      <c r="BF16" s="183"/>
      <c r="BG16" s="183"/>
      <c r="BH16" s="183"/>
      <c r="BI16" s="183"/>
      <c r="BJ16" s="183"/>
      <c r="BK16" s="183"/>
      <c r="BL16" s="183"/>
      <c r="BM16" s="183"/>
      <c r="BN16" s="183"/>
      <c r="BO16" s="183"/>
      <c r="BP16" s="183"/>
      <c r="BQ16" s="183"/>
      <c r="BR16" s="183"/>
      <c r="BS16" s="183"/>
      <c r="BT16" s="183"/>
      <c r="BU16" s="183"/>
      <c r="BV16" s="197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小校家中桥3-2#桩基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2" t="s">
        <v>18</v>
      </c>
      <c r="BB17" s="182"/>
      <c r="BC17" s="182"/>
      <c r="BD17" s="182"/>
      <c r="BE17" s="182"/>
      <c r="BF17" s="182"/>
      <c r="BG17" s="182"/>
      <c r="BH17" s="182"/>
      <c r="BI17" s="182"/>
      <c r="BJ17" s="182"/>
      <c r="BK17" s="182"/>
      <c r="BL17" s="182"/>
      <c r="BM17" s="182"/>
      <c r="BN17" s="182"/>
      <c r="BO17" s="182"/>
      <c r="BP17" s="182"/>
      <c r="BQ17" s="182"/>
      <c r="BR17" s="182"/>
      <c r="BS17" s="182"/>
      <c r="BT17" s="182"/>
      <c r="BU17" s="182"/>
      <c r="BV17" s="196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2"/>
      <c r="BB18" s="182"/>
      <c r="BC18" s="182"/>
      <c r="BD18" s="182"/>
      <c r="BE18" s="182"/>
      <c r="BF18" s="182"/>
      <c r="BG18" s="182"/>
      <c r="BH18" s="182"/>
      <c r="BI18" s="182"/>
      <c r="BJ18" s="182"/>
      <c r="BK18" s="182"/>
      <c r="BL18" s="182"/>
      <c r="BM18" s="182"/>
      <c r="BN18" s="182"/>
      <c r="BO18" s="182"/>
      <c r="BP18" s="182"/>
      <c r="BQ18" s="182"/>
      <c r="BR18" s="182"/>
      <c r="BS18" s="182"/>
      <c r="BT18" s="182"/>
      <c r="BU18" s="182"/>
      <c r="BV18" s="196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2"/>
      <c r="BB19" s="182"/>
      <c r="BC19" s="182"/>
      <c r="BD19" s="182"/>
      <c r="BE19" s="182"/>
      <c r="BF19" s="182"/>
      <c r="BG19" s="182"/>
      <c r="BH19" s="182"/>
      <c r="BI19" s="182"/>
      <c r="BJ19" s="182"/>
      <c r="BK19" s="182"/>
      <c r="BL19" s="182"/>
      <c r="BM19" s="182"/>
      <c r="BN19" s="182"/>
      <c r="BO19" s="182"/>
      <c r="BP19" s="182"/>
      <c r="BQ19" s="182"/>
      <c r="BR19" s="182"/>
      <c r="BS19" s="182"/>
      <c r="BT19" s="182"/>
      <c r="BU19" s="182"/>
      <c r="BV19" s="196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2"/>
      <c r="BB20" s="182"/>
      <c r="BC20" s="182"/>
      <c r="BD20" s="182"/>
      <c r="BE20" s="182"/>
      <c r="BF20" s="182"/>
      <c r="BG20" s="182"/>
      <c r="BH20" s="182"/>
      <c r="BI20" s="182"/>
      <c r="BJ20" s="182"/>
      <c r="BK20" s="182"/>
      <c r="BL20" s="182"/>
      <c r="BM20" s="182"/>
      <c r="BN20" s="182"/>
      <c r="BO20" s="182"/>
      <c r="BP20" s="182"/>
      <c r="BQ20" s="182"/>
      <c r="BR20" s="182"/>
      <c r="BS20" s="182"/>
      <c r="BT20" s="182"/>
      <c r="BU20" s="182"/>
      <c r="BV20" s="196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2" t="s">
        <v>16</v>
      </c>
      <c r="BB21" s="182"/>
      <c r="BC21" s="182"/>
      <c r="BD21" s="182"/>
      <c r="BE21" s="182"/>
      <c r="BF21" s="182"/>
      <c r="BG21" s="182"/>
      <c r="BH21" s="182"/>
      <c r="BI21" s="182"/>
      <c r="BJ21" s="182"/>
      <c r="BK21" s="182"/>
      <c r="BL21" s="182"/>
      <c r="BM21" s="182"/>
      <c r="BN21" s="182"/>
      <c r="BO21" s="182"/>
      <c r="BP21" s="182"/>
      <c r="BQ21" s="182"/>
      <c r="BR21" s="182"/>
      <c r="BS21" s="182"/>
      <c r="BT21" s="182"/>
      <c r="BU21" s="182"/>
      <c r="BV21" s="196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2"/>
      <c r="BB22" s="182"/>
      <c r="BC22" s="182"/>
      <c r="BD22" s="182"/>
      <c r="BE22" s="182"/>
      <c r="BF22" s="182"/>
      <c r="BG22" s="182"/>
      <c r="BH22" s="182"/>
      <c r="BI22" s="182"/>
      <c r="BJ22" s="182"/>
      <c r="BK22" s="182"/>
      <c r="BL22" s="182"/>
      <c r="BM22" s="182"/>
      <c r="BN22" s="182"/>
      <c r="BO22" s="182"/>
      <c r="BP22" s="182"/>
      <c r="BQ22" s="182"/>
      <c r="BR22" s="182"/>
      <c r="BS22" s="182"/>
      <c r="BT22" s="182"/>
      <c r="BU22" s="182"/>
      <c r="BV22" s="196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2"/>
      <c r="BB23" s="182"/>
      <c r="BC23" s="182"/>
      <c r="BD23" s="182"/>
      <c r="BE23" s="182"/>
      <c r="BF23" s="182"/>
      <c r="BG23" s="182"/>
      <c r="BH23" s="182"/>
      <c r="BI23" s="182"/>
      <c r="BJ23" s="182"/>
      <c r="BK23" s="182"/>
      <c r="BL23" s="182"/>
      <c r="BM23" s="182"/>
      <c r="BN23" s="182"/>
      <c r="BO23" s="182"/>
      <c r="BP23" s="182"/>
      <c r="BQ23" s="182"/>
      <c r="BR23" s="182"/>
      <c r="BS23" s="182"/>
      <c r="BT23" s="182"/>
      <c r="BU23" s="182"/>
      <c r="BV23" s="196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2"/>
      <c r="BB24" s="182"/>
      <c r="BC24" s="182"/>
      <c r="BD24" s="182"/>
      <c r="BE24" s="182"/>
      <c r="BF24" s="182"/>
      <c r="BG24" s="182"/>
      <c r="BH24" s="182"/>
      <c r="BI24" s="182"/>
      <c r="BJ24" s="182"/>
      <c r="BK24" s="182"/>
      <c r="BL24" s="182"/>
      <c r="BM24" s="182"/>
      <c r="BN24" s="182"/>
      <c r="BO24" s="182"/>
      <c r="BP24" s="182"/>
      <c r="BQ24" s="182"/>
      <c r="BR24" s="182"/>
      <c r="BS24" s="182"/>
      <c r="BT24" s="182"/>
      <c r="BU24" s="182"/>
      <c r="BV24" s="196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2" t="s">
        <v>72</v>
      </c>
      <c r="BB25" s="182"/>
      <c r="BC25" s="182"/>
      <c r="BD25" s="182"/>
      <c r="BE25" s="182"/>
      <c r="BF25" s="182"/>
      <c r="BG25" s="182"/>
      <c r="BH25" s="182"/>
      <c r="BI25" s="182"/>
      <c r="BJ25" s="182"/>
      <c r="BK25" s="182"/>
      <c r="BL25" s="182"/>
      <c r="BM25" s="182"/>
      <c r="BN25" s="182"/>
      <c r="BO25" s="182"/>
      <c r="BP25" s="182"/>
      <c r="BQ25" s="182"/>
      <c r="BR25" s="182"/>
      <c r="BS25" s="182"/>
      <c r="BT25" s="182"/>
      <c r="BU25" s="182"/>
      <c r="BV25" s="196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2"/>
      <c r="BB26" s="182"/>
      <c r="BC26" s="182"/>
      <c r="BD26" s="182"/>
      <c r="BE26" s="182"/>
      <c r="BF26" s="182"/>
      <c r="BG26" s="182"/>
      <c r="BH26" s="182"/>
      <c r="BI26" s="182"/>
      <c r="BJ26" s="182"/>
      <c r="BK26" s="182"/>
      <c r="BL26" s="182"/>
      <c r="BM26" s="182"/>
      <c r="BN26" s="182"/>
      <c r="BO26" s="182"/>
      <c r="BP26" s="182"/>
      <c r="BQ26" s="182"/>
      <c r="BR26" s="182"/>
      <c r="BS26" s="182"/>
      <c r="BT26" s="182"/>
      <c r="BU26" s="182"/>
      <c r="BV26" s="196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2"/>
      <c r="BB27" s="182"/>
      <c r="BC27" s="182"/>
      <c r="BD27" s="182"/>
      <c r="BE27" s="182"/>
      <c r="BF27" s="182"/>
      <c r="BG27" s="182"/>
      <c r="BH27" s="182"/>
      <c r="BI27" s="182"/>
      <c r="BJ27" s="182"/>
      <c r="BK27" s="182"/>
      <c r="BL27" s="182"/>
      <c r="BM27" s="182"/>
      <c r="BN27" s="182"/>
      <c r="BO27" s="182"/>
      <c r="BP27" s="182"/>
      <c r="BQ27" s="182"/>
      <c r="BR27" s="182"/>
      <c r="BS27" s="182"/>
      <c r="BT27" s="182"/>
      <c r="BU27" s="182"/>
      <c r="BV27" s="196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2"/>
      <c r="BB28" s="182"/>
      <c r="BC28" s="182"/>
      <c r="BD28" s="182"/>
      <c r="BE28" s="182"/>
      <c r="BF28" s="182"/>
      <c r="BG28" s="182"/>
      <c r="BH28" s="182"/>
      <c r="BI28" s="182"/>
      <c r="BJ28" s="182"/>
      <c r="BK28" s="182"/>
      <c r="BL28" s="182"/>
      <c r="BM28" s="182"/>
      <c r="BN28" s="182"/>
      <c r="BO28" s="182"/>
      <c r="BP28" s="182"/>
      <c r="BQ28" s="182"/>
      <c r="BR28" s="182"/>
      <c r="BS28" s="182"/>
      <c r="BT28" s="182"/>
      <c r="BU28" s="182"/>
      <c r="BV28" s="196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198"/>
      <c r="BW29" s="199" t="str">
        <f>强度记录!B15</f>
        <v>35</v>
      </c>
      <c r="BX29" s="199"/>
      <c r="BY29" s="199"/>
      <c r="BZ29" s="199"/>
      <c r="CA29" s="193" t="s">
        <v>73</v>
      </c>
      <c r="CB29" s="193"/>
      <c r="CC29" s="193"/>
      <c r="CD29" s="193"/>
      <c r="CE29" s="193"/>
      <c r="CF29" s="193"/>
      <c r="CG29" s="193"/>
      <c r="CH29" s="193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0"/>
      <c r="BW30" s="199"/>
      <c r="BX30" s="199"/>
      <c r="BY30" s="199"/>
      <c r="BZ30" s="199"/>
      <c r="CA30" s="193"/>
      <c r="CB30" s="193"/>
      <c r="CC30" s="193"/>
      <c r="CD30" s="193"/>
      <c r="CE30" s="193"/>
      <c r="CF30" s="193"/>
      <c r="CG30" s="193"/>
      <c r="CH30" s="193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1"/>
      <c r="BW31" s="199"/>
      <c r="BX31" s="199"/>
      <c r="BY31" s="199"/>
      <c r="BZ31" s="199"/>
      <c r="CA31" s="193"/>
      <c r="CB31" s="193"/>
      <c r="CC31" s="193"/>
      <c r="CD31" s="193"/>
      <c r="CE31" s="193"/>
      <c r="CF31" s="193"/>
      <c r="CG31" s="193"/>
      <c r="CH31" s="1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YP-2018-SHY-028-1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2018/01/18-2018/02/15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5"/>
      <c r="AS38" s="176">
        <f>强度记录!L15</f>
        <v>43.7</v>
      </c>
      <c r="AT38" s="176"/>
      <c r="AU38" s="176"/>
      <c r="AV38" s="176"/>
      <c r="AW38" s="176"/>
      <c r="AX38" s="176"/>
      <c r="AY38" s="176"/>
      <c r="AZ38" s="176"/>
      <c r="BA38" s="184">
        <f>强度记录!M15</f>
        <v>42.7</v>
      </c>
      <c r="BB38" s="185"/>
      <c r="BC38" s="185"/>
      <c r="BD38" s="185"/>
      <c r="BE38" s="185"/>
      <c r="BF38" s="190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4">
        <f>ROUND(BA38/BW$29*100,1)</f>
        <v>122</v>
      </c>
      <c r="BP38" s="185"/>
      <c r="BQ38" s="185"/>
      <c r="BR38" s="185"/>
      <c r="BS38" s="185"/>
      <c r="BT38" s="185"/>
      <c r="BU38" s="185"/>
      <c r="BV38" s="202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77"/>
      <c r="AS39" s="176"/>
      <c r="AT39" s="176"/>
      <c r="AU39" s="176"/>
      <c r="AV39" s="176"/>
      <c r="AW39" s="176"/>
      <c r="AX39" s="176"/>
      <c r="AY39" s="176"/>
      <c r="AZ39" s="176"/>
      <c r="BA39" s="186"/>
      <c r="BB39" s="187"/>
      <c r="BC39" s="187"/>
      <c r="BD39" s="187"/>
      <c r="BE39" s="187"/>
      <c r="BF39" s="191"/>
      <c r="BG39" s="161"/>
      <c r="BH39" s="162"/>
      <c r="BI39" s="162"/>
      <c r="BJ39" s="162"/>
      <c r="BK39" s="162"/>
      <c r="BL39" s="162"/>
      <c r="BM39" s="162"/>
      <c r="BN39" s="167"/>
      <c r="BO39" s="186"/>
      <c r="BP39" s="187"/>
      <c r="BQ39" s="187"/>
      <c r="BR39" s="187"/>
      <c r="BS39" s="187"/>
      <c r="BT39" s="187"/>
      <c r="BU39" s="187"/>
      <c r="BV39" s="203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77"/>
      <c r="AS40" s="176"/>
      <c r="AT40" s="176"/>
      <c r="AU40" s="176"/>
      <c r="AV40" s="176"/>
      <c r="AW40" s="176"/>
      <c r="AX40" s="176"/>
      <c r="AY40" s="176"/>
      <c r="AZ40" s="176"/>
      <c r="BA40" s="186"/>
      <c r="BB40" s="187"/>
      <c r="BC40" s="187"/>
      <c r="BD40" s="187"/>
      <c r="BE40" s="187"/>
      <c r="BF40" s="191"/>
      <c r="BG40" s="161"/>
      <c r="BH40" s="162"/>
      <c r="BI40" s="162"/>
      <c r="BJ40" s="162"/>
      <c r="BK40" s="162"/>
      <c r="BL40" s="162"/>
      <c r="BM40" s="162"/>
      <c r="BN40" s="167"/>
      <c r="BO40" s="186"/>
      <c r="BP40" s="187"/>
      <c r="BQ40" s="187"/>
      <c r="BR40" s="187"/>
      <c r="BS40" s="187"/>
      <c r="BT40" s="187"/>
      <c r="BU40" s="187"/>
      <c r="BV40" s="203"/>
    </row>
    <row r="41" s="29" customFormat="1" ht="7.35" customHeight="1" spans="4:74">
      <c r="D41" s="131" t="str">
        <f>强度记录!A16</f>
        <v>YP-2018-SHY-028-2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77"/>
      <c r="AS41" s="176">
        <f>强度记录!L16</f>
        <v>41.9</v>
      </c>
      <c r="AT41" s="176"/>
      <c r="AU41" s="176"/>
      <c r="AV41" s="176"/>
      <c r="AW41" s="176"/>
      <c r="AX41" s="176"/>
      <c r="AY41" s="176"/>
      <c r="AZ41" s="176"/>
      <c r="BA41" s="186"/>
      <c r="BB41" s="187"/>
      <c r="BC41" s="187"/>
      <c r="BD41" s="187"/>
      <c r="BE41" s="187"/>
      <c r="BF41" s="191"/>
      <c r="BG41" s="161"/>
      <c r="BH41" s="162"/>
      <c r="BI41" s="162"/>
      <c r="BJ41" s="162"/>
      <c r="BK41" s="162"/>
      <c r="BL41" s="162"/>
      <c r="BM41" s="162"/>
      <c r="BN41" s="167"/>
      <c r="BO41" s="186"/>
      <c r="BP41" s="187"/>
      <c r="BQ41" s="187"/>
      <c r="BR41" s="187"/>
      <c r="BS41" s="187"/>
      <c r="BT41" s="187"/>
      <c r="BU41" s="187"/>
      <c r="BV41" s="203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77"/>
      <c r="AS42" s="176"/>
      <c r="AT42" s="176"/>
      <c r="AU42" s="176"/>
      <c r="AV42" s="176"/>
      <c r="AW42" s="176"/>
      <c r="AX42" s="176"/>
      <c r="AY42" s="176"/>
      <c r="AZ42" s="176"/>
      <c r="BA42" s="186"/>
      <c r="BB42" s="187"/>
      <c r="BC42" s="187"/>
      <c r="BD42" s="187"/>
      <c r="BE42" s="187"/>
      <c r="BF42" s="191"/>
      <c r="BG42" s="161"/>
      <c r="BH42" s="162"/>
      <c r="BI42" s="162"/>
      <c r="BJ42" s="162"/>
      <c r="BK42" s="162"/>
      <c r="BL42" s="162"/>
      <c r="BM42" s="162"/>
      <c r="BN42" s="167"/>
      <c r="BO42" s="186"/>
      <c r="BP42" s="187"/>
      <c r="BQ42" s="187"/>
      <c r="BR42" s="187"/>
      <c r="BS42" s="187"/>
      <c r="BT42" s="187"/>
      <c r="BU42" s="187"/>
      <c r="BV42" s="203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77"/>
      <c r="AS43" s="176"/>
      <c r="AT43" s="176"/>
      <c r="AU43" s="176"/>
      <c r="AV43" s="176"/>
      <c r="AW43" s="176"/>
      <c r="AX43" s="176"/>
      <c r="AY43" s="176"/>
      <c r="AZ43" s="176"/>
      <c r="BA43" s="186"/>
      <c r="BB43" s="187"/>
      <c r="BC43" s="187"/>
      <c r="BD43" s="187"/>
      <c r="BE43" s="187"/>
      <c r="BF43" s="191"/>
      <c r="BG43" s="161"/>
      <c r="BH43" s="162"/>
      <c r="BI43" s="162"/>
      <c r="BJ43" s="162"/>
      <c r="BK43" s="162"/>
      <c r="BL43" s="162"/>
      <c r="BM43" s="162"/>
      <c r="BN43" s="167"/>
      <c r="BO43" s="186"/>
      <c r="BP43" s="187"/>
      <c r="BQ43" s="187"/>
      <c r="BR43" s="187"/>
      <c r="BS43" s="187"/>
      <c r="BT43" s="187"/>
      <c r="BU43" s="187"/>
      <c r="BV43" s="203"/>
    </row>
    <row r="44" s="29" customFormat="1" ht="7.35" customHeight="1" spans="4:74">
      <c r="D44" s="131" t="str">
        <f>强度记录!A17</f>
        <v>YP-2018-SHY-028-3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77"/>
      <c r="AS44" s="176">
        <f>强度记录!L17</f>
        <v>42.6</v>
      </c>
      <c r="AT44" s="176"/>
      <c r="AU44" s="176"/>
      <c r="AV44" s="176"/>
      <c r="AW44" s="176"/>
      <c r="AX44" s="176"/>
      <c r="AY44" s="176"/>
      <c r="AZ44" s="176"/>
      <c r="BA44" s="186"/>
      <c r="BB44" s="187"/>
      <c r="BC44" s="187"/>
      <c r="BD44" s="187"/>
      <c r="BE44" s="187"/>
      <c r="BF44" s="191"/>
      <c r="BG44" s="161"/>
      <c r="BH44" s="162"/>
      <c r="BI44" s="162"/>
      <c r="BJ44" s="162"/>
      <c r="BK44" s="162"/>
      <c r="BL44" s="162"/>
      <c r="BM44" s="162"/>
      <c r="BN44" s="167"/>
      <c r="BO44" s="186"/>
      <c r="BP44" s="187"/>
      <c r="BQ44" s="187"/>
      <c r="BR44" s="187"/>
      <c r="BS44" s="187"/>
      <c r="BT44" s="187"/>
      <c r="BU44" s="187"/>
      <c r="BV44" s="203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77"/>
      <c r="AS45" s="176"/>
      <c r="AT45" s="176"/>
      <c r="AU45" s="176"/>
      <c r="AV45" s="176"/>
      <c r="AW45" s="176"/>
      <c r="AX45" s="176"/>
      <c r="AY45" s="176"/>
      <c r="AZ45" s="176"/>
      <c r="BA45" s="186"/>
      <c r="BB45" s="187"/>
      <c r="BC45" s="187"/>
      <c r="BD45" s="187"/>
      <c r="BE45" s="187"/>
      <c r="BF45" s="191"/>
      <c r="BG45" s="161"/>
      <c r="BH45" s="162"/>
      <c r="BI45" s="162"/>
      <c r="BJ45" s="162"/>
      <c r="BK45" s="162"/>
      <c r="BL45" s="162"/>
      <c r="BM45" s="162"/>
      <c r="BN45" s="167"/>
      <c r="BO45" s="186"/>
      <c r="BP45" s="187"/>
      <c r="BQ45" s="187"/>
      <c r="BR45" s="187"/>
      <c r="BS45" s="187"/>
      <c r="BT45" s="187"/>
      <c r="BU45" s="187"/>
      <c r="BV45" s="203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78"/>
      <c r="AS46" s="176"/>
      <c r="AT46" s="176"/>
      <c r="AU46" s="176"/>
      <c r="AV46" s="176"/>
      <c r="AW46" s="176"/>
      <c r="AX46" s="176"/>
      <c r="AY46" s="176"/>
      <c r="AZ46" s="176"/>
      <c r="BA46" s="188"/>
      <c r="BB46" s="189"/>
      <c r="BC46" s="189"/>
      <c r="BD46" s="189"/>
      <c r="BE46" s="189"/>
      <c r="BF46" s="192"/>
      <c r="BG46" s="164"/>
      <c r="BH46" s="165"/>
      <c r="BI46" s="165"/>
      <c r="BJ46" s="165"/>
      <c r="BK46" s="165"/>
      <c r="BL46" s="165"/>
      <c r="BM46" s="165"/>
      <c r="BN46" s="168"/>
      <c r="BO46" s="188"/>
      <c r="BP46" s="189"/>
      <c r="BQ46" s="189"/>
      <c r="BR46" s="189"/>
      <c r="BS46" s="189"/>
      <c r="BT46" s="189"/>
      <c r="BU46" s="189"/>
      <c r="BV46" s="204"/>
    </row>
    <row r="47" s="29" customFormat="1" ht="7.35" customHeight="1" spans="4:74">
      <c r="D47" s="131" t="str">
        <f>强度记录!A18</f>
        <v>YP-2018-SHY-028-4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2018/01/18-2018/02/15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5"/>
      <c r="AS47" s="176">
        <f>强度记录!L18</f>
        <v>42.9</v>
      </c>
      <c r="AT47" s="176"/>
      <c r="AU47" s="176"/>
      <c r="AV47" s="176"/>
      <c r="AW47" s="176"/>
      <c r="AX47" s="176"/>
      <c r="AY47" s="176"/>
      <c r="AZ47" s="176"/>
      <c r="BA47" s="184">
        <f>强度记录!M18</f>
        <v>42.9</v>
      </c>
      <c r="BB47" s="185"/>
      <c r="BC47" s="185"/>
      <c r="BD47" s="185"/>
      <c r="BE47" s="185"/>
      <c r="BF47" s="190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4">
        <f>ROUND(BA47/BW$29*100,1)</f>
        <v>122.6</v>
      </c>
      <c r="BP47" s="185"/>
      <c r="BQ47" s="185"/>
      <c r="BR47" s="185"/>
      <c r="BS47" s="185"/>
      <c r="BT47" s="185"/>
      <c r="BU47" s="185"/>
      <c r="BV47" s="202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77"/>
      <c r="AS48" s="176"/>
      <c r="AT48" s="176"/>
      <c r="AU48" s="176"/>
      <c r="AV48" s="176"/>
      <c r="AW48" s="176"/>
      <c r="AX48" s="176"/>
      <c r="AY48" s="176"/>
      <c r="AZ48" s="176"/>
      <c r="BA48" s="186"/>
      <c r="BB48" s="187"/>
      <c r="BC48" s="187"/>
      <c r="BD48" s="187"/>
      <c r="BE48" s="187"/>
      <c r="BF48" s="191"/>
      <c r="BG48" s="161"/>
      <c r="BH48" s="162"/>
      <c r="BI48" s="162"/>
      <c r="BJ48" s="162"/>
      <c r="BK48" s="162"/>
      <c r="BL48" s="162"/>
      <c r="BM48" s="162"/>
      <c r="BN48" s="167"/>
      <c r="BO48" s="186"/>
      <c r="BP48" s="187"/>
      <c r="BQ48" s="187"/>
      <c r="BR48" s="187"/>
      <c r="BS48" s="187"/>
      <c r="BT48" s="187"/>
      <c r="BU48" s="187"/>
      <c r="BV48" s="203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77"/>
      <c r="AS49" s="176"/>
      <c r="AT49" s="176"/>
      <c r="AU49" s="176"/>
      <c r="AV49" s="176"/>
      <c r="AW49" s="176"/>
      <c r="AX49" s="176"/>
      <c r="AY49" s="176"/>
      <c r="AZ49" s="176"/>
      <c r="BA49" s="186"/>
      <c r="BB49" s="187"/>
      <c r="BC49" s="187"/>
      <c r="BD49" s="187"/>
      <c r="BE49" s="187"/>
      <c r="BF49" s="191"/>
      <c r="BG49" s="161"/>
      <c r="BH49" s="162"/>
      <c r="BI49" s="162"/>
      <c r="BJ49" s="162"/>
      <c r="BK49" s="162"/>
      <c r="BL49" s="162"/>
      <c r="BM49" s="162"/>
      <c r="BN49" s="167"/>
      <c r="BO49" s="186"/>
      <c r="BP49" s="187"/>
      <c r="BQ49" s="187"/>
      <c r="BR49" s="187"/>
      <c r="BS49" s="187"/>
      <c r="BT49" s="187"/>
      <c r="BU49" s="187"/>
      <c r="BV49" s="203"/>
    </row>
    <row r="50" s="29" customFormat="1" ht="7.35" customHeight="1" spans="4:74">
      <c r="D50" s="131" t="str">
        <f>强度记录!A19</f>
        <v>YP-2018-SHY-028-5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77"/>
      <c r="AS50" s="176">
        <f>强度记录!L19</f>
        <v>42</v>
      </c>
      <c r="AT50" s="176"/>
      <c r="AU50" s="176"/>
      <c r="AV50" s="176"/>
      <c r="AW50" s="176"/>
      <c r="AX50" s="176"/>
      <c r="AY50" s="176"/>
      <c r="AZ50" s="176"/>
      <c r="BA50" s="186"/>
      <c r="BB50" s="187"/>
      <c r="BC50" s="187"/>
      <c r="BD50" s="187"/>
      <c r="BE50" s="187"/>
      <c r="BF50" s="191"/>
      <c r="BG50" s="161"/>
      <c r="BH50" s="162"/>
      <c r="BI50" s="162"/>
      <c r="BJ50" s="162"/>
      <c r="BK50" s="162"/>
      <c r="BL50" s="162"/>
      <c r="BM50" s="162"/>
      <c r="BN50" s="167"/>
      <c r="BO50" s="186"/>
      <c r="BP50" s="187"/>
      <c r="BQ50" s="187"/>
      <c r="BR50" s="187"/>
      <c r="BS50" s="187"/>
      <c r="BT50" s="187"/>
      <c r="BU50" s="187"/>
      <c r="BV50" s="203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77"/>
      <c r="AS51" s="176"/>
      <c r="AT51" s="176"/>
      <c r="AU51" s="176"/>
      <c r="AV51" s="176"/>
      <c r="AW51" s="176"/>
      <c r="AX51" s="176"/>
      <c r="AY51" s="176"/>
      <c r="AZ51" s="176"/>
      <c r="BA51" s="186"/>
      <c r="BB51" s="187"/>
      <c r="BC51" s="187"/>
      <c r="BD51" s="187"/>
      <c r="BE51" s="187"/>
      <c r="BF51" s="191"/>
      <c r="BG51" s="161"/>
      <c r="BH51" s="162"/>
      <c r="BI51" s="162"/>
      <c r="BJ51" s="162"/>
      <c r="BK51" s="162"/>
      <c r="BL51" s="162"/>
      <c r="BM51" s="162"/>
      <c r="BN51" s="167"/>
      <c r="BO51" s="186"/>
      <c r="BP51" s="187"/>
      <c r="BQ51" s="187"/>
      <c r="BR51" s="187"/>
      <c r="BS51" s="187"/>
      <c r="BT51" s="187"/>
      <c r="BU51" s="187"/>
      <c r="BV51" s="203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77"/>
      <c r="AS52" s="176"/>
      <c r="AT52" s="176"/>
      <c r="AU52" s="176"/>
      <c r="AV52" s="176"/>
      <c r="AW52" s="176"/>
      <c r="AX52" s="176"/>
      <c r="AY52" s="176"/>
      <c r="AZ52" s="176"/>
      <c r="BA52" s="186"/>
      <c r="BB52" s="187"/>
      <c r="BC52" s="187"/>
      <c r="BD52" s="187"/>
      <c r="BE52" s="187"/>
      <c r="BF52" s="191"/>
      <c r="BG52" s="161"/>
      <c r="BH52" s="162"/>
      <c r="BI52" s="162"/>
      <c r="BJ52" s="162"/>
      <c r="BK52" s="162"/>
      <c r="BL52" s="162"/>
      <c r="BM52" s="162"/>
      <c r="BN52" s="167"/>
      <c r="BO52" s="186"/>
      <c r="BP52" s="187"/>
      <c r="BQ52" s="187"/>
      <c r="BR52" s="187"/>
      <c r="BS52" s="187"/>
      <c r="BT52" s="187"/>
      <c r="BU52" s="187"/>
      <c r="BV52" s="203"/>
    </row>
    <row r="53" s="29" customFormat="1" ht="7.35" customHeight="1" spans="4:74">
      <c r="D53" s="131" t="str">
        <f>强度记录!A20</f>
        <v>YP-2018-SHY-028-6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77"/>
      <c r="AS53" s="176">
        <f>强度记录!L20</f>
        <v>43.8</v>
      </c>
      <c r="AT53" s="176"/>
      <c r="AU53" s="176"/>
      <c r="AV53" s="176"/>
      <c r="AW53" s="176"/>
      <c r="AX53" s="176"/>
      <c r="AY53" s="176"/>
      <c r="AZ53" s="176"/>
      <c r="BA53" s="186"/>
      <c r="BB53" s="187"/>
      <c r="BC53" s="187"/>
      <c r="BD53" s="187"/>
      <c r="BE53" s="187"/>
      <c r="BF53" s="191"/>
      <c r="BG53" s="161"/>
      <c r="BH53" s="162"/>
      <c r="BI53" s="162"/>
      <c r="BJ53" s="162"/>
      <c r="BK53" s="162"/>
      <c r="BL53" s="162"/>
      <c r="BM53" s="162"/>
      <c r="BN53" s="167"/>
      <c r="BO53" s="186"/>
      <c r="BP53" s="187"/>
      <c r="BQ53" s="187"/>
      <c r="BR53" s="187"/>
      <c r="BS53" s="187"/>
      <c r="BT53" s="187"/>
      <c r="BU53" s="187"/>
      <c r="BV53" s="203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77"/>
      <c r="AS54" s="176"/>
      <c r="AT54" s="176"/>
      <c r="AU54" s="176"/>
      <c r="AV54" s="176"/>
      <c r="AW54" s="176"/>
      <c r="AX54" s="176"/>
      <c r="AY54" s="176"/>
      <c r="AZ54" s="176"/>
      <c r="BA54" s="186"/>
      <c r="BB54" s="187"/>
      <c r="BC54" s="187"/>
      <c r="BD54" s="187"/>
      <c r="BE54" s="187"/>
      <c r="BF54" s="191"/>
      <c r="BG54" s="161"/>
      <c r="BH54" s="162"/>
      <c r="BI54" s="162"/>
      <c r="BJ54" s="162"/>
      <c r="BK54" s="162"/>
      <c r="BL54" s="162"/>
      <c r="BM54" s="162"/>
      <c r="BN54" s="167"/>
      <c r="BO54" s="186"/>
      <c r="BP54" s="187"/>
      <c r="BQ54" s="187"/>
      <c r="BR54" s="187"/>
      <c r="BS54" s="187"/>
      <c r="BT54" s="187"/>
      <c r="BU54" s="187"/>
      <c r="BV54" s="203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78"/>
      <c r="AS55" s="176"/>
      <c r="AT55" s="176"/>
      <c r="AU55" s="176"/>
      <c r="AV55" s="176"/>
      <c r="AW55" s="176"/>
      <c r="AX55" s="176"/>
      <c r="AY55" s="176"/>
      <c r="AZ55" s="176"/>
      <c r="BA55" s="188"/>
      <c r="BB55" s="189"/>
      <c r="BC55" s="189"/>
      <c r="BD55" s="189"/>
      <c r="BE55" s="189"/>
      <c r="BF55" s="192"/>
      <c r="BG55" s="164"/>
      <c r="BH55" s="165"/>
      <c r="BI55" s="165"/>
      <c r="BJ55" s="165"/>
      <c r="BK55" s="165"/>
      <c r="BL55" s="165"/>
      <c r="BM55" s="165"/>
      <c r="BN55" s="168"/>
      <c r="BO55" s="188"/>
      <c r="BP55" s="189"/>
      <c r="BQ55" s="189"/>
      <c r="BR55" s="189"/>
      <c r="BS55" s="189"/>
      <c r="BT55" s="189"/>
      <c r="BU55" s="189"/>
      <c r="BV55" s="204"/>
    </row>
    <row r="56" s="29" customFormat="1" ht="7.35" customHeight="1" spans="4:74">
      <c r="D56" s="131" t="str">
        <f>强度记录!A21</f>
        <v>YP-2018-SHY-028-7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2018/01/18-2018/02/15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5"/>
      <c r="AS56" s="176">
        <f>强度记录!L21</f>
        <v>42.8</v>
      </c>
      <c r="AT56" s="176"/>
      <c r="AU56" s="176"/>
      <c r="AV56" s="176"/>
      <c r="AW56" s="176"/>
      <c r="AX56" s="176"/>
      <c r="AY56" s="176"/>
      <c r="AZ56" s="176"/>
      <c r="BA56" s="184">
        <f>强度记录!M21</f>
        <v>42.5</v>
      </c>
      <c r="BB56" s="185"/>
      <c r="BC56" s="185"/>
      <c r="BD56" s="185"/>
      <c r="BE56" s="185"/>
      <c r="BF56" s="190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4">
        <f>ROUND(BA56/BW$29*100,1)</f>
        <v>121.4</v>
      </c>
      <c r="BP56" s="185"/>
      <c r="BQ56" s="185"/>
      <c r="BR56" s="185"/>
      <c r="BS56" s="185"/>
      <c r="BT56" s="185"/>
      <c r="BU56" s="185"/>
      <c r="BV56" s="202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77"/>
      <c r="AS57" s="176"/>
      <c r="AT57" s="176"/>
      <c r="AU57" s="176"/>
      <c r="AV57" s="176"/>
      <c r="AW57" s="176"/>
      <c r="AX57" s="176"/>
      <c r="AY57" s="176"/>
      <c r="AZ57" s="176"/>
      <c r="BA57" s="186"/>
      <c r="BB57" s="187"/>
      <c r="BC57" s="187"/>
      <c r="BD57" s="187"/>
      <c r="BE57" s="187"/>
      <c r="BF57" s="191"/>
      <c r="BG57" s="161"/>
      <c r="BH57" s="162"/>
      <c r="BI57" s="162"/>
      <c r="BJ57" s="162"/>
      <c r="BK57" s="162"/>
      <c r="BL57" s="162"/>
      <c r="BM57" s="162"/>
      <c r="BN57" s="167"/>
      <c r="BO57" s="186"/>
      <c r="BP57" s="187"/>
      <c r="BQ57" s="187"/>
      <c r="BR57" s="187"/>
      <c r="BS57" s="187"/>
      <c r="BT57" s="187"/>
      <c r="BU57" s="187"/>
      <c r="BV57" s="203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77"/>
      <c r="AS58" s="176"/>
      <c r="AT58" s="176"/>
      <c r="AU58" s="176"/>
      <c r="AV58" s="176"/>
      <c r="AW58" s="176"/>
      <c r="AX58" s="176"/>
      <c r="AY58" s="176"/>
      <c r="AZ58" s="176"/>
      <c r="BA58" s="186"/>
      <c r="BB58" s="187"/>
      <c r="BC58" s="187"/>
      <c r="BD58" s="187"/>
      <c r="BE58" s="187"/>
      <c r="BF58" s="191"/>
      <c r="BG58" s="161"/>
      <c r="BH58" s="162"/>
      <c r="BI58" s="162"/>
      <c r="BJ58" s="162"/>
      <c r="BK58" s="162"/>
      <c r="BL58" s="162"/>
      <c r="BM58" s="162"/>
      <c r="BN58" s="167"/>
      <c r="BO58" s="186"/>
      <c r="BP58" s="187"/>
      <c r="BQ58" s="187"/>
      <c r="BR58" s="187"/>
      <c r="BS58" s="187"/>
      <c r="BT58" s="187"/>
      <c r="BU58" s="187"/>
      <c r="BV58" s="203"/>
    </row>
    <row r="59" s="29" customFormat="1" ht="7.35" customHeight="1" spans="4:74">
      <c r="D59" s="131" t="str">
        <f>强度记录!A22</f>
        <v>YP-2018-SHY-028-8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77"/>
      <c r="AS59" s="176">
        <f>强度记录!L22</f>
        <v>42.1</v>
      </c>
      <c r="AT59" s="176"/>
      <c r="AU59" s="176"/>
      <c r="AV59" s="176"/>
      <c r="AW59" s="176"/>
      <c r="AX59" s="176"/>
      <c r="AY59" s="176"/>
      <c r="AZ59" s="176"/>
      <c r="BA59" s="186"/>
      <c r="BB59" s="187"/>
      <c r="BC59" s="187"/>
      <c r="BD59" s="187"/>
      <c r="BE59" s="187"/>
      <c r="BF59" s="191"/>
      <c r="BG59" s="161"/>
      <c r="BH59" s="162"/>
      <c r="BI59" s="162"/>
      <c r="BJ59" s="162"/>
      <c r="BK59" s="162"/>
      <c r="BL59" s="162"/>
      <c r="BM59" s="162"/>
      <c r="BN59" s="167"/>
      <c r="BO59" s="186"/>
      <c r="BP59" s="187"/>
      <c r="BQ59" s="187"/>
      <c r="BR59" s="187"/>
      <c r="BS59" s="187"/>
      <c r="BT59" s="187"/>
      <c r="BU59" s="187"/>
      <c r="BV59" s="203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77"/>
      <c r="AS60" s="176"/>
      <c r="AT60" s="176"/>
      <c r="AU60" s="176"/>
      <c r="AV60" s="176"/>
      <c r="AW60" s="176"/>
      <c r="AX60" s="176"/>
      <c r="AY60" s="176"/>
      <c r="AZ60" s="176"/>
      <c r="BA60" s="186"/>
      <c r="BB60" s="187"/>
      <c r="BC60" s="187"/>
      <c r="BD60" s="187"/>
      <c r="BE60" s="187"/>
      <c r="BF60" s="191"/>
      <c r="BG60" s="161"/>
      <c r="BH60" s="162"/>
      <c r="BI60" s="162"/>
      <c r="BJ60" s="162"/>
      <c r="BK60" s="162"/>
      <c r="BL60" s="162"/>
      <c r="BM60" s="162"/>
      <c r="BN60" s="167"/>
      <c r="BO60" s="186"/>
      <c r="BP60" s="187"/>
      <c r="BQ60" s="187"/>
      <c r="BR60" s="187"/>
      <c r="BS60" s="187"/>
      <c r="BT60" s="187"/>
      <c r="BU60" s="187"/>
      <c r="BV60" s="203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77"/>
      <c r="AS61" s="176"/>
      <c r="AT61" s="176"/>
      <c r="AU61" s="176"/>
      <c r="AV61" s="176"/>
      <c r="AW61" s="176"/>
      <c r="AX61" s="176"/>
      <c r="AY61" s="176"/>
      <c r="AZ61" s="176"/>
      <c r="BA61" s="186"/>
      <c r="BB61" s="187"/>
      <c r="BC61" s="187"/>
      <c r="BD61" s="187"/>
      <c r="BE61" s="187"/>
      <c r="BF61" s="191"/>
      <c r="BG61" s="161"/>
      <c r="BH61" s="162"/>
      <c r="BI61" s="162"/>
      <c r="BJ61" s="162"/>
      <c r="BK61" s="162"/>
      <c r="BL61" s="162"/>
      <c r="BM61" s="162"/>
      <c r="BN61" s="167"/>
      <c r="BO61" s="186"/>
      <c r="BP61" s="187"/>
      <c r="BQ61" s="187"/>
      <c r="BR61" s="187"/>
      <c r="BS61" s="187"/>
      <c r="BT61" s="187"/>
      <c r="BU61" s="187"/>
      <c r="BV61" s="203"/>
    </row>
    <row r="62" s="29" customFormat="1" ht="7.35" customHeight="1" spans="4:74">
      <c r="D62" s="131" t="str">
        <f>强度记录!A23</f>
        <v>YP-2018-SHY-028-9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77"/>
      <c r="AS62" s="176">
        <f>强度记录!L23</f>
        <v>42.5</v>
      </c>
      <c r="AT62" s="176"/>
      <c r="AU62" s="176"/>
      <c r="AV62" s="176"/>
      <c r="AW62" s="176"/>
      <c r="AX62" s="176"/>
      <c r="AY62" s="176"/>
      <c r="AZ62" s="176"/>
      <c r="BA62" s="186"/>
      <c r="BB62" s="187"/>
      <c r="BC62" s="187"/>
      <c r="BD62" s="187"/>
      <c r="BE62" s="187"/>
      <c r="BF62" s="191"/>
      <c r="BG62" s="161"/>
      <c r="BH62" s="162"/>
      <c r="BI62" s="162"/>
      <c r="BJ62" s="162"/>
      <c r="BK62" s="162"/>
      <c r="BL62" s="162"/>
      <c r="BM62" s="162"/>
      <c r="BN62" s="167"/>
      <c r="BO62" s="186"/>
      <c r="BP62" s="187"/>
      <c r="BQ62" s="187"/>
      <c r="BR62" s="187"/>
      <c r="BS62" s="187"/>
      <c r="BT62" s="187"/>
      <c r="BU62" s="187"/>
      <c r="BV62" s="203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77"/>
      <c r="AS63" s="176"/>
      <c r="AT63" s="176"/>
      <c r="AU63" s="176"/>
      <c r="AV63" s="176"/>
      <c r="AW63" s="176"/>
      <c r="AX63" s="176"/>
      <c r="AY63" s="176"/>
      <c r="AZ63" s="176"/>
      <c r="BA63" s="186"/>
      <c r="BB63" s="187"/>
      <c r="BC63" s="187"/>
      <c r="BD63" s="187"/>
      <c r="BE63" s="187"/>
      <c r="BF63" s="191"/>
      <c r="BG63" s="161"/>
      <c r="BH63" s="162"/>
      <c r="BI63" s="162"/>
      <c r="BJ63" s="162"/>
      <c r="BK63" s="162"/>
      <c r="BL63" s="162"/>
      <c r="BM63" s="162"/>
      <c r="BN63" s="167"/>
      <c r="BO63" s="186"/>
      <c r="BP63" s="187"/>
      <c r="BQ63" s="187"/>
      <c r="BR63" s="187"/>
      <c r="BS63" s="187"/>
      <c r="BT63" s="187"/>
      <c r="BU63" s="187"/>
      <c r="BV63" s="203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78"/>
      <c r="AS64" s="176"/>
      <c r="AT64" s="176"/>
      <c r="AU64" s="176"/>
      <c r="AV64" s="176"/>
      <c r="AW64" s="176"/>
      <c r="AX64" s="176"/>
      <c r="AY64" s="176"/>
      <c r="AZ64" s="176"/>
      <c r="BA64" s="188"/>
      <c r="BB64" s="189"/>
      <c r="BC64" s="189"/>
      <c r="BD64" s="189"/>
      <c r="BE64" s="189"/>
      <c r="BF64" s="192"/>
      <c r="BG64" s="164"/>
      <c r="BH64" s="165"/>
      <c r="BI64" s="165"/>
      <c r="BJ64" s="165"/>
      <c r="BK64" s="165"/>
      <c r="BL64" s="165"/>
      <c r="BM64" s="165"/>
      <c r="BN64" s="168"/>
      <c r="BO64" s="188"/>
      <c r="BP64" s="189"/>
      <c r="BQ64" s="189"/>
      <c r="BR64" s="189"/>
      <c r="BS64" s="189"/>
      <c r="BT64" s="189"/>
      <c r="BU64" s="189"/>
      <c r="BV64" s="204"/>
    </row>
    <row r="65" s="29" customFormat="1" ht="7.35" customHeight="1" spans="4:74">
      <c r="D65" s="205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5"/>
      <c r="AS65" s="182" t="s">
        <v>9</v>
      </c>
      <c r="AT65" s="182"/>
      <c r="AU65" s="182"/>
      <c r="AV65" s="182"/>
      <c r="AW65" s="182"/>
      <c r="AX65" s="182"/>
      <c r="AY65" s="182"/>
      <c r="AZ65" s="182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0"/>
    </row>
    <row r="66" s="29" customFormat="1" ht="7.35" customHeight="1" spans="4:74">
      <c r="D66" s="206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77"/>
      <c r="AS66" s="182"/>
      <c r="AT66" s="182"/>
      <c r="AU66" s="182"/>
      <c r="AV66" s="182"/>
      <c r="AW66" s="182"/>
      <c r="AX66" s="182"/>
      <c r="AY66" s="182"/>
      <c r="AZ66" s="182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1"/>
    </row>
    <row r="67" s="29" customFormat="1" ht="7.35" customHeight="1" spans="4:74">
      <c r="D67" s="207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77"/>
      <c r="AS67" s="182"/>
      <c r="AT67" s="182"/>
      <c r="AU67" s="182"/>
      <c r="AV67" s="182"/>
      <c r="AW67" s="182"/>
      <c r="AX67" s="182"/>
      <c r="AY67" s="182"/>
      <c r="AZ67" s="182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1"/>
    </row>
    <row r="68" s="29" customFormat="1" ht="7.35" customHeight="1" spans="4:74">
      <c r="D68" s="205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77"/>
      <c r="AS68" s="182" t="s">
        <v>9</v>
      </c>
      <c r="AT68" s="182"/>
      <c r="AU68" s="182"/>
      <c r="AV68" s="182"/>
      <c r="AW68" s="182"/>
      <c r="AX68" s="182"/>
      <c r="AY68" s="182"/>
      <c r="AZ68" s="182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1"/>
    </row>
    <row r="69" s="29" customFormat="1" ht="7.35" customHeight="1" spans="4:74">
      <c r="D69" s="206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77"/>
      <c r="AS69" s="182"/>
      <c r="AT69" s="182"/>
      <c r="AU69" s="182"/>
      <c r="AV69" s="182"/>
      <c r="AW69" s="182"/>
      <c r="AX69" s="182"/>
      <c r="AY69" s="182"/>
      <c r="AZ69" s="182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1"/>
    </row>
    <row r="70" s="29" customFormat="1" ht="7.35" customHeight="1" spans="4:74">
      <c r="D70" s="207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77"/>
      <c r="AS70" s="182"/>
      <c r="AT70" s="182"/>
      <c r="AU70" s="182"/>
      <c r="AV70" s="182"/>
      <c r="AW70" s="182"/>
      <c r="AX70" s="182"/>
      <c r="AY70" s="182"/>
      <c r="AZ70" s="182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1"/>
    </row>
    <row r="71" s="29" customFormat="1" ht="7.35" customHeight="1" spans="4:74">
      <c r="D71" s="205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77"/>
      <c r="AS71" s="182" t="s">
        <v>9</v>
      </c>
      <c r="AT71" s="182"/>
      <c r="AU71" s="182"/>
      <c r="AV71" s="182"/>
      <c r="AW71" s="182"/>
      <c r="AX71" s="182"/>
      <c r="AY71" s="182"/>
      <c r="AZ71" s="182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1"/>
    </row>
    <row r="72" s="29" customFormat="1" ht="7.35" customHeight="1" spans="4:74">
      <c r="D72" s="206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77"/>
      <c r="AS72" s="182"/>
      <c r="AT72" s="182"/>
      <c r="AU72" s="182"/>
      <c r="AV72" s="182"/>
      <c r="AW72" s="182"/>
      <c r="AX72" s="182"/>
      <c r="AY72" s="182"/>
      <c r="AZ72" s="182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1"/>
    </row>
    <row r="73" s="29" customFormat="1" ht="7.35" customHeight="1" spans="4:74">
      <c r="D73" s="207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78"/>
      <c r="AS73" s="182"/>
      <c r="AT73" s="182"/>
      <c r="AU73" s="182"/>
      <c r="AV73" s="182"/>
      <c r="AW73" s="182"/>
      <c r="AX73" s="182"/>
      <c r="AY73" s="182"/>
      <c r="AZ73" s="182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2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08" t="s">
        <v>82</v>
      </c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08"/>
      <c r="AK74" s="208"/>
      <c r="AL74" s="208"/>
      <c r="AM74" s="208"/>
      <c r="AN74" s="208"/>
      <c r="AO74" s="208"/>
      <c r="AP74" s="208"/>
      <c r="AQ74" s="208"/>
      <c r="AR74" s="208"/>
      <c r="AS74" s="208"/>
      <c r="AT74" s="208"/>
      <c r="AU74" s="208"/>
      <c r="AV74" s="208"/>
      <c r="AW74" s="208"/>
      <c r="AX74" s="208"/>
      <c r="AY74" s="208"/>
      <c r="AZ74" s="208"/>
      <c r="BA74" s="208"/>
      <c r="BB74" s="208"/>
      <c r="BC74" s="208"/>
      <c r="BD74" s="208"/>
      <c r="BE74" s="208"/>
      <c r="BF74" s="208"/>
      <c r="BG74" s="208"/>
      <c r="BH74" s="208"/>
      <c r="BI74" s="208"/>
      <c r="BJ74" s="208"/>
      <c r="BK74" s="208"/>
      <c r="BL74" s="208"/>
      <c r="BM74" s="208"/>
      <c r="BN74" s="208"/>
      <c r="BO74" s="208"/>
      <c r="BP74" s="208"/>
      <c r="BQ74" s="208"/>
      <c r="BR74" s="208"/>
      <c r="BS74" s="208"/>
      <c r="BT74" s="208"/>
      <c r="BU74" s="208"/>
      <c r="BV74" s="213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08"/>
      <c r="AK75" s="208"/>
      <c r="AL75" s="208"/>
      <c r="AM75" s="208"/>
      <c r="AN75" s="208"/>
      <c r="AO75" s="208"/>
      <c r="AP75" s="208"/>
      <c r="AQ75" s="208"/>
      <c r="AR75" s="208"/>
      <c r="AS75" s="208"/>
      <c r="AT75" s="208"/>
      <c r="AU75" s="208"/>
      <c r="AV75" s="208"/>
      <c r="AW75" s="208"/>
      <c r="AX75" s="208"/>
      <c r="AY75" s="208"/>
      <c r="AZ75" s="208"/>
      <c r="BA75" s="208"/>
      <c r="BB75" s="208"/>
      <c r="BC75" s="208"/>
      <c r="BD75" s="208"/>
      <c r="BE75" s="208"/>
      <c r="BF75" s="208"/>
      <c r="BG75" s="208"/>
      <c r="BH75" s="208"/>
      <c r="BI75" s="208"/>
      <c r="BJ75" s="208"/>
      <c r="BK75" s="208"/>
      <c r="BL75" s="208"/>
      <c r="BM75" s="208"/>
      <c r="BN75" s="208"/>
      <c r="BO75" s="208"/>
      <c r="BP75" s="208"/>
      <c r="BQ75" s="208"/>
      <c r="BR75" s="208"/>
      <c r="BS75" s="208"/>
      <c r="BT75" s="208"/>
      <c r="BU75" s="208"/>
      <c r="BV75" s="213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08"/>
      <c r="AK76" s="208"/>
      <c r="AL76" s="208"/>
      <c r="AM76" s="208"/>
      <c r="AN76" s="208"/>
      <c r="AO76" s="208"/>
      <c r="AP76" s="208"/>
      <c r="AQ76" s="208"/>
      <c r="AR76" s="208"/>
      <c r="AS76" s="208"/>
      <c r="AT76" s="208"/>
      <c r="AU76" s="208"/>
      <c r="AV76" s="208"/>
      <c r="AW76" s="208"/>
      <c r="AX76" s="208"/>
      <c r="AY76" s="208"/>
      <c r="AZ76" s="208"/>
      <c r="BA76" s="208"/>
      <c r="BB76" s="208"/>
      <c r="BC76" s="208"/>
      <c r="BD76" s="208"/>
      <c r="BE76" s="208"/>
      <c r="BF76" s="208"/>
      <c r="BG76" s="208"/>
      <c r="BH76" s="208"/>
      <c r="BI76" s="208"/>
      <c r="BJ76" s="208"/>
      <c r="BK76" s="208"/>
      <c r="BL76" s="208"/>
      <c r="BM76" s="208"/>
      <c r="BN76" s="208"/>
      <c r="BO76" s="208"/>
      <c r="BP76" s="208"/>
      <c r="BQ76" s="208"/>
      <c r="BR76" s="208"/>
      <c r="BS76" s="208"/>
      <c r="BT76" s="208"/>
      <c r="BU76" s="208"/>
      <c r="BV76" s="213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08"/>
      <c r="AK77" s="208"/>
      <c r="AL77" s="208"/>
      <c r="AM77" s="208"/>
      <c r="AN77" s="208"/>
      <c r="AO77" s="208"/>
      <c r="AP77" s="208"/>
      <c r="AQ77" s="208"/>
      <c r="AR77" s="208"/>
      <c r="AS77" s="208"/>
      <c r="AT77" s="208"/>
      <c r="AU77" s="208"/>
      <c r="AV77" s="208"/>
      <c r="AW77" s="208"/>
      <c r="AX77" s="208"/>
      <c r="AY77" s="208"/>
      <c r="AZ77" s="208"/>
      <c r="BA77" s="208"/>
      <c r="BB77" s="208"/>
      <c r="BC77" s="208"/>
      <c r="BD77" s="208"/>
      <c r="BE77" s="208"/>
      <c r="BF77" s="208"/>
      <c r="BG77" s="208"/>
      <c r="BH77" s="208"/>
      <c r="BI77" s="208"/>
      <c r="BJ77" s="208"/>
      <c r="BK77" s="208"/>
      <c r="BL77" s="208"/>
      <c r="BM77" s="208"/>
      <c r="BN77" s="208"/>
      <c r="BO77" s="208"/>
      <c r="BP77" s="208"/>
      <c r="BQ77" s="208"/>
      <c r="BR77" s="208"/>
      <c r="BS77" s="208"/>
      <c r="BT77" s="208"/>
      <c r="BU77" s="208"/>
      <c r="BV77" s="213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08"/>
      <c r="AK78" s="208"/>
      <c r="AL78" s="208"/>
      <c r="AM78" s="208"/>
      <c r="AN78" s="208"/>
      <c r="AO78" s="208"/>
      <c r="AP78" s="208"/>
      <c r="AQ78" s="208"/>
      <c r="AR78" s="208"/>
      <c r="AS78" s="208"/>
      <c r="AT78" s="208"/>
      <c r="AU78" s="208"/>
      <c r="AV78" s="208"/>
      <c r="AW78" s="208"/>
      <c r="AX78" s="208"/>
      <c r="AY78" s="208"/>
      <c r="AZ78" s="208"/>
      <c r="BA78" s="208"/>
      <c r="BB78" s="208"/>
      <c r="BC78" s="208"/>
      <c r="BD78" s="208"/>
      <c r="BE78" s="208"/>
      <c r="BF78" s="208"/>
      <c r="BG78" s="208"/>
      <c r="BH78" s="208"/>
      <c r="BI78" s="208"/>
      <c r="BJ78" s="208"/>
      <c r="BK78" s="208"/>
      <c r="BL78" s="208"/>
      <c r="BM78" s="208"/>
      <c r="BN78" s="208"/>
      <c r="BO78" s="208"/>
      <c r="BP78" s="208"/>
      <c r="BQ78" s="208"/>
      <c r="BR78" s="208"/>
      <c r="BS78" s="208"/>
      <c r="BT78" s="208"/>
      <c r="BU78" s="208"/>
      <c r="BV78" s="213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08"/>
      <c r="AK79" s="208"/>
      <c r="AL79" s="208"/>
      <c r="AM79" s="208"/>
      <c r="AN79" s="208"/>
      <c r="AO79" s="208"/>
      <c r="AP79" s="208"/>
      <c r="AQ79" s="208"/>
      <c r="AR79" s="208"/>
      <c r="AS79" s="208"/>
      <c r="AT79" s="208"/>
      <c r="AU79" s="208"/>
      <c r="AV79" s="208"/>
      <c r="AW79" s="208"/>
      <c r="AX79" s="208"/>
      <c r="AY79" s="208"/>
      <c r="AZ79" s="208"/>
      <c r="BA79" s="208"/>
      <c r="BB79" s="208"/>
      <c r="BC79" s="208"/>
      <c r="BD79" s="208"/>
      <c r="BE79" s="208"/>
      <c r="BF79" s="208"/>
      <c r="BG79" s="208"/>
      <c r="BH79" s="208"/>
      <c r="BI79" s="208"/>
      <c r="BJ79" s="208"/>
      <c r="BK79" s="208"/>
      <c r="BL79" s="208"/>
      <c r="BM79" s="208"/>
      <c r="BN79" s="208"/>
      <c r="BO79" s="208"/>
      <c r="BP79" s="208"/>
      <c r="BQ79" s="208"/>
      <c r="BR79" s="208"/>
      <c r="BS79" s="208"/>
      <c r="BT79" s="208"/>
      <c r="BU79" s="208"/>
      <c r="BV79" s="213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08"/>
      <c r="AK80" s="208"/>
      <c r="AL80" s="208"/>
      <c r="AM80" s="208"/>
      <c r="AN80" s="208"/>
      <c r="AO80" s="208"/>
      <c r="AP80" s="208"/>
      <c r="AQ80" s="208"/>
      <c r="AR80" s="208"/>
      <c r="AS80" s="208"/>
      <c r="AT80" s="208"/>
      <c r="AU80" s="208"/>
      <c r="AV80" s="208"/>
      <c r="AW80" s="208"/>
      <c r="AX80" s="208"/>
      <c r="AY80" s="208"/>
      <c r="AZ80" s="208"/>
      <c r="BA80" s="208"/>
      <c r="BB80" s="208"/>
      <c r="BC80" s="208"/>
      <c r="BD80" s="208"/>
      <c r="BE80" s="208"/>
      <c r="BF80" s="208"/>
      <c r="BG80" s="208"/>
      <c r="BH80" s="208"/>
      <c r="BI80" s="208"/>
      <c r="BJ80" s="208"/>
      <c r="BK80" s="208"/>
      <c r="BL80" s="208"/>
      <c r="BM80" s="208"/>
      <c r="BN80" s="208"/>
      <c r="BO80" s="208"/>
      <c r="BP80" s="208"/>
      <c r="BQ80" s="208"/>
      <c r="BR80" s="208"/>
      <c r="BS80" s="208"/>
      <c r="BT80" s="208"/>
      <c r="BU80" s="208"/>
      <c r="BV80" s="213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08"/>
      <c r="AK81" s="208"/>
      <c r="AL81" s="208"/>
      <c r="AM81" s="208"/>
      <c r="AN81" s="208"/>
      <c r="AO81" s="208"/>
      <c r="AP81" s="208"/>
      <c r="AQ81" s="208"/>
      <c r="AR81" s="208"/>
      <c r="AS81" s="208"/>
      <c r="AT81" s="208"/>
      <c r="AU81" s="208"/>
      <c r="AV81" s="208"/>
      <c r="AW81" s="208"/>
      <c r="AX81" s="208"/>
      <c r="AY81" s="208"/>
      <c r="AZ81" s="208"/>
      <c r="BA81" s="208"/>
      <c r="BB81" s="208"/>
      <c r="BC81" s="208"/>
      <c r="BD81" s="208"/>
      <c r="BE81" s="208"/>
      <c r="BF81" s="208"/>
      <c r="BG81" s="208"/>
      <c r="BH81" s="208"/>
      <c r="BI81" s="208"/>
      <c r="BJ81" s="208"/>
      <c r="BK81" s="208"/>
      <c r="BL81" s="208"/>
      <c r="BM81" s="208"/>
      <c r="BN81" s="208"/>
      <c r="BO81" s="208"/>
      <c r="BP81" s="208"/>
      <c r="BQ81" s="208"/>
      <c r="BR81" s="208"/>
      <c r="BS81" s="208"/>
      <c r="BT81" s="208"/>
      <c r="BU81" s="208"/>
      <c r="BV81" s="213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0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1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1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1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1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1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2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08" t="s">
        <v>85</v>
      </c>
      <c r="S89" s="208"/>
      <c r="T89" s="208"/>
      <c r="U89" s="208"/>
      <c r="V89" s="208"/>
      <c r="W89" s="208"/>
      <c r="X89" s="208"/>
      <c r="Y89" s="208"/>
      <c r="Z89" s="208"/>
      <c r="AA89" s="208"/>
      <c r="AB89" s="208"/>
      <c r="AC89" s="208"/>
      <c r="AD89" s="208"/>
      <c r="AE89" s="208"/>
      <c r="AF89" s="208"/>
      <c r="AG89" s="208"/>
      <c r="AH89" s="208"/>
      <c r="AI89" s="208"/>
      <c r="AJ89" s="208"/>
      <c r="AK89" s="208"/>
      <c r="AL89" s="208"/>
      <c r="AM89" s="208"/>
      <c r="AN89" s="208"/>
      <c r="AO89" s="208"/>
      <c r="AP89" s="208"/>
      <c r="AQ89" s="208"/>
      <c r="AR89" s="208"/>
      <c r="AS89" s="208"/>
      <c r="AT89" s="208"/>
      <c r="AU89" s="208"/>
      <c r="AV89" s="208"/>
      <c r="AW89" s="208"/>
      <c r="AX89" s="208"/>
      <c r="AY89" s="208"/>
      <c r="AZ89" s="208"/>
      <c r="BA89" s="208"/>
      <c r="BB89" s="208"/>
      <c r="BC89" s="208"/>
      <c r="BD89" s="208"/>
      <c r="BE89" s="208"/>
      <c r="BF89" s="208"/>
      <c r="BG89" s="208"/>
      <c r="BH89" s="208"/>
      <c r="BI89" s="208"/>
      <c r="BJ89" s="208"/>
      <c r="BK89" s="208"/>
      <c r="BL89" s="208"/>
      <c r="BM89" s="208"/>
      <c r="BN89" s="208"/>
      <c r="BO89" s="208"/>
      <c r="BP89" s="208"/>
      <c r="BQ89" s="208"/>
      <c r="BR89" s="208"/>
      <c r="BS89" s="208"/>
      <c r="BT89" s="208"/>
      <c r="BU89" s="208"/>
      <c r="BV89" s="213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08"/>
      <c r="S90" s="208"/>
      <c r="T90" s="208"/>
      <c r="U90" s="208"/>
      <c r="V90" s="208"/>
      <c r="W90" s="208"/>
      <c r="X90" s="208"/>
      <c r="Y90" s="208"/>
      <c r="Z90" s="208"/>
      <c r="AA90" s="208"/>
      <c r="AB90" s="208"/>
      <c r="AC90" s="208"/>
      <c r="AD90" s="208"/>
      <c r="AE90" s="208"/>
      <c r="AF90" s="208"/>
      <c r="AG90" s="208"/>
      <c r="AH90" s="208"/>
      <c r="AI90" s="208"/>
      <c r="AJ90" s="208"/>
      <c r="AK90" s="208"/>
      <c r="AL90" s="208"/>
      <c r="AM90" s="208"/>
      <c r="AN90" s="208"/>
      <c r="AO90" s="208"/>
      <c r="AP90" s="208"/>
      <c r="AQ90" s="208"/>
      <c r="AR90" s="208"/>
      <c r="AS90" s="208"/>
      <c r="AT90" s="208"/>
      <c r="AU90" s="208"/>
      <c r="AV90" s="208"/>
      <c r="AW90" s="208"/>
      <c r="AX90" s="208"/>
      <c r="AY90" s="208"/>
      <c r="AZ90" s="208"/>
      <c r="BA90" s="208"/>
      <c r="BB90" s="208"/>
      <c r="BC90" s="208"/>
      <c r="BD90" s="208"/>
      <c r="BE90" s="208"/>
      <c r="BF90" s="208"/>
      <c r="BG90" s="208"/>
      <c r="BH90" s="208"/>
      <c r="BI90" s="208"/>
      <c r="BJ90" s="208"/>
      <c r="BK90" s="208"/>
      <c r="BL90" s="208"/>
      <c r="BM90" s="208"/>
      <c r="BN90" s="208"/>
      <c r="BO90" s="208"/>
      <c r="BP90" s="208"/>
      <c r="BQ90" s="208"/>
      <c r="BR90" s="208"/>
      <c r="BS90" s="208"/>
      <c r="BT90" s="208"/>
      <c r="BU90" s="208"/>
      <c r="BV90" s="213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08"/>
      <c r="S91" s="208"/>
      <c r="T91" s="208"/>
      <c r="U91" s="208"/>
      <c r="V91" s="208"/>
      <c r="W91" s="208"/>
      <c r="X91" s="208"/>
      <c r="Y91" s="208"/>
      <c r="Z91" s="208"/>
      <c r="AA91" s="208"/>
      <c r="AB91" s="208"/>
      <c r="AC91" s="208"/>
      <c r="AD91" s="208"/>
      <c r="AE91" s="208"/>
      <c r="AF91" s="208"/>
      <c r="AG91" s="208"/>
      <c r="AH91" s="208"/>
      <c r="AI91" s="208"/>
      <c r="AJ91" s="208"/>
      <c r="AK91" s="208"/>
      <c r="AL91" s="208"/>
      <c r="AM91" s="208"/>
      <c r="AN91" s="208"/>
      <c r="AO91" s="208"/>
      <c r="AP91" s="208"/>
      <c r="AQ91" s="208"/>
      <c r="AR91" s="208"/>
      <c r="AS91" s="208"/>
      <c r="AT91" s="208"/>
      <c r="AU91" s="208"/>
      <c r="AV91" s="208"/>
      <c r="AW91" s="208"/>
      <c r="AX91" s="208"/>
      <c r="AY91" s="208"/>
      <c r="AZ91" s="208"/>
      <c r="BA91" s="208"/>
      <c r="BB91" s="208"/>
      <c r="BC91" s="208"/>
      <c r="BD91" s="208"/>
      <c r="BE91" s="208"/>
      <c r="BF91" s="208"/>
      <c r="BG91" s="208"/>
      <c r="BH91" s="208"/>
      <c r="BI91" s="208"/>
      <c r="BJ91" s="208"/>
      <c r="BK91" s="208"/>
      <c r="BL91" s="208"/>
      <c r="BM91" s="208"/>
      <c r="BN91" s="208"/>
      <c r="BO91" s="208"/>
      <c r="BP91" s="208"/>
      <c r="BQ91" s="208"/>
      <c r="BR91" s="208"/>
      <c r="BS91" s="208"/>
      <c r="BT91" s="208"/>
      <c r="BU91" s="208"/>
      <c r="BV91" s="213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08"/>
      <c r="S92" s="208"/>
      <c r="T92" s="208"/>
      <c r="U92" s="208"/>
      <c r="V92" s="208"/>
      <c r="W92" s="208"/>
      <c r="X92" s="208"/>
      <c r="Y92" s="208"/>
      <c r="Z92" s="208"/>
      <c r="AA92" s="208"/>
      <c r="AB92" s="208"/>
      <c r="AC92" s="208"/>
      <c r="AD92" s="208"/>
      <c r="AE92" s="208"/>
      <c r="AF92" s="208"/>
      <c r="AG92" s="208"/>
      <c r="AH92" s="208"/>
      <c r="AI92" s="208"/>
      <c r="AJ92" s="208"/>
      <c r="AK92" s="208"/>
      <c r="AL92" s="208"/>
      <c r="AM92" s="208"/>
      <c r="AN92" s="208"/>
      <c r="AO92" s="208"/>
      <c r="AP92" s="208"/>
      <c r="AQ92" s="208"/>
      <c r="AR92" s="208"/>
      <c r="AS92" s="208"/>
      <c r="AT92" s="208"/>
      <c r="AU92" s="208"/>
      <c r="AV92" s="208"/>
      <c r="AW92" s="208"/>
      <c r="AX92" s="208"/>
      <c r="AY92" s="208"/>
      <c r="AZ92" s="208"/>
      <c r="BA92" s="208"/>
      <c r="BB92" s="208"/>
      <c r="BC92" s="208"/>
      <c r="BD92" s="208"/>
      <c r="BE92" s="208"/>
      <c r="BF92" s="208"/>
      <c r="BG92" s="208"/>
      <c r="BH92" s="208"/>
      <c r="BI92" s="208"/>
      <c r="BJ92" s="208"/>
      <c r="BK92" s="208"/>
      <c r="BL92" s="208"/>
      <c r="BM92" s="208"/>
      <c r="BN92" s="208"/>
      <c r="BO92" s="208"/>
      <c r="BP92" s="208"/>
      <c r="BQ92" s="208"/>
      <c r="BR92" s="208"/>
      <c r="BS92" s="208"/>
      <c r="BT92" s="208"/>
      <c r="BU92" s="208"/>
      <c r="BV92" s="213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08"/>
      <c r="S93" s="208"/>
      <c r="T93" s="208"/>
      <c r="U93" s="208"/>
      <c r="V93" s="208"/>
      <c r="W93" s="208"/>
      <c r="X93" s="208"/>
      <c r="Y93" s="208"/>
      <c r="Z93" s="208"/>
      <c r="AA93" s="208"/>
      <c r="AB93" s="208"/>
      <c r="AC93" s="208"/>
      <c r="AD93" s="208"/>
      <c r="AE93" s="208"/>
      <c r="AF93" s="208"/>
      <c r="AG93" s="208"/>
      <c r="AH93" s="208"/>
      <c r="AI93" s="208"/>
      <c r="AJ93" s="208"/>
      <c r="AK93" s="208"/>
      <c r="AL93" s="208"/>
      <c r="AM93" s="208"/>
      <c r="AN93" s="208"/>
      <c r="AO93" s="208"/>
      <c r="AP93" s="208"/>
      <c r="AQ93" s="208"/>
      <c r="AR93" s="208"/>
      <c r="AS93" s="208"/>
      <c r="AT93" s="208"/>
      <c r="AU93" s="208"/>
      <c r="AV93" s="208"/>
      <c r="AW93" s="208"/>
      <c r="AX93" s="208"/>
      <c r="AY93" s="208"/>
      <c r="AZ93" s="208"/>
      <c r="BA93" s="208"/>
      <c r="BB93" s="208"/>
      <c r="BC93" s="208"/>
      <c r="BD93" s="208"/>
      <c r="BE93" s="208"/>
      <c r="BF93" s="208"/>
      <c r="BG93" s="208"/>
      <c r="BH93" s="208"/>
      <c r="BI93" s="208"/>
      <c r="BJ93" s="208"/>
      <c r="BK93" s="208"/>
      <c r="BL93" s="208"/>
      <c r="BM93" s="208"/>
      <c r="BN93" s="208"/>
      <c r="BO93" s="208"/>
      <c r="BP93" s="208"/>
      <c r="BQ93" s="208"/>
      <c r="BR93" s="208"/>
      <c r="BS93" s="208"/>
      <c r="BT93" s="208"/>
      <c r="BU93" s="208"/>
      <c r="BV93" s="213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08"/>
      <c r="S94" s="208"/>
      <c r="T94" s="208"/>
      <c r="U94" s="208"/>
      <c r="V94" s="208"/>
      <c r="W94" s="208"/>
      <c r="X94" s="208"/>
      <c r="Y94" s="208"/>
      <c r="Z94" s="208"/>
      <c r="AA94" s="208"/>
      <c r="AB94" s="208"/>
      <c r="AC94" s="208"/>
      <c r="AD94" s="208"/>
      <c r="AE94" s="208"/>
      <c r="AF94" s="208"/>
      <c r="AG94" s="208"/>
      <c r="AH94" s="208"/>
      <c r="AI94" s="208"/>
      <c r="AJ94" s="208"/>
      <c r="AK94" s="208"/>
      <c r="AL94" s="208"/>
      <c r="AM94" s="208"/>
      <c r="AN94" s="208"/>
      <c r="AO94" s="208"/>
      <c r="AP94" s="208"/>
      <c r="AQ94" s="208"/>
      <c r="AR94" s="208"/>
      <c r="AS94" s="208"/>
      <c r="AT94" s="208"/>
      <c r="AU94" s="208"/>
      <c r="AV94" s="208"/>
      <c r="AW94" s="208"/>
      <c r="AX94" s="208"/>
      <c r="AY94" s="208"/>
      <c r="AZ94" s="208"/>
      <c r="BA94" s="208"/>
      <c r="BB94" s="208"/>
      <c r="BC94" s="208"/>
      <c r="BD94" s="208"/>
      <c r="BE94" s="208"/>
      <c r="BF94" s="208"/>
      <c r="BG94" s="208"/>
      <c r="BH94" s="208"/>
      <c r="BI94" s="208"/>
      <c r="BJ94" s="208"/>
      <c r="BK94" s="208"/>
      <c r="BL94" s="208"/>
      <c r="BM94" s="208"/>
      <c r="BN94" s="208"/>
      <c r="BO94" s="208"/>
      <c r="BP94" s="208"/>
      <c r="BQ94" s="208"/>
      <c r="BR94" s="208"/>
      <c r="BS94" s="208"/>
      <c r="BT94" s="208"/>
      <c r="BU94" s="208"/>
      <c r="BV94" s="213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08"/>
      <c r="S95" s="208"/>
      <c r="T95" s="208"/>
      <c r="U95" s="208"/>
      <c r="V95" s="208"/>
      <c r="W95" s="208"/>
      <c r="X95" s="208"/>
      <c r="Y95" s="208"/>
      <c r="Z95" s="208"/>
      <c r="AA95" s="208"/>
      <c r="AB95" s="208"/>
      <c r="AC95" s="208"/>
      <c r="AD95" s="208"/>
      <c r="AE95" s="208"/>
      <c r="AF95" s="208"/>
      <c r="AG95" s="208"/>
      <c r="AH95" s="208"/>
      <c r="AI95" s="208"/>
      <c r="AJ95" s="208"/>
      <c r="AK95" s="208"/>
      <c r="AL95" s="208"/>
      <c r="AM95" s="208"/>
      <c r="AN95" s="208"/>
      <c r="AO95" s="208"/>
      <c r="AP95" s="208"/>
      <c r="AQ95" s="208"/>
      <c r="AR95" s="208"/>
      <c r="AS95" s="208"/>
      <c r="AT95" s="208"/>
      <c r="AU95" s="208"/>
      <c r="AV95" s="208"/>
      <c r="AW95" s="208"/>
      <c r="AX95" s="208"/>
      <c r="AY95" s="208"/>
      <c r="AZ95" s="208"/>
      <c r="BA95" s="208"/>
      <c r="BB95" s="208"/>
      <c r="BC95" s="208"/>
      <c r="BD95" s="208"/>
      <c r="BE95" s="208"/>
      <c r="BF95" s="208"/>
      <c r="BG95" s="208"/>
      <c r="BH95" s="208"/>
      <c r="BI95" s="208"/>
      <c r="BJ95" s="208"/>
      <c r="BK95" s="208"/>
      <c r="BL95" s="208"/>
      <c r="BM95" s="208"/>
      <c r="BN95" s="208"/>
      <c r="BO95" s="208"/>
      <c r="BP95" s="208"/>
      <c r="BQ95" s="208"/>
      <c r="BR95" s="208"/>
      <c r="BS95" s="208"/>
      <c r="BT95" s="208"/>
      <c r="BU95" s="208"/>
      <c r="BV95" s="213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09"/>
      <c r="S96" s="209"/>
      <c r="T96" s="209"/>
      <c r="U96" s="209"/>
      <c r="V96" s="209"/>
      <c r="W96" s="209"/>
      <c r="X96" s="209"/>
      <c r="Y96" s="209"/>
      <c r="Z96" s="209"/>
      <c r="AA96" s="209"/>
      <c r="AB96" s="209"/>
      <c r="AC96" s="209"/>
      <c r="AD96" s="209"/>
      <c r="AE96" s="209"/>
      <c r="AF96" s="209"/>
      <c r="AG96" s="209"/>
      <c r="AH96" s="209"/>
      <c r="AI96" s="209"/>
      <c r="AJ96" s="209"/>
      <c r="AK96" s="209"/>
      <c r="AL96" s="209"/>
      <c r="AM96" s="209"/>
      <c r="AN96" s="209"/>
      <c r="AO96" s="209"/>
      <c r="AP96" s="209"/>
      <c r="AQ96" s="209"/>
      <c r="AR96" s="209"/>
      <c r="AS96" s="209"/>
      <c r="AT96" s="209"/>
      <c r="AU96" s="209"/>
      <c r="AV96" s="209"/>
      <c r="AW96" s="209"/>
      <c r="AX96" s="209"/>
      <c r="AY96" s="209"/>
      <c r="AZ96" s="209"/>
      <c r="BA96" s="209"/>
      <c r="BB96" s="209"/>
      <c r="BC96" s="209"/>
      <c r="BD96" s="209"/>
      <c r="BE96" s="209"/>
      <c r="BF96" s="209"/>
      <c r="BG96" s="209"/>
      <c r="BH96" s="209"/>
      <c r="BI96" s="209"/>
      <c r="BJ96" s="209"/>
      <c r="BK96" s="209"/>
      <c r="BL96" s="209"/>
      <c r="BM96" s="209"/>
      <c r="BN96" s="209"/>
      <c r="BO96" s="209"/>
      <c r="BP96" s="209"/>
      <c r="BQ96" s="209"/>
      <c r="BR96" s="209"/>
      <c r="BS96" s="209"/>
      <c r="BT96" s="209"/>
      <c r="BU96" s="209"/>
      <c r="BV96" s="214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47916666666667" right="0.629166666666667" top="0.786805555555556" bottom="0.668055555555556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2018-03-07T05:59:07Z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eadingLayout">
    <vt:bool>true</vt:bool>
  </property>
</Properties>
</file>