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<sst xmlns="http://schemas.openxmlformats.org/spreadsheetml/2006/main" count="146">
  <si>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</si>
  <si>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</si>
  <si>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</si>
  <si>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</si>
  <si>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</si>
  <si>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JL-2018-SHY-033</t>
    </r>
  </si>
  <si>
    <t xml:space="preserve"> </t>
  </si>
  <si>
    <t>工程部位/用途</t>
  </si>
  <si>
    <t>k22+897箱涵侧墙及顶板</t>
  </si>
  <si>
    <t>委托/任务编号</t>
  </si>
  <si>
    <t>/</t>
  </si>
  <si>
    <t>试验依据</t>
  </si>
  <si>
    <t>JTG E30-2005</t>
  </si>
  <si>
    <t>样品编号</t>
  </si>
  <si>
    <t>YP-2018-SHY-033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</si>
  <si>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</si>
  <si>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</si>
  <si>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</si>
  <si>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</si>
  <si>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</si>
  <si>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</si>
  <si>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</si>
  <si>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</si>
  <si>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2018/01/23-2018/02/20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</si>
  <si>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</si>
  <si>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</si>
  <si>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</si>
  <si>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</si>
  <si>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</si>
  <si>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</si>
  <si>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</si>
  <si>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</si>
  <si>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</si>
  <si>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</si>
  <si>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</si>
  <si>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</si>
  <si>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</si>
  <si>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</si>
  <si>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</si>
  <si>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</si>
  <si>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</si>
  <si>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</si>
  <si>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</si>
  <si>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</si>
  <si>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</si>
  <si>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</si>
  <si>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</si>
  <si>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</si>
  <si>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</si>
  <si>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</si>
  <si>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</si>
  <si>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</si>
  <si>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959.71</t>
  </si>
  <si>
    <t>42.6</t>
  </si>
  <si>
    <t>42.2</t>
  </si>
  <si>
    <t>注意核对左侧数值修约</t>
  </si>
  <si>
    <t>粘贴为数值到左侧</t>
  </si>
  <si>
    <t>936.88</t>
  </si>
  <si>
    <t>41.6</t>
  </si>
  <si>
    <t>952.37</t>
  </si>
  <si>
    <t>42.3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</si>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</sst>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_);[Red]\(0.0\)"/>
    <numFmt numFmtId="42" formatCode="_ &quot;￥&quot;* #,##0_ ;_ &quot;￥&quot;* \-#,##0_ ;_ &quot;￥&quot;* &quot;-&quot;_ ;_ @_ "/>
    <numFmt numFmtId="180" formatCode="0.000_);[Red]\(0.000\)"/>
    <numFmt numFmtId="44" formatCode="_ &quot;￥&quot;* #,##0.00_ ;_ &quot;￥&quot;* \-#,##0.00_ ;_ &quot;￥&quot;* &quot;-&quot;??_ ;_ @_ "/>
    <numFmt numFmtId="181" formatCode="0.00_);[Red]\(0.00\)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48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25" fillId="0" borderId="5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21" borderId="54" applyNumberFormat="0" applyAlignment="0" applyProtection="0">
      <alignment vertical="center"/>
    </xf>
    <xf numFmtId="0" fontId="28" fillId="21" borderId="47" applyNumberFormat="0" applyAlignment="0" applyProtection="0">
      <alignment vertical="center"/>
    </xf>
    <xf numFmtId="0" fontId="22" fillId="20" borderId="4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26" sqref="A26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 t="s">
        <v>4</v>
      </c>
      <c r="D4" s="105"/>
      <c r="E4" s="105"/>
      <c r="F4" s="105"/>
      <c r="G4" s="105"/>
      <c r="H4" s="105"/>
      <c r="I4" s="105"/>
      <c r="J4" s="105"/>
      <c r="K4" s="245" t="s">
        <v>5</v>
      </c>
      <c r="L4" s="245"/>
      <c r="M4" s="245"/>
      <c r="N4" s="245"/>
      <c r="O4" s="245"/>
      <c r="R4" s="212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5"/>
      <c r="L5" s="245"/>
      <c r="M5" s="245"/>
      <c r="N5" s="245"/>
      <c r="O5" s="245"/>
      <c r="R5" s="244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0" t="s">
        <v>8</v>
      </c>
      <c r="E6" s="250"/>
      <c r="F6" s="250"/>
      <c r="G6" s="250"/>
      <c r="H6" s="250"/>
      <c r="I6" s="250"/>
      <c r="J6" s="10" t="s">
        <v>9</v>
      </c>
      <c r="K6" s="10"/>
      <c r="L6" s="234" t="s">
        <v>10</v>
      </c>
      <c r="M6" s="234"/>
      <c r="N6" s="234"/>
      <c r="O6" s="235"/>
      <c r="R6" s="212"/>
    </row>
    <row r="7" s="3" customFormat="1" ht="24.95" customHeight="1" spans="1:18">
      <c r="A7" s="11" t="s">
        <v>11</v>
      </c>
      <c r="B7" s="12"/>
      <c r="C7" s="12"/>
      <c r="D7" s="215" t="s">
        <v>12</v>
      </c>
      <c r="E7" s="215"/>
      <c r="F7" s="215"/>
      <c r="G7" s="215"/>
      <c r="H7" s="215"/>
      <c r="I7" s="215"/>
      <c r="J7" s="12" t="s">
        <v>13</v>
      </c>
      <c r="K7" s="12"/>
      <c r="L7" s="253" t="s">
        <v>14</v>
      </c>
      <c r="M7" s="253"/>
      <c r="N7" s="253"/>
      <c r="O7" s="254"/>
      <c r="P7" s="3" t="s">
        <v>15</v>
      </c>
      <c r="Q7" s="212" t="str">
        <f>RIGHT(L7,2)</f>
        <v>33</v>
      </c>
      <c r="R7" s="212"/>
    </row>
    <row r="8" s="3" customFormat="1" ht="24.95" customHeight="1" spans="1:18">
      <c r="A8" s="11" t="s">
        <v>16</v>
      </c>
      <c r="B8" s="12"/>
      <c r="C8" s="12"/>
      <c r="D8" s="215" t="s">
        <v>17</v>
      </c>
      <c r="E8" s="215"/>
      <c r="F8" s="215"/>
      <c r="G8" s="215"/>
      <c r="H8" s="215"/>
      <c r="I8" s="215"/>
      <c r="J8" s="12" t="s">
        <v>18</v>
      </c>
      <c r="K8" s="12"/>
      <c r="L8" s="227" t="s">
        <v>19</v>
      </c>
      <c r="M8" s="227"/>
      <c r="N8" s="227"/>
      <c r="O8" s="236"/>
      <c r="R8" s="212"/>
    </row>
    <row r="9" s="3" customFormat="1" ht="24.95" customHeight="1" spans="1:18">
      <c r="A9" s="11" t="s">
        <v>20</v>
      </c>
      <c r="B9" s="12"/>
      <c r="C9" s="12"/>
      <c r="D9" s="215" t="s">
        <v>21</v>
      </c>
      <c r="E9" s="215"/>
      <c r="F9" s="215"/>
      <c r="G9" s="215"/>
      <c r="H9" s="215"/>
      <c r="I9" s="215"/>
      <c r="J9" s="12" t="s">
        <v>22</v>
      </c>
      <c r="K9" s="12"/>
      <c r="L9" s="253" t="s">
        <v>23</v>
      </c>
      <c r="M9" s="253"/>
      <c r="N9" s="253"/>
      <c r="O9" s="254"/>
      <c r="P9" s="3" t="s">
        <v>24</v>
      </c>
      <c r="R9" s="212"/>
    </row>
    <row r="10" s="3" customFormat="1" ht="35.1" customHeight="1" spans="1:18">
      <c r="A10" s="13" t="s">
        <v>25</v>
      </c>
      <c r="B10" s="14"/>
      <c r="C10" s="14"/>
      <c r="D10" s="216" t="s">
        <v>26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27</v>
      </c>
      <c r="B11" s="217"/>
      <c r="C11" s="110"/>
      <c r="D11" s="218" t="s">
        <v>28</v>
      </c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29</v>
      </c>
      <c r="B12" s="219" t="s">
        <v>30</v>
      </c>
      <c r="C12" s="220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2" t="s">
        <v>42</v>
      </c>
      <c r="S13" s="3" t="s">
        <v>43</v>
      </c>
    </row>
    <row r="14" s="3" customFormat="1" ht="27" customHeight="1" spans="1:23">
      <c r="A14" s="11"/>
      <c r="B14" s="223"/>
      <c r="C14" s="217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5">
        <v>960</v>
      </c>
      <c r="S14" s="246" t="s">
        <v>46</v>
      </c>
      <c r="W14" s="212">
        <f>STDEV(T15:Z23)</f>
        <v>40.4427622616809</v>
      </c>
    </row>
    <row r="15" s="3" customFormat="1" ht="29.25" customHeight="1" spans="1:26">
      <c r="A15" s="251" t="str">
        <f>CONCATENATE(LEFT(L$7,P7),"-1")</f>
        <v>YP-2018-SHY-033-1</v>
      </c>
      <c r="B15" s="225" t="s">
        <v>47</v>
      </c>
      <c r="C15" s="226"/>
      <c r="D15" s="252" t="str">
        <f>LEFT(L9,P9)</f>
        <v>2018/01/23</v>
      </c>
      <c r="E15" s="227" t="s">
        <v>48</v>
      </c>
      <c r="F15" s="227" t="s">
        <v>49</v>
      </c>
      <c r="G15" s="227" t="s">
        <v>49</v>
      </c>
      <c r="H15" s="227" t="s">
        <v>49</v>
      </c>
      <c r="I15" s="227" t="s">
        <v>49</v>
      </c>
      <c r="J15" s="227" t="s">
        <v>50</v>
      </c>
      <c r="K15" s="239">
        <v>944.97</v>
      </c>
      <c r="L15" s="240">
        <v>42</v>
      </c>
      <c r="M15" s="241">
        <v>43.9</v>
      </c>
      <c r="N15" s="241">
        <f>M15</f>
        <v>43.9</v>
      </c>
      <c r="O15" s="236" t="s">
        <v>51</v>
      </c>
      <c r="P15" s="212">
        <f t="shared" ref="P15:P23" si="0">ROUND(K15/22.5,3)</f>
        <v>41.999</v>
      </c>
      <c r="Q15" s="247">
        <f>ROUND(AVERAGE(L15:L17),3)</f>
        <v>43.867</v>
      </c>
      <c r="R15" s="248">
        <f ca="1" t="shared" ref="R15:R23" si="1">ROUND(R$14+RAND()*S$14,2)</f>
        <v>1003.54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1" t="str">
        <f>CONCATENATE(LEFT(L$7,P7),"-2")</f>
        <v>YP-2018-SHY-033-2</v>
      </c>
      <c r="B16" s="228"/>
      <c r="C16" s="229"/>
      <c r="D16" s="252"/>
      <c r="E16" s="227"/>
      <c r="F16" s="227" t="s">
        <v>49</v>
      </c>
      <c r="G16" s="227" t="s">
        <v>49</v>
      </c>
      <c r="H16" s="227" t="s">
        <v>49</v>
      </c>
      <c r="I16" s="227" t="s">
        <v>49</v>
      </c>
      <c r="J16" s="227" t="s">
        <v>50</v>
      </c>
      <c r="K16" s="239">
        <v>1031.7</v>
      </c>
      <c r="L16" s="240">
        <v>45.8</v>
      </c>
      <c r="M16" s="241"/>
      <c r="N16" s="241"/>
      <c r="O16" s="236"/>
      <c r="P16" s="212">
        <f t="shared" si="0"/>
        <v>45.853</v>
      </c>
      <c r="Q16" s="247"/>
      <c r="R16" s="248">
        <f ca="1" t="shared" si="1"/>
        <v>963.17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1" t="str">
        <f>CONCATENATE(LEFT(L$7,P7),"-3")</f>
        <v>YP-2018-SHY-033-3</v>
      </c>
      <c r="B17" s="230"/>
      <c r="C17" s="231"/>
      <c r="D17" s="252"/>
      <c r="E17" s="227"/>
      <c r="F17" s="227" t="s">
        <v>49</v>
      </c>
      <c r="G17" s="227" t="s">
        <v>49</v>
      </c>
      <c r="H17" s="227" t="s">
        <v>49</v>
      </c>
      <c r="I17" s="227" t="s">
        <v>49</v>
      </c>
      <c r="J17" s="227" t="s">
        <v>50</v>
      </c>
      <c r="K17" s="239">
        <v>984.86</v>
      </c>
      <c r="L17" s="240">
        <v>43.8</v>
      </c>
      <c r="M17" s="241"/>
      <c r="N17" s="241"/>
      <c r="O17" s="236"/>
      <c r="P17" s="212">
        <f t="shared" si="0"/>
        <v>43.772</v>
      </c>
      <c r="Q17" s="247"/>
      <c r="R17" s="248">
        <f ca="1" t="shared" si="1"/>
        <v>1086.07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1" t="str">
        <f>CONCATENATE(LEFT(L$7,P7),"-4")</f>
        <v>YP-2018-SHY-033-4</v>
      </c>
      <c r="B18" s="225" t="s">
        <v>47</v>
      </c>
      <c r="C18" s="226"/>
      <c r="D18" s="215" t="str">
        <f>D15</f>
        <v>2018/01/23</v>
      </c>
      <c r="E18" s="227" t="s">
        <v>48</v>
      </c>
      <c r="F18" s="227" t="s">
        <v>49</v>
      </c>
      <c r="G18" s="227" t="s">
        <v>49</v>
      </c>
      <c r="H18" s="227" t="s">
        <v>49</v>
      </c>
      <c r="I18" s="227" t="s">
        <v>49</v>
      </c>
      <c r="J18" s="227" t="s">
        <v>50</v>
      </c>
      <c r="K18" s="239">
        <v>957.62</v>
      </c>
      <c r="L18" s="240">
        <v>42.6</v>
      </c>
      <c r="M18" s="241">
        <v>42.2</v>
      </c>
      <c r="N18" s="241">
        <f>M18</f>
        <v>42.2</v>
      </c>
      <c r="O18" s="236" t="s">
        <v>51</v>
      </c>
      <c r="P18" s="212">
        <f t="shared" si="0"/>
        <v>42.561</v>
      </c>
      <c r="Q18" s="247">
        <f>ROUND(AVERAGE(L18:L20),3)</f>
        <v>42.167</v>
      </c>
      <c r="R18" s="248">
        <f ca="1" t="shared" si="1"/>
        <v>1112.59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1" t="str">
        <f>CONCATENATE(LEFT(L$7,P7),"-5")</f>
        <v>YP-2018-SHY-033-5</v>
      </c>
      <c r="B19" s="228"/>
      <c r="C19" s="229"/>
      <c r="D19" s="215"/>
      <c r="E19" s="227"/>
      <c r="F19" s="227" t="s">
        <v>49</v>
      </c>
      <c r="G19" s="227" t="s">
        <v>49</v>
      </c>
      <c r="H19" s="227" t="s">
        <v>49</v>
      </c>
      <c r="I19" s="227" t="s">
        <v>49</v>
      </c>
      <c r="J19" s="227" t="s">
        <v>50</v>
      </c>
      <c r="K19" s="239">
        <v>959.63</v>
      </c>
      <c r="L19" s="240">
        <v>42.6</v>
      </c>
      <c r="M19" s="241"/>
      <c r="N19" s="241"/>
      <c r="O19" s="236"/>
      <c r="P19" s="212">
        <f t="shared" si="0"/>
        <v>42.65</v>
      </c>
      <c r="Q19" s="247"/>
      <c r="R19" s="248">
        <f ca="1" t="shared" si="1"/>
        <v>1038.82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1" t="str">
        <f>CONCATENATE(LEFT(L$7,P7),"-6")</f>
        <v>YP-2018-SHY-033-6</v>
      </c>
      <c r="B20" s="230"/>
      <c r="C20" s="231"/>
      <c r="D20" s="215"/>
      <c r="E20" s="227"/>
      <c r="F20" s="227" t="s">
        <v>49</v>
      </c>
      <c r="G20" s="227" t="s">
        <v>49</v>
      </c>
      <c r="H20" s="227" t="s">
        <v>49</v>
      </c>
      <c r="I20" s="227" t="s">
        <v>49</v>
      </c>
      <c r="J20" s="227" t="s">
        <v>50</v>
      </c>
      <c r="K20" s="239">
        <v>928.43</v>
      </c>
      <c r="L20" s="240">
        <v>41.3</v>
      </c>
      <c r="M20" s="241"/>
      <c r="N20" s="241"/>
      <c r="O20" s="236"/>
      <c r="P20" s="212">
        <f t="shared" si="0"/>
        <v>41.264</v>
      </c>
      <c r="Q20" s="247"/>
      <c r="R20" s="248">
        <f ca="1" t="shared" si="1"/>
        <v>1003.62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1" t="str">
        <f>CONCATENATE(LEFT(L$7,P7),"-7")</f>
        <v>YP-2018-SHY-033-7</v>
      </c>
      <c r="B21" s="225" t="s">
        <v>47</v>
      </c>
      <c r="C21" s="226"/>
      <c r="D21" s="215" t="str">
        <f>D15</f>
        <v>2018/01/23</v>
      </c>
      <c r="E21" s="227" t="s">
        <v>48</v>
      </c>
      <c r="F21" s="227" t="s">
        <v>49</v>
      </c>
      <c r="G21" s="227" t="s">
        <v>49</v>
      </c>
      <c r="H21" s="227" t="s">
        <v>49</v>
      </c>
      <c r="I21" s="227" t="s">
        <v>49</v>
      </c>
      <c r="J21" s="227" t="s">
        <v>50</v>
      </c>
      <c r="K21" s="239">
        <v>952.79</v>
      </c>
      <c r="L21" s="240">
        <v>42.3</v>
      </c>
      <c r="M21" s="241">
        <v>42.6</v>
      </c>
      <c r="N21" s="241">
        <f>M21</f>
        <v>42.6</v>
      </c>
      <c r="O21" s="236" t="s">
        <v>51</v>
      </c>
      <c r="P21" s="212">
        <f t="shared" si="0"/>
        <v>42.346</v>
      </c>
      <c r="Q21" s="247">
        <f>ROUND(AVERAGE(L21:L23),3)</f>
        <v>42.633</v>
      </c>
      <c r="R21" s="248">
        <f ca="1" t="shared" si="1"/>
        <v>996.23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1" t="str">
        <f>CONCATENATE(LEFT(L$7,P7),"-8")</f>
        <v>YP-2018-SHY-033-8</v>
      </c>
      <c r="B22" s="228"/>
      <c r="C22" s="229"/>
      <c r="D22" s="215"/>
      <c r="E22" s="227"/>
      <c r="F22" s="227" t="s">
        <v>49</v>
      </c>
      <c r="G22" s="227" t="s">
        <v>49</v>
      </c>
      <c r="H22" s="227" t="s">
        <v>49</v>
      </c>
      <c r="I22" s="227" t="s">
        <v>49</v>
      </c>
      <c r="J22" s="227" t="s">
        <v>50</v>
      </c>
      <c r="K22" s="239">
        <v>956.09</v>
      </c>
      <c r="L22" s="240">
        <v>42.5</v>
      </c>
      <c r="M22" s="241"/>
      <c r="N22" s="241"/>
      <c r="O22" s="236"/>
      <c r="P22" s="212">
        <f t="shared" si="0"/>
        <v>42.493</v>
      </c>
      <c r="Q22" s="247"/>
      <c r="R22" s="248">
        <f ca="1" t="shared" si="1"/>
        <v>1092.02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1" t="str">
        <f>CONCATENATE(LEFT(L$7,P7),"-9")</f>
        <v>YP-2018-SHY-033-9</v>
      </c>
      <c r="B23" s="230"/>
      <c r="C23" s="231"/>
      <c r="D23" s="215"/>
      <c r="E23" s="227"/>
      <c r="F23" s="227" t="s">
        <v>49</v>
      </c>
      <c r="G23" s="227" t="s">
        <v>49</v>
      </c>
      <c r="H23" s="227" t="s">
        <v>49</v>
      </c>
      <c r="I23" s="227" t="s">
        <v>49</v>
      </c>
      <c r="J23" s="227" t="s">
        <v>50</v>
      </c>
      <c r="K23" s="239">
        <v>969.43</v>
      </c>
      <c r="L23" s="240">
        <v>43.1</v>
      </c>
      <c r="M23" s="241"/>
      <c r="N23" s="241"/>
      <c r="O23" s="236"/>
      <c r="P23" s="212">
        <f t="shared" si="0"/>
        <v>43.086</v>
      </c>
      <c r="Q23" s="247"/>
      <c r="R23" s="248">
        <f ca="1" t="shared" si="1"/>
        <v>1092.48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1" t="str">
        <f>CONCATENATE(LEFT(L$7,P7),"-10")</f>
        <v>YP-2018-SHY-033-10</v>
      </c>
      <c r="B24" s="225" t="s">
        <v>47</v>
      </c>
      <c r="C24" s="226"/>
      <c r="D24" s="215" t="str">
        <f>D18</f>
        <v>2018/01/23</v>
      </c>
      <c r="E24" s="227" t="s">
        <v>48</v>
      </c>
      <c r="F24" s="227" t="s">
        <v>49</v>
      </c>
      <c r="G24" s="227" t="s">
        <v>49</v>
      </c>
      <c r="H24" s="227" t="s">
        <v>49</v>
      </c>
      <c r="I24" s="227" t="s">
        <v>49</v>
      </c>
      <c r="J24" s="227" t="s">
        <v>50</v>
      </c>
      <c r="K24" s="227" t="s">
        <v>52</v>
      </c>
      <c r="L24" s="227" t="s">
        <v>53</v>
      </c>
      <c r="M24" s="227" t="s">
        <v>54</v>
      </c>
      <c r="N24" s="241" t="str">
        <f>M24</f>
        <v>42.2</v>
      </c>
      <c r="O24" s="236" t="s">
        <v>51</v>
      </c>
      <c r="P24" s="242" t="s">
        <v>55</v>
      </c>
      <c r="Q24" s="242" t="s">
        <v>55</v>
      </c>
      <c r="R24" s="242" t="s">
        <v>56</v>
      </c>
    </row>
    <row r="25" s="3" customFormat="1" ht="29.25" customHeight="1" spans="1:18">
      <c r="A25" s="251" t="str">
        <f>CONCATENATE(LEFT(L$7,P7),"-11")</f>
        <v>YP-2018-SHY-033-11</v>
      </c>
      <c r="B25" s="228"/>
      <c r="C25" s="229"/>
      <c r="D25" s="215"/>
      <c r="E25" s="227"/>
      <c r="F25" s="227" t="s">
        <v>49</v>
      </c>
      <c r="G25" s="227" t="s">
        <v>49</v>
      </c>
      <c r="H25" s="227" t="s">
        <v>49</v>
      </c>
      <c r="I25" s="227" t="s">
        <v>49</v>
      </c>
      <c r="J25" s="227" t="s">
        <v>50</v>
      </c>
      <c r="K25" s="227" t="s">
        <v>57</v>
      </c>
      <c r="L25" s="227" t="s">
        <v>58</v>
      </c>
      <c r="M25" s="227"/>
      <c r="N25" s="241"/>
      <c r="O25" s="236"/>
      <c r="R25" s="212"/>
    </row>
    <row r="26" s="3" customFormat="1" ht="29.25" customHeight="1" spans="1:18">
      <c r="A26" s="251" t="str">
        <f>CONCATENATE(LEFT(L$7,P7),"-12")</f>
        <v>YP-2018-SHY-033-12</v>
      </c>
      <c r="B26" s="230"/>
      <c r="C26" s="231"/>
      <c r="D26" s="215"/>
      <c r="E26" s="227"/>
      <c r="F26" s="227" t="s">
        <v>49</v>
      </c>
      <c r="G26" s="227" t="s">
        <v>49</v>
      </c>
      <c r="H26" s="227" t="s">
        <v>49</v>
      </c>
      <c r="I26" s="227" t="s">
        <v>49</v>
      </c>
      <c r="J26" s="227" t="s">
        <v>50</v>
      </c>
      <c r="K26" s="227" t="s">
        <v>59</v>
      </c>
      <c r="L26" s="227" t="s">
        <v>60</v>
      </c>
      <c r="M26" s="227"/>
      <c r="N26" s="241"/>
      <c r="O26" s="236"/>
      <c r="R26" s="212"/>
    </row>
    <row r="27" s="4" customFormat="1" ht="42.75" customHeight="1" spans="1:18">
      <c r="A27" s="13" t="s">
        <v>61</v>
      </c>
      <c r="B27" s="232"/>
      <c r="C27" s="14"/>
      <c r="D27" s="233" t="s">
        <v>10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62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2"/>
    <col min="19" max="16384" width="7.91666666666667" style="3"/>
  </cols>
  <sheetData>
    <row r="1" s="3" customFormat="1" ht="14.1" customHeight="1" spans="13:18">
      <c r="M1" s="18" t="s">
        <v>63</v>
      </c>
      <c r="N1" s="18"/>
      <c r="O1" s="18"/>
      <c r="R1" s="212"/>
    </row>
    <row r="2" s="3" customFormat="1" ht="14.1" customHeight="1" spans="13:18">
      <c r="M2" s="19"/>
      <c r="N2" s="19" t="s">
        <v>1</v>
      </c>
      <c r="O2" s="19"/>
      <c r="R2" s="212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2"/>
    </row>
    <row r="4" s="3" customFormat="1" ht="9.95" customHeight="1" spans="1:18">
      <c r="A4" s="6" t="s">
        <v>3</v>
      </c>
      <c r="B4" s="6"/>
      <c r="C4" s="213"/>
      <c r="D4" s="105"/>
      <c r="E4" s="105"/>
      <c r="F4" s="105"/>
      <c r="G4" s="105"/>
      <c r="H4" s="105"/>
      <c r="I4" s="105"/>
      <c r="J4" s="105"/>
      <c r="K4" s="105" t="s">
        <v>64</v>
      </c>
      <c r="L4" s="105"/>
      <c r="M4" s="105"/>
      <c r="N4" s="105"/>
      <c r="O4" s="105"/>
      <c r="R4" s="212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4"/>
    </row>
    <row r="6" s="3" customFormat="1" ht="24.95" customHeight="1" spans="1:18">
      <c r="A6" s="9" t="s">
        <v>7</v>
      </c>
      <c r="B6" s="10"/>
      <c r="C6" s="10"/>
      <c r="D6" s="214"/>
      <c r="E6" s="214"/>
      <c r="F6" s="214"/>
      <c r="G6" s="214"/>
      <c r="H6" s="214"/>
      <c r="I6" s="214"/>
      <c r="J6" s="10" t="s">
        <v>9</v>
      </c>
      <c r="K6" s="10"/>
      <c r="L6" s="234"/>
      <c r="M6" s="234"/>
      <c r="N6" s="234"/>
      <c r="O6" s="235"/>
      <c r="R6" s="212"/>
    </row>
    <row r="7" s="3" customFormat="1" ht="24.95" customHeight="1" spans="1:18">
      <c r="A7" s="11" t="s">
        <v>11</v>
      </c>
      <c r="B7" s="12"/>
      <c r="C7" s="12"/>
      <c r="D7" s="215"/>
      <c r="E7" s="215"/>
      <c r="F7" s="215"/>
      <c r="G7" s="215"/>
      <c r="H7" s="215"/>
      <c r="I7" s="215"/>
      <c r="J7" s="12" t="s">
        <v>13</v>
      </c>
      <c r="K7" s="12"/>
      <c r="L7" s="227"/>
      <c r="M7" s="227"/>
      <c r="N7" s="227"/>
      <c r="O7" s="236"/>
      <c r="R7" s="212"/>
    </row>
    <row r="8" s="3" customFormat="1" ht="24.95" customHeight="1" spans="1:18">
      <c r="A8" s="11" t="s">
        <v>16</v>
      </c>
      <c r="B8" s="12"/>
      <c r="C8" s="12"/>
      <c r="D8" s="215"/>
      <c r="E8" s="215"/>
      <c r="F8" s="215"/>
      <c r="G8" s="215"/>
      <c r="H8" s="215"/>
      <c r="I8" s="215"/>
      <c r="J8" s="12" t="s">
        <v>18</v>
      </c>
      <c r="K8" s="12"/>
      <c r="L8" s="227"/>
      <c r="M8" s="227"/>
      <c r="N8" s="227"/>
      <c r="O8" s="236"/>
      <c r="R8" s="212"/>
    </row>
    <row r="9" s="3" customFormat="1" ht="24.95" customHeight="1" spans="1:18">
      <c r="A9" s="11" t="s">
        <v>20</v>
      </c>
      <c r="B9" s="12"/>
      <c r="C9" s="12"/>
      <c r="D9" s="215"/>
      <c r="E9" s="215"/>
      <c r="F9" s="215"/>
      <c r="G9" s="215"/>
      <c r="H9" s="215"/>
      <c r="I9" s="215"/>
      <c r="J9" s="12" t="s">
        <v>22</v>
      </c>
      <c r="K9" s="12"/>
      <c r="L9" s="227"/>
      <c r="M9" s="227"/>
      <c r="N9" s="227"/>
      <c r="O9" s="236"/>
      <c r="R9" s="212"/>
    </row>
    <row r="10" s="3" customFormat="1" ht="35.1" customHeight="1" spans="1:18">
      <c r="A10" s="13" t="s">
        <v>25</v>
      </c>
      <c r="B10" s="14"/>
      <c r="C10" s="14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37"/>
      <c r="R10" s="212"/>
    </row>
    <row r="11" s="3" customFormat="1" ht="28.5" customHeight="1" spans="1:18">
      <c r="A11" s="109" t="s">
        <v>27</v>
      </c>
      <c r="B11" s="217"/>
      <c r="C11" s="1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38"/>
      <c r="R11" s="212"/>
    </row>
    <row r="12" s="3" customFormat="1" ht="22.5" customHeight="1" spans="1:18">
      <c r="A12" s="11" t="s">
        <v>29</v>
      </c>
      <c r="B12" s="219" t="s">
        <v>30</v>
      </c>
      <c r="C12" s="220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2"/>
    </row>
    <row r="13" s="3" customFormat="1" ht="27.75" customHeight="1" spans="1:19">
      <c r="A13" s="11"/>
      <c r="B13" s="221"/>
      <c r="C13" s="22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2" t="s">
        <v>42</v>
      </c>
      <c r="S13" s="3" t="s">
        <v>43</v>
      </c>
    </row>
    <row r="14" s="3" customFormat="1" ht="27" customHeight="1" spans="1:19">
      <c r="A14" s="11"/>
      <c r="B14" s="223"/>
      <c r="C14" s="217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5">
        <v>950</v>
      </c>
      <c r="S14" s="246" t="s">
        <v>65</v>
      </c>
    </row>
    <row r="15" s="3" customFormat="1" ht="29.25" customHeight="1" spans="1:18">
      <c r="A15" s="224"/>
      <c r="B15" s="225"/>
      <c r="C15" s="226"/>
      <c r="D15" s="227"/>
      <c r="E15" s="227"/>
      <c r="F15" s="227"/>
      <c r="G15" s="227"/>
      <c r="H15" s="227"/>
      <c r="I15" s="227"/>
      <c r="J15" s="227"/>
      <c r="K15" s="239"/>
      <c r="L15" s="240"/>
      <c r="M15" s="241"/>
      <c r="N15" s="241"/>
      <c r="O15" s="236"/>
      <c r="P15" s="212">
        <f t="shared" ref="P15:P23" si="0">ROUND(K15/22.5,3)</f>
        <v>0</v>
      </c>
      <c r="Q15" s="247" t="e">
        <f>ROUND(AVERAGE(L15:L17),3)</f>
        <v>#DIV/0!</v>
      </c>
      <c r="R15" s="248">
        <f ca="1" t="shared" ref="R15:R23" si="1">ROUND(R$14+RAND()*S$14,2)</f>
        <v>1017.44</v>
      </c>
    </row>
    <row r="16" s="3" customFormat="1" ht="29.25" customHeight="1" spans="1:18">
      <c r="A16" s="224"/>
      <c r="B16" s="228"/>
      <c r="C16" s="229"/>
      <c r="D16" s="227"/>
      <c r="E16" s="227"/>
      <c r="F16" s="227"/>
      <c r="G16" s="227"/>
      <c r="H16" s="227"/>
      <c r="I16" s="227"/>
      <c r="J16" s="227"/>
      <c r="K16" s="239"/>
      <c r="L16" s="240"/>
      <c r="M16" s="241"/>
      <c r="N16" s="241"/>
      <c r="O16" s="236"/>
      <c r="P16" s="212">
        <f t="shared" si="0"/>
        <v>0</v>
      </c>
      <c r="Q16" s="247"/>
      <c r="R16" s="248">
        <f ca="1" t="shared" si="1"/>
        <v>1024.77</v>
      </c>
    </row>
    <row r="17" s="3" customFormat="1" ht="29.25" customHeight="1" spans="1:18">
      <c r="A17" s="224"/>
      <c r="B17" s="230"/>
      <c r="C17" s="231"/>
      <c r="D17" s="227"/>
      <c r="E17" s="227"/>
      <c r="F17" s="227"/>
      <c r="G17" s="227"/>
      <c r="H17" s="227"/>
      <c r="I17" s="227"/>
      <c r="J17" s="227"/>
      <c r="K17" s="239"/>
      <c r="L17" s="240"/>
      <c r="M17" s="241"/>
      <c r="N17" s="241"/>
      <c r="O17" s="236"/>
      <c r="P17" s="212">
        <f t="shared" si="0"/>
        <v>0</v>
      </c>
      <c r="Q17" s="247"/>
      <c r="R17" s="248">
        <f ca="1" t="shared" si="1"/>
        <v>996.79</v>
      </c>
    </row>
    <row r="18" s="3" customFormat="1" ht="29.25" customHeight="1" spans="1:18">
      <c r="A18" s="224"/>
      <c r="B18" s="225"/>
      <c r="C18" s="226"/>
      <c r="D18" s="227"/>
      <c r="E18" s="227"/>
      <c r="F18" s="227"/>
      <c r="G18" s="227"/>
      <c r="H18" s="227"/>
      <c r="I18" s="227"/>
      <c r="J18" s="227"/>
      <c r="K18" s="239"/>
      <c r="L18" s="240"/>
      <c r="M18" s="241"/>
      <c r="N18" s="241"/>
      <c r="O18" s="236"/>
      <c r="P18" s="212">
        <f t="shared" si="0"/>
        <v>0</v>
      </c>
      <c r="Q18" s="247" t="e">
        <f>ROUND(AVERAGE(L18:L20),3)</f>
        <v>#DIV/0!</v>
      </c>
      <c r="R18" s="248">
        <f ca="1" t="shared" si="1"/>
        <v>993.62</v>
      </c>
    </row>
    <row r="19" s="3" customFormat="1" ht="29.25" customHeight="1" spans="1:18">
      <c r="A19" s="224"/>
      <c r="B19" s="228"/>
      <c r="C19" s="229"/>
      <c r="D19" s="227"/>
      <c r="E19" s="227"/>
      <c r="F19" s="227"/>
      <c r="G19" s="227"/>
      <c r="H19" s="227"/>
      <c r="I19" s="227"/>
      <c r="J19" s="227"/>
      <c r="K19" s="239"/>
      <c r="L19" s="240"/>
      <c r="M19" s="241"/>
      <c r="N19" s="241"/>
      <c r="O19" s="236"/>
      <c r="P19" s="212">
        <f t="shared" si="0"/>
        <v>0</v>
      </c>
      <c r="Q19" s="247"/>
      <c r="R19" s="248">
        <f ca="1" t="shared" si="1"/>
        <v>1021.42</v>
      </c>
    </row>
    <row r="20" s="3" customFormat="1" ht="29.25" customHeight="1" spans="1:18">
      <c r="A20" s="224"/>
      <c r="B20" s="230"/>
      <c r="C20" s="231"/>
      <c r="D20" s="227"/>
      <c r="E20" s="227"/>
      <c r="F20" s="227"/>
      <c r="G20" s="227"/>
      <c r="H20" s="227"/>
      <c r="I20" s="227"/>
      <c r="J20" s="227"/>
      <c r="K20" s="239"/>
      <c r="L20" s="240"/>
      <c r="M20" s="241"/>
      <c r="N20" s="241"/>
      <c r="O20" s="236"/>
      <c r="P20" s="212">
        <f t="shared" si="0"/>
        <v>0</v>
      </c>
      <c r="Q20" s="247"/>
      <c r="R20" s="248">
        <f ca="1" t="shared" si="1"/>
        <v>959.06</v>
      </c>
    </row>
    <row r="21" s="3" customFormat="1" ht="29.25" customHeight="1" spans="1:18">
      <c r="A21" s="224"/>
      <c r="B21" s="225"/>
      <c r="C21" s="226"/>
      <c r="D21" s="227"/>
      <c r="E21" s="227"/>
      <c r="F21" s="227"/>
      <c r="G21" s="227"/>
      <c r="H21" s="227"/>
      <c r="I21" s="227"/>
      <c r="J21" s="227"/>
      <c r="K21" s="239"/>
      <c r="L21" s="240"/>
      <c r="M21" s="241"/>
      <c r="N21" s="241"/>
      <c r="O21" s="236"/>
      <c r="P21" s="212">
        <f t="shared" si="0"/>
        <v>0</v>
      </c>
      <c r="Q21" s="247" t="e">
        <f>ROUND(AVERAGE(L21:L23),3)</f>
        <v>#DIV/0!</v>
      </c>
      <c r="R21" s="248">
        <f ca="1" t="shared" si="1"/>
        <v>1012.13</v>
      </c>
    </row>
    <row r="22" s="3" customFormat="1" ht="29.25" customHeight="1" spans="1:18">
      <c r="A22" s="224"/>
      <c r="B22" s="228"/>
      <c r="C22" s="229"/>
      <c r="D22" s="227"/>
      <c r="E22" s="227"/>
      <c r="F22" s="227"/>
      <c r="G22" s="227"/>
      <c r="H22" s="227"/>
      <c r="I22" s="227"/>
      <c r="J22" s="227"/>
      <c r="K22" s="239"/>
      <c r="L22" s="240"/>
      <c r="M22" s="241"/>
      <c r="N22" s="241"/>
      <c r="O22" s="236"/>
      <c r="P22" s="212">
        <f t="shared" si="0"/>
        <v>0</v>
      </c>
      <c r="Q22" s="247"/>
      <c r="R22" s="248">
        <f ca="1" t="shared" si="1"/>
        <v>959.44</v>
      </c>
    </row>
    <row r="23" s="3" customFormat="1" ht="29.25" customHeight="1" spans="1:18">
      <c r="A23" s="224"/>
      <c r="B23" s="230"/>
      <c r="C23" s="231"/>
      <c r="D23" s="227"/>
      <c r="E23" s="227"/>
      <c r="F23" s="227"/>
      <c r="G23" s="227"/>
      <c r="H23" s="227"/>
      <c r="I23" s="227"/>
      <c r="J23" s="227"/>
      <c r="K23" s="239"/>
      <c r="L23" s="240"/>
      <c r="M23" s="241"/>
      <c r="N23" s="241"/>
      <c r="O23" s="236"/>
      <c r="P23" s="212">
        <f t="shared" si="0"/>
        <v>0</v>
      </c>
      <c r="Q23" s="247"/>
      <c r="R23" s="248">
        <f ca="1" t="shared" si="1"/>
        <v>951.96</v>
      </c>
    </row>
    <row r="24" s="3" customFormat="1" ht="29.25" customHeight="1" spans="1:18">
      <c r="A24" s="224" t="s">
        <v>10</v>
      </c>
      <c r="B24" s="225" t="s">
        <v>10</v>
      </c>
      <c r="C24" s="226"/>
      <c r="D24" s="227" t="s">
        <v>10</v>
      </c>
      <c r="E24" s="227" t="s">
        <v>10</v>
      </c>
      <c r="F24" s="227" t="s">
        <v>10</v>
      </c>
      <c r="G24" s="227" t="s">
        <v>10</v>
      </c>
      <c r="H24" s="227" t="s">
        <v>10</v>
      </c>
      <c r="I24" s="227" t="s">
        <v>10</v>
      </c>
      <c r="J24" s="227" t="s">
        <v>10</v>
      </c>
      <c r="K24" s="227" t="s">
        <v>10</v>
      </c>
      <c r="L24" s="227" t="s">
        <v>10</v>
      </c>
      <c r="M24" s="227" t="s">
        <v>10</v>
      </c>
      <c r="N24" s="227" t="s">
        <v>10</v>
      </c>
      <c r="O24" s="236" t="s">
        <v>10</v>
      </c>
      <c r="P24" s="242" t="s">
        <v>55</v>
      </c>
      <c r="Q24" s="242" t="s">
        <v>55</v>
      </c>
      <c r="R24" s="242" t="s">
        <v>56</v>
      </c>
    </row>
    <row r="25" s="3" customFormat="1" ht="29.25" customHeight="1" spans="1:18">
      <c r="A25" s="224" t="s">
        <v>10</v>
      </c>
      <c r="B25" s="228"/>
      <c r="C25" s="229"/>
      <c r="D25" s="227"/>
      <c r="E25" s="227"/>
      <c r="F25" s="227" t="s">
        <v>10</v>
      </c>
      <c r="G25" s="227" t="s">
        <v>10</v>
      </c>
      <c r="H25" s="227" t="s">
        <v>10</v>
      </c>
      <c r="I25" s="227" t="s">
        <v>10</v>
      </c>
      <c r="J25" s="227" t="s">
        <v>10</v>
      </c>
      <c r="K25" s="227" t="s">
        <v>10</v>
      </c>
      <c r="L25" s="227" t="s">
        <v>10</v>
      </c>
      <c r="M25" s="227"/>
      <c r="N25" s="227"/>
      <c r="O25" s="236"/>
      <c r="R25" s="212"/>
    </row>
    <row r="26" s="3" customFormat="1" ht="29.25" customHeight="1" spans="1:18">
      <c r="A26" s="224" t="s">
        <v>10</v>
      </c>
      <c r="B26" s="230"/>
      <c r="C26" s="231"/>
      <c r="D26" s="227"/>
      <c r="E26" s="227"/>
      <c r="F26" s="227" t="s">
        <v>10</v>
      </c>
      <c r="G26" s="227" t="s">
        <v>10</v>
      </c>
      <c r="H26" s="227" t="s">
        <v>10</v>
      </c>
      <c r="I26" s="227" t="s">
        <v>10</v>
      </c>
      <c r="J26" s="227" t="s">
        <v>10</v>
      </c>
      <c r="K26" s="227" t="s">
        <v>10</v>
      </c>
      <c r="L26" s="227" t="s">
        <v>10</v>
      </c>
      <c r="M26" s="227"/>
      <c r="N26" s="227"/>
      <c r="O26" s="236"/>
      <c r="R26" s="212"/>
    </row>
    <row r="27" s="4" customFormat="1" ht="42.75" customHeight="1" spans="1:18">
      <c r="A27" s="13" t="s">
        <v>61</v>
      </c>
      <c r="B27" s="232"/>
      <c r="C27" s="14"/>
      <c r="D27" s="233" t="s">
        <v>10</v>
      </c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43"/>
      <c r="R27" s="249"/>
    </row>
    <row r="28" s="4" customFormat="1" ht="5.1" customHeight="1" spans="18:18">
      <c r="R28" s="249"/>
    </row>
    <row r="29" s="4" customFormat="1" customHeight="1" spans="1:18">
      <c r="A29" s="17" t="s">
        <v>62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49"/>
    </row>
    <row r="30" s="4" customFormat="1" customHeight="1" spans="18:18">
      <c r="R30" s="249"/>
    </row>
    <row r="31" s="4" customFormat="1" customHeight="1" spans="18:18">
      <c r="R31" s="249"/>
    </row>
    <row r="32" s="4" customFormat="1" customHeight="1" spans="18:18">
      <c r="R32" s="249"/>
    </row>
    <row r="33" s="4" customFormat="1" customHeight="1" spans="18:18">
      <c r="R33" s="249"/>
    </row>
    <row r="34" s="4" customFormat="1" customHeight="1" spans="18:18">
      <c r="R34" s="249"/>
    </row>
    <row r="35" s="4" customFormat="1" customHeight="1" spans="18:18">
      <c r="R35" s="249"/>
    </row>
    <row r="36" s="4" customFormat="1" customHeight="1" spans="18:18">
      <c r="R36" s="249"/>
    </row>
    <row r="37" s="4" customFormat="1" customHeight="1" spans="18:18">
      <c r="R37" s="249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2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2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2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2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2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2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35" workbookViewId="0">
      <selection activeCell="D71" sqref="D71:L73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66</v>
      </c>
      <c r="BI1" s="48"/>
      <c r="BJ1" s="48" t="s">
        <v>67</v>
      </c>
      <c r="BK1" s="48"/>
      <c r="BL1" s="48"/>
      <c r="BM1" s="48" t="s">
        <v>68</v>
      </c>
      <c r="BN1" s="48"/>
      <c r="BP1" s="48" t="s">
        <v>69</v>
      </c>
      <c r="BQ1" s="48"/>
      <c r="BR1" s="48" t="s">
        <v>67</v>
      </c>
      <c r="BS1" s="48"/>
      <c r="BT1" s="48"/>
      <c r="BU1" s="48" t="s">
        <v>68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70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71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72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报告编号：BG-2018-SHY-033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73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74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75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76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YP-2018-SHY-033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k22+897箱涵侧墙及顶板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78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80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81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82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83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84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86</v>
      </c>
      <c r="BH35" s="40"/>
      <c r="BI35" s="40"/>
      <c r="BJ35" s="40"/>
      <c r="BK35" s="40"/>
      <c r="BL35" s="40"/>
      <c r="BM35" s="40"/>
      <c r="BN35" s="40"/>
      <c r="BO35" s="56" t="s">
        <v>61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YP-2018-SHY-033-1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2018/01/23-2018/02/20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87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43.9</v>
      </c>
      <c r="BB38" s="185"/>
      <c r="BC38" s="185"/>
      <c r="BD38" s="185"/>
      <c r="BE38" s="185"/>
      <c r="BF38" s="190"/>
      <c r="BG38" s="158" t="s">
        <v>88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YP-2018-SHY-033-2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45.8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YP-2018-SHY-033-3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YP-2018-SHY-033-4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2018/01/23-2018/02/20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87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58" t="s">
        <v>88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YP-2018-SHY-033-5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YP-2018-SHY-033-6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41.3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YP-2018-SHY-033-7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2018/01/23-2018/02/20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87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42.3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42.6</v>
      </c>
      <c r="BB56" s="185"/>
      <c r="BC56" s="185"/>
      <c r="BD56" s="185"/>
      <c r="BE56" s="185"/>
      <c r="BF56" s="190"/>
      <c r="BG56" s="158" t="s">
        <v>88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121.7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YP-2018-SHY-033-8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YP-2018-SHY-033-9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43.1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131" t="str">
        <f>强度记录!A24</f>
        <v>YP-2018-SHY-033-10</v>
      </c>
      <c r="E65" s="132"/>
      <c r="F65" s="132"/>
      <c r="G65" s="132"/>
      <c r="H65" s="132"/>
      <c r="I65" s="132"/>
      <c r="J65" s="132"/>
      <c r="K65" s="132"/>
      <c r="L65" s="132"/>
      <c r="M65" s="140" t="str">
        <f>M47</f>
        <v>2018/01/23-2018/02/20</v>
      </c>
      <c r="N65" s="141"/>
      <c r="O65" s="141"/>
      <c r="P65" s="141"/>
      <c r="Q65" s="141"/>
      <c r="R65" s="141"/>
      <c r="S65" s="157"/>
      <c r="T65" s="158" t="s">
        <v>48</v>
      </c>
      <c r="U65" s="159"/>
      <c r="V65" s="159"/>
      <c r="W65" s="159"/>
      <c r="X65" s="159"/>
      <c r="Y65" s="166"/>
      <c r="Z65" s="158" t="s">
        <v>51</v>
      </c>
      <c r="AA65" s="159"/>
      <c r="AB65" s="159"/>
      <c r="AC65" s="159"/>
      <c r="AD65" s="159"/>
      <c r="AE65" s="159"/>
      <c r="AF65" s="159"/>
      <c r="AG65" s="166"/>
      <c r="AH65" s="169" t="s">
        <v>87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42.3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42.2</v>
      </c>
      <c r="BB65" s="185"/>
      <c r="BC65" s="185"/>
      <c r="BD65" s="185"/>
      <c r="BE65" s="185"/>
      <c r="BF65" s="190"/>
      <c r="BG65" s="158" t="s">
        <v>88</v>
      </c>
      <c r="BH65" s="159"/>
      <c r="BI65" s="159"/>
      <c r="BJ65" s="159"/>
      <c r="BK65" s="159"/>
      <c r="BL65" s="159"/>
      <c r="BM65" s="159"/>
      <c r="BN65" s="166"/>
      <c r="BO65" s="184">
        <f>ROUND(BA65/BW$29*100,1)</f>
        <v>120.6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133"/>
      <c r="E66" s="134"/>
      <c r="F66" s="134"/>
      <c r="G66" s="134"/>
      <c r="H66" s="134"/>
      <c r="I66" s="134"/>
      <c r="J66" s="134"/>
      <c r="K66" s="134"/>
      <c r="L66" s="134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131" t="str">
        <f>强度记录!A25</f>
        <v>YP-2018-SHY-033-11</v>
      </c>
      <c r="E68" s="132"/>
      <c r="F68" s="132"/>
      <c r="G68" s="132"/>
      <c r="H68" s="132"/>
      <c r="I68" s="132"/>
      <c r="J68" s="132"/>
      <c r="K68" s="132"/>
      <c r="L68" s="132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41.6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133"/>
      <c r="E69" s="134"/>
      <c r="F69" s="134"/>
      <c r="G69" s="134"/>
      <c r="H69" s="134"/>
      <c r="I69" s="134"/>
      <c r="J69" s="134"/>
      <c r="K69" s="134"/>
      <c r="L69" s="134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131" t="str">
        <f>强度记录!A26</f>
        <v>YP-2018-SHY-033-12</v>
      </c>
      <c r="E71" s="132"/>
      <c r="F71" s="132"/>
      <c r="G71" s="132"/>
      <c r="H71" s="132"/>
      <c r="I71" s="132"/>
      <c r="J71" s="132"/>
      <c r="K71" s="132"/>
      <c r="L71" s="132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42.3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133"/>
      <c r="E72" s="134"/>
      <c r="F72" s="134"/>
      <c r="G72" s="134"/>
      <c r="H72" s="134"/>
      <c r="I72" s="134"/>
      <c r="J72" s="134"/>
      <c r="K72" s="134"/>
      <c r="L72" s="134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5" t="s">
        <v>90</v>
      </c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  <c r="AS74" s="205"/>
      <c r="AT74" s="205"/>
      <c r="AU74" s="205"/>
      <c r="AV74" s="205"/>
      <c r="AW74" s="205"/>
      <c r="AX74" s="205"/>
      <c r="AY74" s="205"/>
      <c r="AZ74" s="205"/>
      <c r="BA74" s="205"/>
      <c r="BB74" s="205"/>
      <c r="BC74" s="205"/>
      <c r="BD74" s="205"/>
      <c r="BE74" s="205"/>
      <c r="BF74" s="205"/>
      <c r="BG74" s="205"/>
      <c r="BH74" s="205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7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  <c r="AS75" s="205"/>
      <c r="AT75" s="205"/>
      <c r="AU75" s="205"/>
      <c r="AV75" s="205"/>
      <c r="AW75" s="205"/>
      <c r="AX75" s="205"/>
      <c r="AY75" s="205"/>
      <c r="AZ75" s="205"/>
      <c r="BA75" s="205"/>
      <c r="BB75" s="205"/>
      <c r="BC75" s="205"/>
      <c r="BD75" s="205"/>
      <c r="BE75" s="205"/>
      <c r="BF75" s="205"/>
      <c r="BG75" s="205"/>
      <c r="BH75" s="205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7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  <c r="AS76" s="205"/>
      <c r="AT76" s="205"/>
      <c r="AU76" s="205"/>
      <c r="AV76" s="205"/>
      <c r="AW76" s="205"/>
      <c r="AX76" s="205"/>
      <c r="AY76" s="205"/>
      <c r="AZ76" s="205"/>
      <c r="BA76" s="205"/>
      <c r="BB76" s="205"/>
      <c r="BC76" s="205"/>
      <c r="BD76" s="205"/>
      <c r="BE76" s="205"/>
      <c r="BF76" s="205"/>
      <c r="BG76" s="205"/>
      <c r="BH76" s="205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7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  <c r="AS77" s="205"/>
      <c r="AT77" s="205"/>
      <c r="AU77" s="205"/>
      <c r="AV77" s="205"/>
      <c r="AW77" s="205"/>
      <c r="AX77" s="205"/>
      <c r="AY77" s="205"/>
      <c r="AZ77" s="205"/>
      <c r="BA77" s="205"/>
      <c r="BB77" s="205"/>
      <c r="BC77" s="205"/>
      <c r="BD77" s="205"/>
      <c r="BE77" s="205"/>
      <c r="BF77" s="205"/>
      <c r="BG77" s="205"/>
      <c r="BH77" s="205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7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5"/>
      <c r="BF78" s="205"/>
      <c r="BG78" s="205"/>
      <c r="BH78" s="205"/>
      <c r="BI78" s="205"/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7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  <c r="AP79" s="205"/>
      <c r="AQ79" s="205"/>
      <c r="AR79" s="205"/>
      <c r="AS79" s="205"/>
      <c r="AT79" s="205"/>
      <c r="AU79" s="205"/>
      <c r="AV79" s="205"/>
      <c r="AW79" s="205"/>
      <c r="AX79" s="205"/>
      <c r="AY79" s="205"/>
      <c r="AZ79" s="205"/>
      <c r="BA79" s="205"/>
      <c r="BB79" s="205"/>
      <c r="BC79" s="205"/>
      <c r="BD79" s="205"/>
      <c r="BE79" s="205"/>
      <c r="BF79" s="205"/>
      <c r="BG79" s="205"/>
      <c r="BH79" s="205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7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AZ80" s="205"/>
      <c r="BA80" s="205"/>
      <c r="BB80" s="205"/>
      <c r="BC80" s="205"/>
      <c r="BD80" s="205"/>
      <c r="BE80" s="205"/>
      <c r="BF80" s="205"/>
      <c r="BG80" s="205"/>
      <c r="BH80" s="205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7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  <c r="AM81" s="205"/>
      <c r="AN81" s="205"/>
      <c r="AO81" s="205"/>
      <c r="AP81" s="205"/>
      <c r="AQ81" s="205"/>
      <c r="AR81" s="205"/>
      <c r="AS81" s="205"/>
      <c r="AT81" s="205"/>
      <c r="AU81" s="205"/>
      <c r="AV81" s="205"/>
      <c r="AW81" s="205"/>
      <c r="AX81" s="205"/>
      <c r="AY81" s="205"/>
      <c r="AZ81" s="205"/>
      <c r="BA81" s="205"/>
      <c r="BB81" s="205"/>
      <c r="BC81" s="205"/>
      <c r="BD81" s="205"/>
      <c r="BE81" s="205"/>
      <c r="BF81" s="205"/>
      <c r="BG81" s="205"/>
      <c r="BH81" s="205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7"/>
    </row>
    <row r="82" s="29" customFormat="1" ht="7.35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08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09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09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09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09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09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0"/>
    </row>
    <row r="89" s="29" customFormat="1" ht="7.35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5" t="s">
        <v>93</v>
      </c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  <c r="AM89" s="205"/>
      <c r="AN89" s="205"/>
      <c r="AO89" s="205"/>
      <c r="AP89" s="205"/>
      <c r="AQ89" s="205"/>
      <c r="AR89" s="205"/>
      <c r="AS89" s="205"/>
      <c r="AT89" s="205"/>
      <c r="AU89" s="205"/>
      <c r="AV89" s="205"/>
      <c r="AW89" s="205"/>
      <c r="AX89" s="205"/>
      <c r="AY89" s="205"/>
      <c r="AZ89" s="205"/>
      <c r="BA89" s="205"/>
      <c r="BB89" s="205"/>
      <c r="BC89" s="205"/>
      <c r="BD89" s="205"/>
      <c r="BE89" s="205"/>
      <c r="BF89" s="205"/>
      <c r="BG89" s="205"/>
      <c r="BH89" s="205"/>
      <c r="BI89" s="205"/>
      <c r="BJ89" s="205"/>
      <c r="BK89" s="205"/>
      <c r="BL89" s="205"/>
      <c r="BM89" s="205"/>
      <c r="BN89" s="205"/>
      <c r="BO89" s="205"/>
      <c r="BP89" s="205"/>
      <c r="BQ89" s="205"/>
      <c r="BR89" s="205"/>
      <c r="BS89" s="205"/>
      <c r="BT89" s="205"/>
      <c r="BU89" s="205"/>
      <c r="BV89" s="207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  <c r="AM90" s="205"/>
      <c r="AN90" s="205"/>
      <c r="AO90" s="205"/>
      <c r="AP90" s="205"/>
      <c r="AQ90" s="205"/>
      <c r="AR90" s="205"/>
      <c r="AS90" s="205"/>
      <c r="AT90" s="205"/>
      <c r="AU90" s="205"/>
      <c r="AV90" s="205"/>
      <c r="AW90" s="205"/>
      <c r="AX90" s="205"/>
      <c r="AY90" s="205"/>
      <c r="AZ90" s="205"/>
      <c r="BA90" s="205"/>
      <c r="BB90" s="205"/>
      <c r="BC90" s="205"/>
      <c r="BD90" s="205"/>
      <c r="BE90" s="205"/>
      <c r="BF90" s="205"/>
      <c r="BG90" s="205"/>
      <c r="BH90" s="205"/>
      <c r="BI90" s="205"/>
      <c r="BJ90" s="205"/>
      <c r="BK90" s="205"/>
      <c r="BL90" s="205"/>
      <c r="BM90" s="205"/>
      <c r="BN90" s="205"/>
      <c r="BO90" s="205"/>
      <c r="BP90" s="205"/>
      <c r="BQ90" s="205"/>
      <c r="BR90" s="205"/>
      <c r="BS90" s="205"/>
      <c r="BT90" s="205"/>
      <c r="BU90" s="205"/>
      <c r="BV90" s="207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  <c r="AM91" s="205"/>
      <c r="AN91" s="205"/>
      <c r="AO91" s="205"/>
      <c r="AP91" s="205"/>
      <c r="AQ91" s="205"/>
      <c r="AR91" s="205"/>
      <c r="AS91" s="205"/>
      <c r="AT91" s="205"/>
      <c r="AU91" s="205"/>
      <c r="AV91" s="205"/>
      <c r="AW91" s="205"/>
      <c r="AX91" s="205"/>
      <c r="AY91" s="205"/>
      <c r="AZ91" s="205"/>
      <c r="BA91" s="205"/>
      <c r="BB91" s="205"/>
      <c r="BC91" s="205"/>
      <c r="BD91" s="205"/>
      <c r="BE91" s="205"/>
      <c r="BF91" s="205"/>
      <c r="BG91" s="205"/>
      <c r="BH91" s="205"/>
      <c r="BI91" s="205"/>
      <c r="BJ91" s="205"/>
      <c r="BK91" s="205"/>
      <c r="BL91" s="205"/>
      <c r="BM91" s="205"/>
      <c r="BN91" s="205"/>
      <c r="BO91" s="205"/>
      <c r="BP91" s="205"/>
      <c r="BQ91" s="205"/>
      <c r="BR91" s="205"/>
      <c r="BS91" s="205"/>
      <c r="BT91" s="205"/>
      <c r="BU91" s="205"/>
      <c r="BV91" s="207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  <c r="AM92" s="205"/>
      <c r="AN92" s="205"/>
      <c r="AO92" s="205"/>
      <c r="AP92" s="205"/>
      <c r="AQ92" s="205"/>
      <c r="AR92" s="205"/>
      <c r="AS92" s="205"/>
      <c r="AT92" s="205"/>
      <c r="AU92" s="205"/>
      <c r="AV92" s="205"/>
      <c r="AW92" s="205"/>
      <c r="AX92" s="205"/>
      <c r="AY92" s="205"/>
      <c r="AZ92" s="205"/>
      <c r="BA92" s="205"/>
      <c r="BB92" s="205"/>
      <c r="BC92" s="205"/>
      <c r="BD92" s="205"/>
      <c r="BE92" s="205"/>
      <c r="BF92" s="205"/>
      <c r="BG92" s="205"/>
      <c r="BH92" s="205"/>
      <c r="BI92" s="205"/>
      <c r="BJ92" s="205"/>
      <c r="BK92" s="205"/>
      <c r="BL92" s="205"/>
      <c r="BM92" s="205"/>
      <c r="BN92" s="205"/>
      <c r="BO92" s="205"/>
      <c r="BP92" s="205"/>
      <c r="BQ92" s="205"/>
      <c r="BR92" s="205"/>
      <c r="BS92" s="205"/>
      <c r="BT92" s="205"/>
      <c r="BU92" s="205"/>
      <c r="BV92" s="207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  <c r="AM93" s="205"/>
      <c r="AN93" s="205"/>
      <c r="AO93" s="205"/>
      <c r="AP93" s="205"/>
      <c r="AQ93" s="205"/>
      <c r="AR93" s="205"/>
      <c r="AS93" s="205"/>
      <c r="AT93" s="205"/>
      <c r="AU93" s="205"/>
      <c r="AV93" s="205"/>
      <c r="AW93" s="205"/>
      <c r="AX93" s="205"/>
      <c r="AY93" s="205"/>
      <c r="AZ93" s="205"/>
      <c r="BA93" s="205"/>
      <c r="BB93" s="205"/>
      <c r="BC93" s="205"/>
      <c r="BD93" s="205"/>
      <c r="BE93" s="205"/>
      <c r="BF93" s="205"/>
      <c r="BG93" s="205"/>
      <c r="BH93" s="205"/>
      <c r="BI93" s="205"/>
      <c r="BJ93" s="205"/>
      <c r="BK93" s="205"/>
      <c r="BL93" s="205"/>
      <c r="BM93" s="205"/>
      <c r="BN93" s="205"/>
      <c r="BO93" s="205"/>
      <c r="BP93" s="205"/>
      <c r="BQ93" s="205"/>
      <c r="BR93" s="205"/>
      <c r="BS93" s="205"/>
      <c r="BT93" s="205"/>
      <c r="BU93" s="205"/>
      <c r="BV93" s="207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  <c r="AM94" s="205"/>
      <c r="AN94" s="205"/>
      <c r="AO94" s="205"/>
      <c r="AP94" s="205"/>
      <c r="AQ94" s="205"/>
      <c r="AR94" s="205"/>
      <c r="AS94" s="205"/>
      <c r="AT94" s="205"/>
      <c r="AU94" s="205"/>
      <c r="AV94" s="205"/>
      <c r="AW94" s="205"/>
      <c r="AX94" s="205"/>
      <c r="AY94" s="205"/>
      <c r="AZ94" s="205"/>
      <c r="BA94" s="205"/>
      <c r="BB94" s="205"/>
      <c r="BC94" s="205"/>
      <c r="BD94" s="205"/>
      <c r="BE94" s="205"/>
      <c r="BF94" s="205"/>
      <c r="BG94" s="205"/>
      <c r="BH94" s="205"/>
      <c r="BI94" s="205"/>
      <c r="BJ94" s="205"/>
      <c r="BK94" s="205"/>
      <c r="BL94" s="205"/>
      <c r="BM94" s="205"/>
      <c r="BN94" s="205"/>
      <c r="BO94" s="205"/>
      <c r="BP94" s="205"/>
      <c r="BQ94" s="205"/>
      <c r="BR94" s="205"/>
      <c r="BS94" s="205"/>
      <c r="BT94" s="205"/>
      <c r="BU94" s="205"/>
      <c r="BV94" s="207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  <c r="AM95" s="205"/>
      <c r="AN95" s="205"/>
      <c r="AO95" s="205"/>
      <c r="AP95" s="205"/>
      <c r="AQ95" s="205"/>
      <c r="AR95" s="205"/>
      <c r="AS95" s="205"/>
      <c r="AT95" s="205"/>
      <c r="AU95" s="205"/>
      <c r="AV95" s="205"/>
      <c r="AW95" s="205"/>
      <c r="AX95" s="205"/>
      <c r="AY95" s="205"/>
      <c r="AZ95" s="205"/>
      <c r="BA95" s="205"/>
      <c r="BB95" s="205"/>
      <c r="BC95" s="205"/>
      <c r="BD95" s="205"/>
      <c r="BE95" s="205"/>
      <c r="BF95" s="205"/>
      <c r="BG95" s="205"/>
      <c r="BH95" s="205"/>
      <c r="BI95" s="205"/>
      <c r="BJ95" s="205"/>
      <c r="BK95" s="205"/>
      <c r="BL95" s="205"/>
      <c r="BM95" s="205"/>
      <c r="BN95" s="205"/>
      <c r="BO95" s="205"/>
      <c r="BP95" s="205"/>
      <c r="BQ95" s="205"/>
      <c r="BR95" s="205"/>
      <c r="BS95" s="205"/>
      <c r="BT95" s="205"/>
      <c r="BU95" s="205"/>
      <c r="BV95" s="207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1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66</v>
      </c>
      <c r="BI1" s="48"/>
      <c r="BJ1" s="86"/>
      <c r="BK1" s="86"/>
      <c r="BL1" s="86"/>
      <c r="BM1" s="48" t="s">
        <v>68</v>
      </c>
      <c r="BN1" s="48"/>
      <c r="BP1" s="48" t="s">
        <v>69</v>
      </c>
      <c r="BQ1" s="48"/>
      <c r="BR1" s="48"/>
      <c r="BS1" s="48"/>
      <c r="BT1" s="48"/>
      <c r="BU1" s="48" t="s">
        <v>68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72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104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82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83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84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86</v>
      </c>
      <c r="BH35" s="40"/>
      <c r="BI35" s="40"/>
      <c r="BJ35" s="40"/>
      <c r="BK35" s="40"/>
      <c r="BL35" s="40"/>
      <c r="BM35" s="40"/>
      <c r="BN35" s="40"/>
      <c r="BO35" s="56" t="s">
        <v>61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89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91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92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94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95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96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97</v>
      </c>
      <c r="AQ98" s="48"/>
      <c r="AR98" s="48"/>
      <c r="AS98" s="48"/>
      <c r="AT98" s="48"/>
      <c r="AU98" s="48"/>
      <c r="AV98" s="48"/>
      <c r="AW98" s="48"/>
      <c r="AX98" s="48"/>
      <c r="AY98" s="48" t="s">
        <v>98</v>
      </c>
      <c r="AZ98" s="48"/>
      <c r="BA98" s="48"/>
      <c r="BB98" s="48"/>
      <c r="BC98" s="48"/>
      <c r="BD98" s="48"/>
      <c r="BE98" s="48" t="s">
        <v>99</v>
      </c>
      <c r="BF98" s="48"/>
      <c r="BG98" s="48"/>
      <c r="BH98" s="48"/>
      <c r="BI98" s="48"/>
      <c r="BJ98" s="48"/>
      <c r="BK98" s="48" t="s">
        <v>100</v>
      </c>
      <c r="BL98" s="48"/>
      <c r="BM98" s="48"/>
      <c r="BN98" s="85"/>
      <c r="BO98" s="48" t="s">
        <v>101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107</v>
      </c>
      <c r="M1" s="18"/>
      <c r="N1" s="18"/>
    </row>
    <row r="2" s="3" customFormat="1" ht="14.1" customHeight="1" spans="12:14">
      <c r="L2" s="19"/>
      <c r="M2" s="19" t="s">
        <v>108</v>
      </c>
      <c r="N2" s="19"/>
    </row>
    <row r="3" s="3" customFormat="1" ht="24.95" customHeight="1" spans="1:15">
      <c r="A3" s="104" t="s">
        <v>109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110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105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111</v>
      </c>
      <c r="J11" s="110" t="s">
        <v>112</v>
      </c>
      <c r="K11" s="110" t="s">
        <v>113</v>
      </c>
      <c r="L11" s="110" t="s">
        <v>114</v>
      </c>
      <c r="M11" s="110" t="s">
        <v>115</v>
      </c>
      <c r="N11" s="115" t="s">
        <v>116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61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117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66</v>
      </c>
      <c r="BI1" s="48"/>
      <c r="BJ1" s="86"/>
      <c r="BK1" s="86"/>
      <c r="BL1" s="86"/>
      <c r="BM1" s="48" t="s">
        <v>68</v>
      </c>
      <c r="BN1" s="48"/>
      <c r="BP1" s="48" t="s">
        <v>69</v>
      </c>
      <c r="BQ1" s="48"/>
      <c r="BR1" s="48"/>
      <c r="BS1" s="48"/>
      <c r="BT1" s="48"/>
      <c r="BU1" s="48" t="s">
        <v>68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72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120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74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75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77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79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82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106</v>
      </c>
      <c r="E35" s="52"/>
      <c r="F35" s="52"/>
      <c r="G35" s="52"/>
      <c r="H35" s="52"/>
      <c r="I35" s="52"/>
      <c r="J35" s="52"/>
      <c r="K35" s="52"/>
      <c r="L35" s="52"/>
      <c r="M35" s="56" t="s">
        <v>83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121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122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86</v>
      </c>
      <c r="BH35" s="40"/>
      <c r="BI35" s="40"/>
      <c r="BJ35" s="40"/>
      <c r="BK35" s="40"/>
      <c r="BL35" s="40"/>
      <c r="BM35" s="40"/>
      <c r="BN35" s="40"/>
      <c r="BO35" s="56" t="s">
        <v>61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89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91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92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94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95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96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97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98</v>
      </c>
      <c r="AZ100" s="48"/>
      <c r="BA100" s="48"/>
      <c r="BB100" s="48"/>
      <c r="BC100" s="48"/>
      <c r="BD100" s="48"/>
      <c r="BE100" s="48" t="s">
        <v>99</v>
      </c>
      <c r="BF100" s="48"/>
      <c r="BG100" s="48"/>
      <c r="BH100" s="48"/>
      <c r="BI100" s="48"/>
      <c r="BJ100" s="48"/>
      <c r="BK100" s="48" t="s">
        <v>100</v>
      </c>
      <c r="BL100" s="48"/>
      <c r="BM100" s="48"/>
      <c r="BN100" s="85"/>
      <c r="BO100" s="48" t="s">
        <v>101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107</v>
      </c>
      <c r="M1" s="18"/>
      <c r="N1" s="18"/>
      <c r="O1" s="18"/>
    </row>
    <row r="2" s="1" customFormat="1" ht="14.1" customHeight="1" spans="13:15">
      <c r="M2" s="19"/>
      <c r="N2" s="19" t="s">
        <v>123</v>
      </c>
      <c r="O2" s="19"/>
    </row>
    <row r="3" s="1" customFormat="1" ht="24.95" customHeight="1" spans="1:15">
      <c r="A3" s="5" t="s">
        <v>124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125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126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129</v>
      </c>
      <c r="B15" s="12"/>
      <c r="C15" s="12"/>
      <c r="D15" s="12"/>
      <c r="E15" s="12"/>
      <c r="F15" s="12"/>
      <c r="G15" s="12"/>
      <c r="H15" s="12" t="s">
        <v>130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131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132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133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134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136</v>
      </c>
      <c r="B22" s="12" t="s">
        <v>137</v>
      </c>
      <c r="C22" s="12" t="s">
        <v>138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139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140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141</v>
      </c>
      <c r="C25" s="12" t="s">
        <v>138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139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140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142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143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144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145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61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