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<sst xmlns="http://schemas.openxmlformats.org/spreadsheetml/2006/main" count="140">
  <si>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</si>
  <si>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</si>
  <si>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</si>
  <si>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</si>
  <si>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</si>
  <si>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JL-2018-SHY-038</t>
    </r>
  </si>
  <si>
    <t xml:space="preserve"> </t>
  </si>
  <si>
    <t>工程部位/用途</t>
  </si>
  <si>
    <t>S246分离立交右幅12-1#桩基</t>
  </si>
  <si>
    <t>委托/任务编号</t>
  </si>
  <si>
    <t>/</t>
  </si>
  <si>
    <t>试验依据</t>
  </si>
  <si>
    <t>JTG E30-2005</t>
  </si>
  <si>
    <t>样品编号</t>
  </si>
  <si>
    <t>YP-2018-SHY-038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</si>
  <si>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</si>
  <si>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</si>
  <si>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</si>
  <si>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</si>
  <si>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</si>
  <si>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</si>
  <si>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</si>
  <si>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</si>
  <si>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2018/02/01-2018/03/01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</si>
  <si>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</si>
  <si>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</si>
  <si>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</si>
  <si>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</si>
  <si>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</si>
  <si>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</si>
  <si>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</si>
  <si>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</si>
  <si>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</si>
  <si>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</si>
  <si>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</si>
  <si>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</si>
  <si>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</si>
  <si>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</si>
  <si>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</si>
  <si>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</si>
  <si>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</si>
  <si>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</si>
  <si>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</si>
  <si>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</si>
  <si>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</si>
  <si>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</si>
  <si>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</si>
  <si>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</si>
  <si>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</si>
  <si>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</si>
  <si>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</si>
  <si>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</si>
  <si>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\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</si>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</sst>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indexed="8"/>
      <name val="宋体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1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48" applyNumberFormat="0" applyFill="0" applyAlignment="0" applyProtection="0">
      <alignment vertical="center"/>
    </xf>
    <xf numFmtId="0" fontId="13" fillId="0" borderId="48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6" fillId="0" borderId="50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6" fillId="19" borderId="51" applyNumberFormat="0" applyAlignment="0" applyProtection="0">
      <alignment vertical="center"/>
    </xf>
    <xf numFmtId="0" fontId="27" fillId="19" borderId="49" applyNumberFormat="0" applyAlignment="0" applyProtection="0">
      <alignment vertical="center"/>
    </xf>
    <xf numFmtId="0" fontId="28" fillId="20" borderId="52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9" fillId="0" borderId="53" applyNumberFormat="0" applyFill="0" applyAlignment="0" applyProtection="0">
      <alignment vertical="center"/>
    </xf>
    <xf numFmtId="0" fontId="30" fillId="0" borderId="54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1" fillId="0" borderId="0">
      <alignment vertical="center"/>
    </xf>
    <xf numFmtId="0" fontId="15" fillId="2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1" fillId="0" borderId="0">
      <alignment vertical="center"/>
    </xf>
  </cellStyleXfs>
  <cellXfs count="25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0" fontId="8" fillId="0" borderId="3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2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9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  <c r="S5" s="2" t="s">
        <v>6</v>
      </c>
    </row>
    <row r="6" s="3" customFormat="1" ht="24.95" customHeight="1" spans="1:18">
      <c r="A6" s="9" t="s">
        <v>7</v>
      </c>
      <c r="B6" s="10"/>
      <c r="C6" s="10"/>
      <c r="D6" s="253" t="s">
        <v>8</v>
      </c>
      <c r="E6" s="253"/>
      <c r="F6" s="253"/>
      <c r="G6" s="253"/>
      <c r="H6" s="253"/>
      <c r="I6" s="253"/>
      <c r="J6" s="10" t="s">
        <v>9</v>
      </c>
      <c r="K6" s="10"/>
      <c r="L6" s="237" t="s">
        <v>10</v>
      </c>
      <c r="M6" s="237"/>
      <c r="N6" s="237"/>
      <c r="O6" s="238"/>
      <c r="R6" s="215"/>
    </row>
    <row r="7" s="3" customFormat="1" ht="24.95" customHeight="1" spans="1:18">
      <c r="A7" s="11" t="s">
        <v>11</v>
      </c>
      <c r="B7" s="12"/>
      <c r="C7" s="12"/>
      <c r="D7" s="218" t="s">
        <v>12</v>
      </c>
      <c r="E7" s="218"/>
      <c r="F7" s="218"/>
      <c r="G7" s="218"/>
      <c r="H7" s="218"/>
      <c r="I7" s="218"/>
      <c r="J7" s="12" t="s">
        <v>13</v>
      </c>
      <c r="K7" s="12"/>
      <c r="L7" s="257" t="s">
        <v>14</v>
      </c>
      <c r="M7" s="257"/>
      <c r="N7" s="257"/>
      <c r="O7" s="258"/>
      <c r="P7" s="3" t="s">
        <v>15</v>
      </c>
      <c r="Q7" s="215" t="str">
        <f>RIGHT(L7,2)</f>
        <v>38</v>
      </c>
      <c r="R7" s="215"/>
    </row>
    <row r="8" s="3" customFormat="1" ht="24.95" customHeight="1" spans="1:18">
      <c r="A8" s="11" t="s">
        <v>16</v>
      </c>
      <c r="B8" s="12"/>
      <c r="C8" s="12"/>
      <c r="D8" s="218" t="s">
        <v>17</v>
      </c>
      <c r="E8" s="218"/>
      <c r="F8" s="218"/>
      <c r="G8" s="218"/>
      <c r="H8" s="218"/>
      <c r="I8" s="218"/>
      <c r="J8" s="12" t="s">
        <v>18</v>
      </c>
      <c r="K8" s="12"/>
      <c r="L8" s="230" t="s">
        <v>19</v>
      </c>
      <c r="M8" s="230"/>
      <c r="N8" s="230"/>
      <c r="O8" s="239"/>
      <c r="R8" s="215"/>
    </row>
    <row r="9" s="3" customFormat="1" ht="24.95" customHeight="1" spans="1:18">
      <c r="A9" s="11" t="s">
        <v>20</v>
      </c>
      <c r="B9" s="12"/>
      <c r="C9" s="12"/>
      <c r="D9" s="218" t="s">
        <v>21</v>
      </c>
      <c r="E9" s="218"/>
      <c r="F9" s="218"/>
      <c r="G9" s="218"/>
      <c r="H9" s="218"/>
      <c r="I9" s="218"/>
      <c r="J9" s="12" t="s">
        <v>22</v>
      </c>
      <c r="K9" s="12"/>
      <c r="L9" s="257" t="s">
        <v>23</v>
      </c>
      <c r="M9" s="257"/>
      <c r="N9" s="257"/>
      <c r="O9" s="258"/>
      <c r="P9" s="3" t="s">
        <v>24</v>
      </c>
      <c r="R9" s="215"/>
    </row>
    <row r="10" s="3" customFormat="1" ht="35.1" customHeight="1" spans="1:18">
      <c r="A10" s="13" t="s">
        <v>25</v>
      </c>
      <c r="B10" s="14"/>
      <c r="C10" s="14"/>
      <c r="D10" s="219" t="s">
        <v>26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27</v>
      </c>
      <c r="B11" s="220"/>
      <c r="C11" s="110"/>
      <c r="D11" s="221" t="s">
        <v>28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29</v>
      </c>
      <c r="B12" s="222" t="s">
        <v>30</v>
      </c>
      <c r="C12" s="223"/>
      <c r="D12" s="12" t="s">
        <v>31</v>
      </c>
      <c r="E12" s="12" t="s">
        <v>32</v>
      </c>
      <c r="F12" s="12" t="s">
        <v>33</v>
      </c>
      <c r="G12" s="12"/>
      <c r="H12" s="12"/>
      <c r="I12" s="12"/>
      <c r="J12" s="12" t="s">
        <v>34</v>
      </c>
      <c r="K12" s="12" t="s">
        <v>35</v>
      </c>
      <c r="L12" s="12" t="s">
        <v>36</v>
      </c>
      <c r="M12" s="12" t="s">
        <v>37</v>
      </c>
      <c r="N12" s="12" t="s">
        <v>38</v>
      </c>
      <c r="O12" s="28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9.25" customHeight="1" spans="1:26">
      <c r="A15" s="254" t="str">
        <f>CONCATENATE(LEFT(L$7,P7),"-1")</f>
        <v>YP-2018-SHY-038-1</v>
      </c>
      <c r="B15" s="228" t="s">
        <v>47</v>
      </c>
      <c r="C15" s="229"/>
      <c r="D15" s="255" t="str">
        <f>LEFT(L9,P9)</f>
        <v>2018/02/01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/>
      <c r="L15" s="243">
        <v>41.6</v>
      </c>
      <c r="M15" s="244">
        <v>43.8</v>
      </c>
      <c r="N15" s="244">
        <f>M15</f>
        <v>43.8</v>
      </c>
      <c r="O15" s="239" t="s">
        <v>51</v>
      </c>
      <c r="P15" s="215">
        <f t="shared" ref="P15:P23" si="0">ROUND(K15/22.5,3)</f>
        <v>0</v>
      </c>
      <c r="Q15" s="250">
        <f>ROUND(AVERAGE(L15:L17),3)</f>
        <v>43.767</v>
      </c>
      <c r="R15" s="251">
        <f ca="1" t="shared" ref="R15:R23" si="1">ROUND(R$14+RAND()*S$14,2)</f>
        <v>1114.84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4" t="str">
        <f>CONCATENATE(LEFT(L$7,P7),"-2")</f>
        <v>YP-2018-SHY-038-2</v>
      </c>
      <c r="B16" s="231"/>
      <c r="C16" s="232"/>
      <c r="D16" s="255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/>
      <c r="L16" s="243">
        <v>44.9</v>
      </c>
      <c r="M16" s="244"/>
      <c r="N16" s="244"/>
      <c r="O16" s="239"/>
      <c r="P16" s="215">
        <f t="shared" si="0"/>
        <v>0</v>
      </c>
      <c r="Q16" s="250"/>
      <c r="R16" s="251">
        <f ca="1" t="shared" si="1"/>
        <v>1114.02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4" t="str">
        <f>CONCATENATE(LEFT(L$7,P7),"-3")</f>
        <v>YP-2018-SHY-038-3</v>
      </c>
      <c r="B17" s="233"/>
      <c r="C17" s="234"/>
      <c r="D17" s="255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/>
      <c r="L17" s="243">
        <v>44.8</v>
      </c>
      <c r="M17" s="244"/>
      <c r="N17" s="244"/>
      <c r="O17" s="239"/>
      <c r="P17" s="215">
        <f t="shared" si="0"/>
        <v>0</v>
      </c>
      <c r="Q17" s="250"/>
      <c r="R17" s="251">
        <f ca="1" t="shared" si="1"/>
        <v>1074.65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4" t="str">
        <f>CONCATENATE(LEFT(L$7,P7),"-4")</f>
        <v>YP-2018-SHY-038-4</v>
      </c>
      <c r="B18" s="228" t="s">
        <v>47</v>
      </c>
      <c r="C18" s="229"/>
      <c r="D18" s="218" t="str">
        <f>D15</f>
        <v>2018/02/01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242"/>
      <c r="L18" s="243">
        <v>45.8</v>
      </c>
      <c r="M18" s="244">
        <v>45.3</v>
      </c>
      <c r="N18" s="244">
        <f>M18</f>
        <v>45.3</v>
      </c>
      <c r="O18" s="239" t="s">
        <v>51</v>
      </c>
      <c r="P18" s="215">
        <f t="shared" si="0"/>
        <v>0</v>
      </c>
      <c r="Q18" s="250">
        <f>ROUND(AVERAGE(L18:L20),3)</f>
        <v>45.367</v>
      </c>
      <c r="R18" s="251">
        <f ca="1" t="shared" si="1"/>
        <v>1073.62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4" t="str">
        <f>CONCATENATE(LEFT(L$7,P7),"-5")</f>
        <v>YP-2018-SHY-038-5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/>
      <c r="L19" s="243">
        <v>44.9</v>
      </c>
      <c r="M19" s="244"/>
      <c r="N19" s="244"/>
      <c r="O19" s="239"/>
      <c r="P19" s="215">
        <f t="shared" si="0"/>
        <v>0</v>
      </c>
      <c r="Q19" s="250"/>
      <c r="R19" s="251">
        <f ca="1" t="shared" si="1"/>
        <v>1115.74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4" t="str">
        <f>CONCATENATE(LEFT(L$7,P7),"-6")</f>
        <v>YP-2018-SHY-038-6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/>
      <c r="L20" s="243">
        <v>45.4</v>
      </c>
      <c r="M20" s="244"/>
      <c r="N20" s="244"/>
      <c r="O20" s="239"/>
      <c r="P20" s="215">
        <f t="shared" si="0"/>
        <v>0</v>
      </c>
      <c r="Q20" s="250"/>
      <c r="R20" s="251">
        <f ca="1" t="shared" si="1"/>
        <v>1114.48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4" t="str">
        <f>CONCATENATE(LEFT(L$7,P7),"-7")</f>
        <v>YP-2018-SHY-038-7</v>
      </c>
      <c r="B21" s="228" t="s">
        <v>47</v>
      </c>
      <c r="C21" s="229"/>
      <c r="D21" s="218" t="str">
        <f>D15</f>
        <v>2018/02/01</v>
      </c>
      <c r="E21" s="230" t="s">
        <v>48</v>
      </c>
      <c r="F21" s="230" t="s">
        <v>49</v>
      </c>
      <c r="G21" s="230" t="s">
        <v>49</v>
      </c>
      <c r="H21" s="230" t="s">
        <v>49</v>
      </c>
      <c r="I21" s="230" t="s">
        <v>49</v>
      </c>
      <c r="J21" s="230" t="s">
        <v>50</v>
      </c>
      <c r="K21" s="242"/>
      <c r="L21" s="243">
        <v>45.1</v>
      </c>
      <c r="M21" s="244">
        <v>44</v>
      </c>
      <c r="N21" s="244">
        <f>M21</f>
        <v>44</v>
      </c>
      <c r="O21" s="239" t="s">
        <v>51</v>
      </c>
      <c r="P21" s="215">
        <f t="shared" si="0"/>
        <v>0</v>
      </c>
      <c r="Q21" s="250">
        <f>ROUND(AVERAGE(L21:L23),3)</f>
        <v>44</v>
      </c>
      <c r="R21" s="251">
        <f ca="1" t="shared" si="1"/>
        <v>1023.81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4" t="str">
        <f>CONCATENATE(LEFT(L$7,P7),"-8")</f>
        <v>YP-2018-SHY-038-8</v>
      </c>
      <c r="B22" s="231"/>
      <c r="C22" s="232"/>
      <c r="D22" s="218"/>
      <c r="E22" s="230"/>
      <c r="F22" s="230" t="s">
        <v>49</v>
      </c>
      <c r="G22" s="230" t="s">
        <v>49</v>
      </c>
      <c r="H22" s="230" t="s">
        <v>49</v>
      </c>
      <c r="I22" s="230" t="s">
        <v>49</v>
      </c>
      <c r="J22" s="230" t="s">
        <v>50</v>
      </c>
      <c r="K22" s="242"/>
      <c r="L22" s="243">
        <v>43.6</v>
      </c>
      <c r="M22" s="244"/>
      <c r="N22" s="244"/>
      <c r="O22" s="239"/>
      <c r="P22" s="215">
        <f t="shared" si="0"/>
        <v>0</v>
      </c>
      <c r="Q22" s="250"/>
      <c r="R22" s="251">
        <f ca="1" t="shared" si="1"/>
        <v>1090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4" t="str">
        <f>CONCATENATE(LEFT(L$7,P7),"-9")</f>
        <v>YP-2018-SHY-038-9</v>
      </c>
      <c r="B23" s="233"/>
      <c r="C23" s="234"/>
      <c r="D23" s="218"/>
      <c r="E23" s="230"/>
      <c r="F23" s="230" t="s">
        <v>49</v>
      </c>
      <c r="G23" s="230" t="s">
        <v>49</v>
      </c>
      <c r="H23" s="230" t="s">
        <v>49</v>
      </c>
      <c r="I23" s="230" t="s">
        <v>49</v>
      </c>
      <c r="J23" s="230" t="s">
        <v>50</v>
      </c>
      <c r="K23" s="242"/>
      <c r="L23" s="243">
        <v>43.3</v>
      </c>
      <c r="M23" s="244"/>
      <c r="N23" s="244"/>
      <c r="O23" s="239"/>
      <c r="P23" s="215">
        <f t="shared" si="0"/>
        <v>0</v>
      </c>
      <c r="Q23" s="250"/>
      <c r="R23" s="251">
        <f ca="1" t="shared" si="1"/>
        <v>1052.05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56" t="s">
        <v>52</v>
      </c>
      <c r="B24" s="228" t="s">
        <v>52</v>
      </c>
      <c r="C24" s="229"/>
      <c r="D24" s="218" t="s">
        <v>52</v>
      </c>
      <c r="E24" s="230" t="s">
        <v>52</v>
      </c>
      <c r="F24" s="230" t="s">
        <v>52</v>
      </c>
      <c r="G24" s="230" t="s">
        <v>52</v>
      </c>
      <c r="H24" s="230" t="s">
        <v>52</v>
      </c>
      <c r="I24" s="230" t="s">
        <v>52</v>
      </c>
      <c r="J24" s="230" t="s">
        <v>52</v>
      </c>
      <c r="K24" s="230"/>
      <c r="L24" s="230" t="s">
        <v>52</v>
      </c>
      <c r="M24" s="230" t="s">
        <v>52</v>
      </c>
      <c r="N24" s="244" t="s">
        <v>52</v>
      </c>
      <c r="O24" s="239" t="s">
        <v>52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56" t="s">
        <v>52</v>
      </c>
      <c r="B25" s="231"/>
      <c r="C25" s="232"/>
      <c r="D25" s="218"/>
      <c r="E25" s="230"/>
      <c r="F25" s="230" t="s">
        <v>52</v>
      </c>
      <c r="G25" s="230" t="s">
        <v>52</v>
      </c>
      <c r="H25" s="230" t="s">
        <v>52</v>
      </c>
      <c r="I25" s="230" t="s">
        <v>52</v>
      </c>
      <c r="J25" s="230" t="s">
        <v>52</v>
      </c>
      <c r="K25" s="230"/>
      <c r="L25" s="230" t="s">
        <v>52</v>
      </c>
      <c r="M25" s="230"/>
      <c r="N25" s="244"/>
      <c r="O25" s="239"/>
      <c r="R25" s="215"/>
    </row>
    <row r="26" s="3" customFormat="1" ht="29.25" customHeight="1" spans="1:18">
      <c r="A26" s="256" t="s">
        <v>52</v>
      </c>
      <c r="B26" s="233"/>
      <c r="C26" s="234"/>
      <c r="D26" s="218"/>
      <c r="E26" s="230"/>
      <c r="F26" s="230" t="s">
        <v>52</v>
      </c>
      <c r="G26" s="230" t="s">
        <v>52</v>
      </c>
      <c r="H26" s="230" t="s">
        <v>52</v>
      </c>
      <c r="I26" s="230" t="s">
        <v>52</v>
      </c>
      <c r="J26" s="230" t="s">
        <v>52</v>
      </c>
      <c r="K26" s="230"/>
      <c r="L26" s="230" t="s">
        <v>52</v>
      </c>
      <c r="M26" s="230"/>
      <c r="N26" s="244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10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0.747916666666667" bottom="0.313888888888889" header="0.511805555555556" footer="0.196527777777778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7</v>
      </c>
      <c r="B6" s="10"/>
      <c r="C6" s="10"/>
      <c r="D6" s="217"/>
      <c r="E6" s="217"/>
      <c r="F6" s="217"/>
      <c r="G6" s="217"/>
      <c r="H6" s="217"/>
      <c r="I6" s="217"/>
      <c r="J6" s="10" t="s">
        <v>9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11</v>
      </c>
      <c r="B7" s="12"/>
      <c r="C7" s="12"/>
      <c r="D7" s="218"/>
      <c r="E7" s="218"/>
      <c r="F7" s="218"/>
      <c r="G7" s="218"/>
      <c r="H7" s="218"/>
      <c r="I7" s="218"/>
      <c r="J7" s="12" t="s">
        <v>13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16</v>
      </c>
      <c r="B8" s="12"/>
      <c r="C8" s="12"/>
      <c r="D8" s="218"/>
      <c r="E8" s="218"/>
      <c r="F8" s="218"/>
      <c r="G8" s="218"/>
      <c r="H8" s="218"/>
      <c r="I8" s="218"/>
      <c r="J8" s="12" t="s">
        <v>18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20</v>
      </c>
      <c r="B9" s="12"/>
      <c r="C9" s="12"/>
      <c r="D9" s="218"/>
      <c r="E9" s="218"/>
      <c r="F9" s="218"/>
      <c r="G9" s="218"/>
      <c r="H9" s="218"/>
      <c r="I9" s="218"/>
      <c r="J9" s="12" t="s">
        <v>22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25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27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29</v>
      </c>
      <c r="B12" s="222" t="s">
        <v>30</v>
      </c>
      <c r="C12" s="223"/>
      <c r="D12" s="12" t="s">
        <v>31</v>
      </c>
      <c r="E12" s="12" t="s">
        <v>32</v>
      </c>
      <c r="F12" s="12" t="s">
        <v>33</v>
      </c>
      <c r="G12" s="12"/>
      <c r="H12" s="12"/>
      <c r="I12" s="12"/>
      <c r="J12" s="12" t="s">
        <v>34</v>
      </c>
      <c r="K12" s="12" t="s">
        <v>35</v>
      </c>
      <c r="L12" s="12" t="s">
        <v>36</v>
      </c>
      <c r="M12" s="12" t="s">
        <v>37</v>
      </c>
      <c r="N12" s="12" t="s">
        <v>38</v>
      </c>
      <c r="O12" s="28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996.24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983.46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1005.68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971.25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1025.81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966.18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1006.18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966.6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1008.53</v>
      </c>
    </row>
    <row r="24" s="3" customFormat="1" ht="29.25" customHeight="1" spans="1:18">
      <c r="A24" s="227" t="s">
        <v>10</v>
      </c>
      <c r="B24" s="228" t="s">
        <v>10</v>
      </c>
      <c r="C24" s="229"/>
      <c r="D24" s="230" t="s">
        <v>10</v>
      </c>
      <c r="E24" s="230" t="s">
        <v>10</v>
      </c>
      <c r="F24" s="230" t="s">
        <v>10</v>
      </c>
      <c r="G24" s="230" t="s">
        <v>10</v>
      </c>
      <c r="H24" s="230" t="s">
        <v>10</v>
      </c>
      <c r="I24" s="230" t="s">
        <v>10</v>
      </c>
      <c r="J24" s="230" t="s">
        <v>10</v>
      </c>
      <c r="K24" s="230" t="s">
        <v>10</v>
      </c>
      <c r="L24" s="230" t="s">
        <v>10</v>
      </c>
      <c r="M24" s="230" t="s">
        <v>10</v>
      </c>
      <c r="N24" s="230" t="s">
        <v>10</v>
      </c>
      <c r="O24" s="239" t="s">
        <v>10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10</v>
      </c>
      <c r="B25" s="231"/>
      <c r="C25" s="232"/>
      <c r="D25" s="230"/>
      <c r="E25" s="230"/>
      <c r="F25" s="230" t="s">
        <v>10</v>
      </c>
      <c r="G25" s="230" t="s">
        <v>10</v>
      </c>
      <c r="H25" s="230" t="s">
        <v>10</v>
      </c>
      <c r="I25" s="230" t="s">
        <v>10</v>
      </c>
      <c r="J25" s="230" t="s">
        <v>10</v>
      </c>
      <c r="K25" s="230" t="s">
        <v>10</v>
      </c>
      <c r="L25" s="230" t="s">
        <v>10</v>
      </c>
      <c r="M25" s="230"/>
      <c r="N25" s="230"/>
      <c r="O25" s="239"/>
      <c r="R25" s="215"/>
    </row>
    <row r="26" s="3" customFormat="1" ht="29.25" customHeight="1" spans="1:18">
      <c r="A26" s="227" t="s">
        <v>10</v>
      </c>
      <c r="B26" s="233"/>
      <c r="C26" s="234"/>
      <c r="D26" s="230"/>
      <c r="E26" s="230"/>
      <c r="F26" s="230" t="s">
        <v>10</v>
      </c>
      <c r="G26" s="230" t="s">
        <v>10</v>
      </c>
      <c r="H26" s="230" t="s">
        <v>10</v>
      </c>
      <c r="I26" s="230" t="s">
        <v>10</v>
      </c>
      <c r="J26" s="230" t="s">
        <v>10</v>
      </c>
      <c r="K26" s="230" t="s">
        <v>10</v>
      </c>
      <c r="L26" s="230" t="s">
        <v>10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10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view="pageBreakPreview" zoomScaleNormal="100" zoomScaleSheetLayoutView="100" topLeftCell="A17" workbookViewId="0">
      <selection activeCell="D38" sqref="D38:L67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CONCATENATE("报告编号：BG-2018-SHY-",RIGHT(强度记录!K4,3))</f>
        <v>报告编号：BG-2018-SHY-038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10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9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10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70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13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YP-2018-SHY-038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7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S246分离立交右幅12-1#桩基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18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19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72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16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17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11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12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74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25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26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29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32</v>
      </c>
      <c r="U35" s="40"/>
      <c r="V35" s="40"/>
      <c r="W35" s="40"/>
      <c r="X35" s="40"/>
      <c r="Y35" s="40"/>
      <c r="Z35" s="40" t="s">
        <v>39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YP-2018-SHY-038-1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2018/02/01-2018/03/01</v>
      </c>
      <c r="N38" s="141"/>
      <c r="O38" s="141"/>
      <c r="P38" s="141"/>
      <c r="Q38" s="141"/>
      <c r="R38" s="141"/>
      <c r="S38" s="157"/>
      <c r="T38" s="158" t="s">
        <v>48</v>
      </c>
      <c r="U38" s="159"/>
      <c r="V38" s="159"/>
      <c r="W38" s="159"/>
      <c r="X38" s="159"/>
      <c r="Y38" s="166"/>
      <c r="Z38" s="158" t="s">
        <v>51</v>
      </c>
      <c r="AA38" s="159"/>
      <c r="AB38" s="159"/>
      <c r="AC38" s="159"/>
      <c r="AD38" s="159"/>
      <c r="AE38" s="159"/>
      <c r="AF38" s="159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41.6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43.8</v>
      </c>
      <c r="BB38" s="185"/>
      <c r="BC38" s="185"/>
      <c r="BD38" s="185"/>
      <c r="BE38" s="185"/>
      <c r="BF38" s="190"/>
      <c r="BG38" s="158" t="s">
        <v>82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125.1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YP-2018-SHY-038-2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44.9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YP-2018-SHY-038-3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44.8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YP-2018-SHY-038-4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2018/02/01-2018/03/01</v>
      </c>
      <c r="N47" s="141"/>
      <c r="O47" s="141"/>
      <c r="P47" s="141"/>
      <c r="Q47" s="141"/>
      <c r="R47" s="141"/>
      <c r="S47" s="157"/>
      <c r="T47" s="158" t="s">
        <v>48</v>
      </c>
      <c r="U47" s="159"/>
      <c r="V47" s="159"/>
      <c r="W47" s="159"/>
      <c r="X47" s="159"/>
      <c r="Y47" s="166"/>
      <c r="Z47" s="158" t="s">
        <v>51</v>
      </c>
      <c r="AA47" s="159"/>
      <c r="AB47" s="159"/>
      <c r="AC47" s="159"/>
      <c r="AD47" s="159"/>
      <c r="AE47" s="159"/>
      <c r="AF47" s="159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45.8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45.3</v>
      </c>
      <c r="BB47" s="185"/>
      <c r="BC47" s="185"/>
      <c r="BD47" s="185"/>
      <c r="BE47" s="185"/>
      <c r="BF47" s="190"/>
      <c r="BG47" s="158" t="s">
        <v>82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129.4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YP-2018-SHY-038-5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44.9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YP-2018-SHY-038-6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45.4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YP-2018-SHY-038-7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2018/02/01-2018/03/01</v>
      </c>
      <c r="N56" s="141"/>
      <c r="O56" s="141"/>
      <c r="P56" s="141"/>
      <c r="Q56" s="141"/>
      <c r="R56" s="141"/>
      <c r="S56" s="157"/>
      <c r="T56" s="158" t="s">
        <v>48</v>
      </c>
      <c r="U56" s="159"/>
      <c r="V56" s="159"/>
      <c r="W56" s="159"/>
      <c r="X56" s="159"/>
      <c r="Y56" s="166"/>
      <c r="Z56" s="158" t="s">
        <v>51</v>
      </c>
      <c r="AA56" s="159"/>
      <c r="AB56" s="159"/>
      <c r="AC56" s="159"/>
      <c r="AD56" s="159"/>
      <c r="AE56" s="159"/>
      <c r="AF56" s="159"/>
      <c r="AG56" s="166"/>
      <c r="AH56" s="169" t="s">
        <v>81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45.1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44</v>
      </c>
      <c r="BB56" s="185"/>
      <c r="BC56" s="185"/>
      <c r="BD56" s="185"/>
      <c r="BE56" s="185"/>
      <c r="BF56" s="190"/>
      <c r="BG56" s="158" t="s">
        <v>82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125.7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YP-2018-SHY-038-8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43.6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YP-2018-SHY-038-9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43.3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9" customHeight="1" spans="4:74">
      <c r="D65" s="131" t="str">
        <f>强度记录!A24</f>
        <v>\</v>
      </c>
      <c r="E65" s="132"/>
      <c r="F65" s="132"/>
      <c r="G65" s="132"/>
      <c r="H65" s="132"/>
      <c r="I65" s="132"/>
      <c r="J65" s="132"/>
      <c r="K65" s="132"/>
      <c r="L65" s="132"/>
      <c r="M65" s="140" t="s">
        <v>52</v>
      </c>
      <c r="N65" s="141"/>
      <c r="O65" s="141"/>
      <c r="P65" s="141"/>
      <c r="Q65" s="141"/>
      <c r="R65" s="141"/>
      <c r="S65" s="157"/>
      <c r="T65" s="158" t="s">
        <v>52</v>
      </c>
      <c r="U65" s="159"/>
      <c r="V65" s="159"/>
      <c r="W65" s="159"/>
      <c r="X65" s="159"/>
      <c r="Y65" s="166"/>
      <c r="Z65" s="158" t="s">
        <v>52</v>
      </c>
      <c r="AA65" s="159"/>
      <c r="AB65" s="159"/>
      <c r="AC65" s="159"/>
      <c r="AD65" s="159"/>
      <c r="AE65" s="159"/>
      <c r="AF65" s="159"/>
      <c r="AG65" s="166"/>
      <c r="AH65" s="169" t="s">
        <v>52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6" t="str">
        <f>强度记录!L26</f>
        <v>\</v>
      </c>
      <c r="AT65" s="176"/>
      <c r="AU65" s="176"/>
      <c r="AV65" s="176"/>
      <c r="AW65" s="176"/>
      <c r="AX65" s="176"/>
      <c r="AY65" s="176"/>
      <c r="AZ65" s="176"/>
      <c r="BA65" s="184" t="str">
        <f>强度记录!M24</f>
        <v>\</v>
      </c>
      <c r="BB65" s="185"/>
      <c r="BC65" s="185"/>
      <c r="BD65" s="185"/>
      <c r="BE65" s="185"/>
      <c r="BF65" s="190"/>
      <c r="BG65" s="158" t="s">
        <v>52</v>
      </c>
      <c r="BH65" s="159"/>
      <c r="BI65" s="159"/>
      <c r="BJ65" s="159"/>
      <c r="BK65" s="159"/>
      <c r="BL65" s="159"/>
      <c r="BM65" s="159"/>
      <c r="BN65" s="166"/>
      <c r="BO65" s="184" t="s">
        <v>52</v>
      </c>
      <c r="BP65" s="185"/>
      <c r="BQ65" s="185"/>
      <c r="BR65" s="185"/>
      <c r="BS65" s="185"/>
      <c r="BT65" s="185"/>
      <c r="BU65" s="185"/>
      <c r="BV65" s="202"/>
    </row>
    <row r="66" s="29" customFormat="1" ht="9" customHeight="1" spans="4:74">
      <c r="D66" s="133"/>
      <c r="E66" s="134"/>
      <c r="F66" s="134"/>
      <c r="G66" s="134"/>
      <c r="H66" s="134"/>
      <c r="I66" s="134"/>
      <c r="J66" s="134"/>
      <c r="K66" s="134"/>
      <c r="L66" s="134"/>
      <c r="M66" s="142"/>
      <c r="N66" s="143"/>
      <c r="O66" s="143"/>
      <c r="P66" s="143"/>
      <c r="Q66" s="143"/>
      <c r="R66" s="143"/>
      <c r="S66" s="160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6"/>
      <c r="AT66" s="176"/>
      <c r="AU66" s="176"/>
      <c r="AV66" s="176"/>
      <c r="AW66" s="176"/>
      <c r="AX66" s="176"/>
      <c r="AY66" s="176"/>
      <c r="AZ66" s="176"/>
      <c r="BA66" s="186"/>
      <c r="BB66" s="187"/>
      <c r="BC66" s="187"/>
      <c r="BD66" s="187"/>
      <c r="BE66" s="187"/>
      <c r="BF66" s="191"/>
      <c r="BG66" s="161"/>
      <c r="BH66" s="162"/>
      <c r="BI66" s="162"/>
      <c r="BJ66" s="162"/>
      <c r="BK66" s="162"/>
      <c r="BL66" s="162"/>
      <c r="BM66" s="162"/>
      <c r="BN66" s="167"/>
      <c r="BO66" s="186"/>
      <c r="BP66" s="187"/>
      <c r="BQ66" s="187"/>
      <c r="BR66" s="187"/>
      <c r="BS66" s="187"/>
      <c r="BT66" s="187"/>
      <c r="BU66" s="187"/>
      <c r="BV66" s="203"/>
    </row>
    <row r="67" s="29" customFormat="1" ht="9" customHeight="1" spans="4:74">
      <c r="D67" s="135"/>
      <c r="E67" s="136"/>
      <c r="F67" s="136"/>
      <c r="G67" s="136"/>
      <c r="H67" s="136"/>
      <c r="I67" s="136"/>
      <c r="J67" s="136"/>
      <c r="K67" s="136"/>
      <c r="L67" s="136"/>
      <c r="M67" s="142"/>
      <c r="N67" s="143"/>
      <c r="O67" s="143"/>
      <c r="P67" s="143"/>
      <c r="Q67" s="143"/>
      <c r="R67" s="143"/>
      <c r="S67" s="160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6"/>
      <c r="AT67" s="176"/>
      <c r="AU67" s="176"/>
      <c r="AV67" s="176"/>
      <c r="AW67" s="176"/>
      <c r="AX67" s="176"/>
      <c r="AY67" s="176"/>
      <c r="AZ67" s="176"/>
      <c r="BA67" s="186"/>
      <c r="BB67" s="187"/>
      <c r="BC67" s="187"/>
      <c r="BD67" s="187"/>
      <c r="BE67" s="187"/>
      <c r="BF67" s="191"/>
      <c r="BG67" s="161"/>
      <c r="BH67" s="162"/>
      <c r="BI67" s="162"/>
      <c r="BJ67" s="162"/>
      <c r="BK67" s="162"/>
      <c r="BL67" s="162"/>
      <c r="BM67" s="162"/>
      <c r="BN67" s="167"/>
      <c r="BO67" s="186"/>
      <c r="BP67" s="187"/>
      <c r="BQ67" s="187"/>
      <c r="BR67" s="187"/>
      <c r="BS67" s="187"/>
      <c r="BT67" s="187"/>
      <c r="BU67" s="187"/>
      <c r="BV67" s="203"/>
    </row>
    <row r="68" s="29" customFormat="1" ht="9" customHeight="1" spans="4:74">
      <c r="D68" s="205" t="str">
        <f>强度记录!A25</f>
        <v>\</v>
      </c>
      <c r="E68" s="141"/>
      <c r="F68" s="141"/>
      <c r="G68" s="141"/>
      <c r="H68" s="141"/>
      <c r="I68" s="141"/>
      <c r="J68" s="141"/>
      <c r="K68" s="141"/>
      <c r="L68" s="141"/>
      <c r="M68" s="142"/>
      <c r="N68" s="143"/>
      <c r="O68" s="143"/>
      <c r="P68" s="143"/>
      <c r="Q68" s="143"/>
      <c r="R68" s="143"/>
      <c r="S68" s="160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6" t="str">
        <f>强度记录!L25</f>
        <v>\</v>
      </c>
      <c r="AT68" s="176"/>
      <c r="AU68" s="176"/>
      <c r="AV68" s="176"/>
      <c r="AW68" s="176"/>
      <c r="AX68" s="176"/>
      <c r="AY68" s="176"/>
      <c r="AZ68" s="176"/>
      <c r="BA68" s="186"/>
      <c r="BB68" s="187"/>
      <c r="BC68" s="187"/>
      <c r="BD68" s="187"/>
      <c r="BE68" s="187"/>
      <c r="BF68" s="191"/>
      <c r="BG68" s="161"/>
      <c r="BH68" s="162"/>
      <c r="BI68" s="162"/>
      <c r="BJ68" s="162"/>
      <c r="BK68" s="162"/>
      <c r="BL68" s="162"/>
      <c r="BM68" s="162"/>
      <c r="BN68" s="167"/>
      <c r="BO68" s="186"/>
      <c r="BP68" s="187"/>
      <c r="BQ68" s="187"/>
      <c r="BR68" s="187"/>
      <c r="BS68" s="187"/>
      <c r="BT68" s="187"/>
      <c r="BU68" s="187"/>
      <c r="BV68" s="203"/>
    </row>
    <row r="69" s="29" customFormat="1" ht="9" customHeight="1" spans="4:74">
      <c r="D69" s="206"/>
      <c r="E69" s="143"/>
      <c r="F69" s="143"/>
      <c r="G69" s="143"/>
      <c r="H69" s="143"/>
      <c r="I69" s="143"/>
      <c r="J69" s="143"/>
      <c r="K69" s="143"/>
      <c r="L69" s="143"/>
      <c r="M69" s="142"/>
      <c r="N69" s="143"/>
      <c r="O69" s="143"/>
      <c r="P69" s="143"/>
      <c r="Q69" s="143"/>
      <c r="R69" s="143"/>
      <c r="S69" s="160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6"/>
      <c r="AT69" s="176"/>
      <c r="AU69" s="176"/>
      <c r="AV69" s="176"/>
      <c r="AW69" s="176"/>
      <c r="AX69" s="176"/>
      <c r="AY69" s="176"/>
      <c r="AZ69" s="176"/>
      <c r="BA69" s="186"/>
      <c r="BB69" s="187"/>
      <c r="BC69" s="187"/>
      <c r="BD69" s="187"/>
      <c r="BE69" s="187"/>
      <c r="BF69" s="191"/>
      <c r="BG69" s="161"/>
      <c r="BH69" s="162"/>
      <c r="BI69" s="162"/>
      <c r="BJ69" s="162"/>
      <c r="BK69" s="162"/>
      <c r="BL69" s="162"/>
      <c r="BM69" s="162"/>
      <c r="BN69" s="167"/>
      <c r="BO69" s="186"/>
      <c r="BP69" s="187"/>
      <c r="BQ69" s="187"/>
      <c r="BR69" s="187"/>
      <c r="BS69" s="187"/>
      <c r="BT69" s="187"/>
      <c r="BU69" s="187"/>
      <c r="BV69" s="203"/>
    </row>
    <row r="70" s="29" customFormat="1" ht="9" customHeight="1" spans="4:74">
      <c r="D70" s="207"/>
      <c r="E70" s="145"/>
      <c r="F70" s="145"/>
      <c r="G70" s="145"/>
      <c r="H70" s="145"/>
      <c r="I70" s="145"/>
      <c r="J70" s="145"/>
      <c r="K70" s="145"/>
      <c r="L70" s="145"/>
      <c r="M70" s="142"/>
      <c r="N70" s="143"/>
      <c r="O70" s="143"/>
      <c r="P70" s="143"/>
      <c r="Q70" s="143"/>
      <c r="R70" s="143"/>
      <c r="S70" s="160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6"/>
      <c r="AT70" s="176"/>
      <c r="AU70" s="176"/>
      <c r="AV70" s="176"/>
      <c r="AW70" s="176"/>
      <c r="AX70" s="176"/>
      <c r="AY70" s="176"/>
      <c r="AZ70" s="176"/>
      <c r="BA70" s="186"/>
      <c r="BB70" s="187"/>
      <c r="BC70" s="187"/>
      <c r="BD70" s="187"/>
      <c r="BE70" s="187"/>
      <c r="BF70" s="191"/>
      <c r="BG70" s="161"/>
      <c r="BH70" s="162"/>
      <c r="BI70" s="162"/>
      <c r="BJ70" s="162"/>
      <c r="BK70" s="162"/>
      <c r="BL70" s="162"/>
      <c r="BM70" s="162"/>
      <c r="BN70" s="167"/>
      <c r="BO70" s="186"/>
      <c r="BP70" s="187"/>
      <c r="BQ70" s="187"/>
      <c r="BR70" s="187"/>
      <c r="BS70" s="187"/>
      <c r="BT70" s="187"/>
      <c r="BU70" s="187"/>
      <c r="BV70" s="203"/>
    </row>
    <row r="71" s="29" customFormat="1" ht="9" customHeight="1" spans="4:74">
      <c r="D71" s="205" t="str">
        <f>强度记录!A26</f>
        <v>\</v>
      </c>
      <c r="E71" s="141"/>
      <c r="F71" s="141"/>
      <c r="G71" s="141"/>
      <c r="H71" s="141"/>
      <c r="I71" s="141"/>
      <c r="J71" s="141"/>
      <c r="K71" s="141"/>
      <c r="L71" s="141"/>
      <c r="M71" s="142"/>
      <c r="N71" s="143"/>
      <c r="O71" s="143"/>
      <c r="P71" s="143"/>
      <c r="Q71" s="143"/>
      <c r="R71" s="143"/>
      <c r="S71" s="160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6" t="str">
        <f>强度记录!L26</f>
        <v>\</v>
      </c>
      <c r="AT71" s="176"/>
      <c r="AU71" s="176"/>
      <c r="AV71" s="176"/>
      <c r="AW71" s="176"/>
      <c r="AX71" s="176"/>
      <c r="AY71" s="176"/>
      <c r="AZ71" s="176"/>
      <c r="BA71" s="186"/>
      <c r="BB71" s="187"/>
      <c r="BC71" s="187"/>
      <c r="BD71" s="187"/>
      <c r="BE71" s="187"/>
      <c r="BF71" s="191"/>
      <c r="BG71" s="161"/>
      <c r="BH71" s="162"/>
      <c r="BI71" s="162"/>
      <c r="BJ71" s="162"/>
      <c r="BK71" s="162"/>
      <c r="BL71" s="162"/>
      <c r="BM71" s="162"/>
      <c r="BN71" s="167"/>
      <c r="BO71" s="186"/>
      <c r="BP71" s="187"/>
      <c r="BQ71" s="187"/>
      <c r="BR71" s="187"/>
      <c r="BS71" s="187"/>
      <c r="BT71" s="187"/>
      <c r="BU71" s="187"/>
      <c r="BV71" s="203"/>
    </row>
    <row r="72" s="29" customFormat="1" ht="9" customHeight="1" spans="4:74">
      <c r="D72" s="206"/>
      <c r="E72" s="143"/>
      <c r="F72" s="143"/>
      <c r="G72" s="143"/>
      <c r="H72" s="143"/>
      <c r="I72" s="143"/>
      <c r="J72" s="143"/>
      <c r="K72" s="143"/>
      <c r="L72" s="143"/>
      <c r="M72" s="142"/>
      <c r="N72" s="143"/>
      <c r="O72" s="143"/>
      <c r="P72" s="143"/>
      <c r="Q72" s="143"/>
      <c r="R72" s="143"/>
      <c r="S72" s="160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6"/>
      <c r="AT72" s="176"/>
      <c r="AU72" s="176"/>
      <c r="AV72" s="176"/>
      <c r="AW72" s="176"/>
      <c r="AX72" s="176"/>
      <c r="AY72" s="176"/>
      <c r="AZ72" s="176"/>
      <c r="BA72" s="186"/>
      <c r="BB72" s="187"/>
      <c r="BC72" s="187"/>
      <c r="BD72" s="187"/>
      <c r="BE72" s="187"/>
      <c r="BF72" s="191"/>
      <c r="BG72" s="161"/>
      <c r="BH72" s="162"/>
      <c r="BI72" s="162"/>
      <c r="BJ72" s="162"/>
      <c r="BK72" s="162"/>
      <c r="BL72" s="162"/>
      <c r="BM72" s="162"/>
      <c r="BN72" s="167"/>
      <c r="BO72" s="186"/>
      <c r="BP72" s="187"/>
      <c r="BQ72" s="187"/>
      <c r="BR72" s="187"/>
      <c r="BS72" s="187"/>
      <c r="BT72" s="187"/>
      <c r="BU72" s="187"/>
      <c r="BV72" s="203"/>
    </row>
    <row r="73" s="29" customFormat="1" ht="9" customHeight="1" spans="4:74">
      <c r="D73" s="207"/>
      <c r="E73" s="145"/>
      <c r="F73" s="145"/>
      <c r="G73" s="145"/>
      <c r="H73" s="145"/>
      <c r="I73" s="145"/>
      <c r="J73" s="145"/>
      <c r="K73" s="145"/>
      <c r="L73" s="145"/>
      <c r="M73" s="144"/>
      <c r="N73" s="145"/>
      <c r="O73" s="145"/>
      <c r="P73" s="145"/>
      <c r="Q73" s="145"/>
      <c r="R73" s="145"/>
      <c r="S73" s="163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6"/>
      <c r="AT73" s="176"/>
      <c r="AU73" s="176"/>
      <c r="AV73" s="176"/>
      <c r="AW73" s="176"/>
      <c r="AX73" s="176"/>
      <c r="AY73" s="176"/>
      <c r="AZ73" s="176"/>
      <c r="BA73" s="188"/>
      <c r="BB73" s="189"/>
      <c r="BC73" s="189"/>
      <c r="BD73" s="189"/>
      <c r="BE73" s="189"/>
      <c r="BF73" s="192"/>
      <c r="BG73" s="164"/>
      <c r="BH73" s="165"/>
      <c r="BI73" s="165"/>
      <c r="BJ73" s="165"/>
      <c r="BK73" s="165"/>
      <c r="BL73" s="165"/>
      <c r="BM73" s="165"/>
      <c r="BN73" s="168"/>
      <c r="BO73" s="188"/>
      <c r="BP73" s="189"/>
      <c r="BQ73" s="189"/>
      <c r="BR73" s="189"/>
      <c r="BS73" s="189"/>
      <c r="BT73" s="189"/>
      <c r="BU73" s="189"/>
      <c r="BV73" s="204"/>
    </row>
    <row r="74" s="29" customFormat="1" ht="7.35" customHeight="1" spans="4:74">
      <c r="D74" s="39" t="s">
        <v>83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84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0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0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0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0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0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0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0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0"/>
    </row>
    <row r="82" s="29" customFormat="1" ht="7.35" customHeight="1" spans="4:74">
      <c r="D82" s="39" t="s">
        <v>85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10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1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2"/>
    </row>
    <row r="84" s="29" customFormat="1" ht="3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2"/>
    </row>
    <row r="85" s="29" customFormat="1" ht="3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2"/>
    </row>
    <row r="86" s="29" customFormat="1" ht="3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2"/>
    </row>
    <row r="87" s="29" customFormat="1" ht="3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2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3"/>
    </row>
    <row r="89" s="29" customFormat="1" ht="7.35" customHeight="1" spans="4:74">
      <c r="D89" s="39" t="s">
        <v>86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87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0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0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0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0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0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0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0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88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89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90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91</v>
      </c>
      <c r="AQ98" s="48"/>
      <c r="AR98" s="48"/>
      <c r="AS98" s="48"/>
      <c r="AT98" s="48"/>
      <c r="AU98" s="48"/>
      <c r="AV98" s="48"/>
      <c r="AW98" s="48"/>
      <c r="AX98" s="48"/>
      <c r="AY98" s="48" t="s">
        <v>92</v>
      </c>
      <c r="AZ98" s="48"/>
      <c r="BA98" s="48"/>
      <c r="BB98" s="48"/>
      <c r="BC98" s="48"/>
      <c r="BD98" s="48"/>
      <c r="BE98" s="48" t="s">
        <v>93</v>
      </c>
      <c r="BF98" s="48"/>
      <c r="BG98" s="48"/>
      <c r="BH98" s="48"/>
      <c r="BI98" s="48"/>
      <c r="BJ98" s="48"/>
      <c r="BK98" s="48" t="s">
        <v>94</v>
      </c>
      <c r="BL98" s="48"/>
      <c r="BM98" s="48"/>
      <c r="BN98" s="85"/>
      <c r="BO98" s="48" t="s">
        <v>95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96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97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98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9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13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7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18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16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11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99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100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32</v>
      </c>
      <c r="U35" s="40"/>
      <c r="V35" s="40"/>
      <c r="W35" s="40"/>
      <c r="X35" s="40"/>
      <c r="Y35" s="40"/>
      <c r="Z35" s="40" t="s">
        <v>39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83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85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86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88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89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90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91</v>
      </c>
      <c r="AQ98" s="48"/>
      <c r="AR98" s="48"/>
      <c r="AS98" s="48"/>
      <c r="AT98" s="48"/>
      <c r="AU98" s="48"/>
      <c r="AV98" s="48"/>
      <c r="AW98" s="48"/>
      <c r="AX98" s="48"/>
      <c r="AY98" s="48" t="s">
        <v>92</v>
      </c>
      <c r="AZ98" s="48"/>
      <c r="BA98" s="48"/>
      <c r="BB98" s="48"/>
      <c r="BC98" s="48"/>
      <c r="BD98" s="48"/>
      <c r="BE98" s="48" t="s">
        <v>93</v>
      </c>
      <c r="BF98" s="48"/>
      <c r="BG98" s="48"/>
      <c r="BH98" s="48"/>
      <c r="BI98" s="48"/>
      <c r="BJ98" s="48"/>
      <c r="BK98" s="48" t="s">
        <v>94</v>
      </c>
      <c r="BL98" s="48"/>
      <c r="BM98" s="48"/>
      <c r="BN98" s="85"/>
      <c r="BO98" s="48" t="s">
        <v>95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101</v>
      </c>
      <c r="M1" s="18"/>
      <c r="N1" s="18"/>
    </row>
    <row r="2" s="3" customFormat="1" ht="14.1" customHeight="1" spans="12:14">
      <c r="L2" s="19"/>
      <c r="M2" s="19" t="s">
        <v>102</v>
      </c>
      <c r="N2" s="19"/>
    </row>
    <row r="3" s="3" customFormat="1" ht="24.95" customHeight="1" spans="1:15">
      <c r="A3" s="104" t="s">
        <v>103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104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7</v>
      </c>
      <c r="B6" s="10"/>
      <c r="C6" s="10"/>
      <c r="D6" s="10"/>
      <c r="E6" s="10"/>
      <c r="F6" s="10"/>
      <c r="G6" s="10"/>
      <c r="H6" s="10"/>
      <c r="I6" s="10" t="s">
        <v>9</v>
      </c>
      <c r="J6" s="10"/>
      <c r="K6" s="10"/>
      <c r="L6" s="10"/>
      <c r="M6" s="10"/>
      <c r="N6" s="27"/>
    </row>
    <row r="7" s="3" customFormat="1" ht="24.95" customHeight="1" spans="1:14">
      <c r="A7" s="11" t="s">
        <v>11</v>
      </c>
      <c r="B7" s="12"/>
      <c r="C7" s="12"/>
      <c r="D7" s="12"/>
      <c r="E7" s="12"/>
      <c r="F7" s="12"/>
      <c r="G7" s="12"/>
      <c r="H7" s="12"/>
      <c r="I7" s="12" t="s">
        <v>13</v>
      </c>
      <c r="J7" s="12"/>
      <c r="K7" s="12"/>
      <c r="L7" s="12"/>
      <c r="M7" s="12"/>
      <c r="N7" s="28"/>
    </row>
    <row r="8" s="3" customFormat="1" ht="24.95" customHeight="1" spans="1:14">
      <c r="A8" s="11" t="s">
        <v>16</v>
      </c>
      <c r="B8" s="12"/>
      <c r="C8" s="12"/>
      <c r="D8" s="12"/>
      <c r="E8" s="12"/>
      <c r="F8" s="12"/>
      <c r="G8" s="12"/>
      <c r="H8" s="12"/>
      <c r="I8" s="12" t="s">
        <v>18</v>
      </c>
      <c r="J8" s="12"/>
      <c r="K8" s="12"/>
      <c r="L8" s="12"/>
      <c r="M8" s="12"/>
      <c r="N8" s="28"/>
    </row>
    <row r="9" s="3" customFormat="1" ht="24.95" customHeight="1" spans="1:14">
      <c r="A9" s="11" t="s">
        <v>20</v>
      </c>
      <c r="B9" s="12"/>
      <c r="C9" s="12"/>
      <c r="D9" s="12"/>
      <c r="E9" s="12"/>
      <c r="F9" s="12"/>
      <c r="G9" s="12"/>
      <c r="H9" s="12"/>
      <c r="I9" s="12" t="s">
        <v>22</v>
      </c>
      <c r="J9" s="12"/>
      <c r="K9" s="12"/>
      <c r="L9" s="12"/>
      <c r="M9" s="12"/>
      <c r="N9" s="28"/>
    </row>
    <row r="10" s="3" customFormat="1" ht="35.1" customHeight="1" spans="1:14">
      <c r="A10" s="13" t="s">
        <v>99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29</v>
      </c>
      <c r="B11" s="110" t="s">
        <v>30</v>
      </c>
      <c r="C11" s="110" t="s">
        <v>31</v>
      </c>
      <c r="D11" s="110" t="s">
        <v>32</v>
      </c>
      <c r="E11" s="12" t="s">
        <v>33</v>
      </c>
      <c r="F11" s="12"/>
      <c r="G11" s="12"/>
      <c r="H11" s="12"/>
      <c r="I11" s="110" t="s">
        <v>105</v>
      </c>
      <c r="J11" s="110" t="s">
        <v>106</v>
      </c>
      <c r="K11" s="110" t="s">
        <v>107</v>
      </c>
      <c r="L11" s="110" t="s">
        <v>108</v>
      </c>
      <c r="M11" s="110" t="s">
        <v>109</v>
      </c>
      <c r="N11" s="115" t="s">
        <v>110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111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114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10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9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10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13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7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18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16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11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99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100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32</v>
      </c>
      <c r="U35" s="40"/>
      <c r="V35" s="40"/>
      <c r="W35" s="40"/>
      <c r="X35" s="40"/>
      <c r="Y35" s="40"/>
      <c r="Z35" s="40" t="s">
        <v>39</v>
      </c>
      <c r="AA35" s="40"/>
      <c r="AB35" s="40"/>
      <c r="AC35" s="40"/>
      <c r="AD35" s="40"/>
      <c r="AE35" s="40"/>
      <c r="AF35" s="40"/>
      <c r="AG35" s="40"/>
      <c r="AH35" s="71" t="s">
        <v>115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116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83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85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86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88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89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90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91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92</v>
      </c>
      <c r="AZ100" s="48"/>
      <c r="BA100" s="48"/>
      <c r="BB100" s="48"/>
      <c r="BC100" s="48"/>
      <c r="BD100" s="48"/>
      <c r="BE100" s="48" t="s">
        <v>93</v>
      </c>
      <c r="BF100" s="48"/>
      <c r="BG100" s="48"/>
      <c r="BH100" s="48"/>
      <c r="BI100" s="48"/>
      <c r="BJ100" s="48"/>
      <c r="BK100" s="48" t="s">
        <v>94</v>
      </c>
      <c r="BL100" s="48"/>
      <c r="BM100" s="48"/>
      <c r="BN100" s="85"/>
      <c r="BO100" s="48" t="s">
        <v>95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101</v>
      </c>
      <c r="M1" s="18"/>
      <c r="N1" s="18"/>
      <c r="O1" s="18"/>
    </row>
    <row r="2" s="1" customFormat="1" ht="14.1" customHeight="1" spans="13:15">
      <c r="M2" s="19"/>
      <c r="N2" s="19" t="s">
        <v>117</v>
      </c>
      <c r="O2" s="19"/>
    </row>
    <row r="3" s="1" customFormat="1" ht="24.95" customHeight="1" spans="1:15">
      <c r="A3" s="5" t="s">
        <v>118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119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7</v>
      </c>
      <c r="B6" s="10"/>
      <c r="C6" s="10"/>
      <c r="D6" s="10"/>
      <c r="E6" s="10"/>
      <c r="F6" s="10"/>
      <c r="G6" s="10"/>
      <c r="H6" s="10"/>
      <c r="I6" s="20" t="s">
        <v>9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11</v>
      </c>
      <c r="B7" s="12"/>
      <c r="C7" s="12"/>
      <c r="D7" s="12"/>
      <c r="E7" s="12"/>
      <c r="F7" s="12"/>
      <c r="G7" s="12"/>
      <c r="H7" s="12"/>
      <c r="I7" s="15" t="s">
        <v>13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16</v>
      </c>
      <c r="B8" s="12"/>
      <c r="C8" s="12"/>
      <c r="D8" s="12"/>
      <c r="E8" s="12"/>
      <c r="F8" s="12"/>
      <c r="G8" s="12"/>
      <c r="H8" s="12"/>
      <c r="I8" s="15" t="s">
        <v>18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20</v>
      </c>
      <c r="B9" s="12"/>
      <c r="C9" s="12"/>
      <c r="D9" s="12"/>
      <c r="E9" s="12"/>
      <c r="F9" s="12"/>
      <c r="G9" s="12"/>
      <c r="H9" s="12"/>
      <c r="I9" s="15" t="s">
        <v>22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99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31</v>
      </c>
      <c r="B11" s="10"/>
      <c r="C11" s="10"/>
      <c r="D11" s="10"/>
      <c r="E11" s="10"/>
      <c r="F11" s="10"/>
      <c r="G11" s="10"/>
      <c r="H11" s="10" t="s">
        <v>120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32</v>
      </c>
      <c r="B12" s="12"/>
      <c r="C12" s="12"/>
      <c r="D12" s="12"/>
      <c r="E12" s="12"/>
      <c r="F12" s="12"/>
      <c r="G12" s="12"/>
      <c r="H12" s="12" t="s">
        <v>39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121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122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123</v>
      </c>
      <c r="B15" s="12"/>
      <c r="C15" s="12"/>
      <c r="D15" s="12"/>
      <c r="E15" s="12"/>
      <c r="F15" s="12"/>
      <c r="G15" s="12"/>
      <c r="H15" s="12" t="s">
        <v>124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125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126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127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128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129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130</v>
      </c>
      <c r="B22" s="12" t="s">
        <v>131</v>
      </c>
      <c r="C22" s="12" t="s">
        <v>132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133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134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135</v>
      </c>
      <c r="C25" s="12" t="s">
        <v>132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133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134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136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137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138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139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111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2018-03-07T06:09:29Z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