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<sst xmlns="http://schemas.openxmlformats.org/spreadsheetml/2006/main" count="141">
  <si>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</si>
  <si>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</si>
  <si>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</si>
  <si>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</si>
  <si>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</si>
  <si>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JL-2018-SHY-053</t>
    </r>
  </si>
  <si>
    <t>工程部位/用途</t>
  </si>
  <si>
    <t>S246分离立交左幅14-1桩基</t>
  </si>
  <si>
    <t>委托/任务编号</t>
  </si>
  <si>
    <t>/</t>
  </si>
  <si>
    <t>试验依据</t>
  </si>
  <si>
    <t>JTG E30-2005</t>
  </si>
  <si>
    <t>样品编号</t>
  </si>
  <si>
    <t>YP-2018-SHY-053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</si>
  <si>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</si>
  <si>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</si>
  <si>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</si>
  <si>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</si>
  <si>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</si>
  <si>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</si>
  <si>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</si>
  <si>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</si>
  <si>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2018/03/10-2018/04/07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</si>
  <si>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</si>
  <si>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</si>
  <si>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</si>
  <si>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</si>
  <si>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</si>
  <si>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</si>
  <si>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</si>
  <si>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</si>
  <si>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</si>
  <si>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</si>
  <si>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</si>
  <si>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</si>
  <si>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</si>
  <si>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</si>
  <si>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</si>
  <si>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</si>
  <si>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</si>
  <si>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</si>
  <si>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</si>
  <si>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</si>
  <si>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</si>
  <si>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</si>
  <si>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</si>
  <si>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</si>
  <si>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</si>
  <si>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</si>
  <si>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</si>
  <si>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</si>
  <si>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</si>
  <si>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1029.7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</si>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</sst>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yyyy/m/d;@"/>
    <numFmt numFmtId="42" formatCode="_ &quot;￥&quot;* #,##0_ ;_ &quot;￥&quot;* \-#,##0_ ;_ &quot;￥&quot;* &quot;-&quot;_ ;_ @_ "/>
    <numFmt numFmtId="179" formatCode="0.000_);[Red]\(0.0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);[Red]\(0.00\)"/>
    <numFmt numFmtId="181" formatCode="0.0_);[Red]\(0.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2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5" fillId="4" borderId="49" applyNumberFormat="0" applyAlignment="0" applyProtection="0">
      <alignment vertical="center"/>
    </xf>
    <xf numFmtId="0" fontId="28" fillId="25" borderId="5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Q10" sqref="Q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YP-2018-SHY-053-1</v>
      </c>
      <c r="B15" s="228" t="s">
        <v>47</v>
      </c>
      <c r="C15" s="229"/>
      <c r="D15" s="255" t="str">
        <f>LEFT(L9,P9)</f>
        <v>2018/03/10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944.7</v>
      </c>
      <c r="L15" s="243">
        <v>42</v>
      </c>
      <c r="M15" s="244">
        <v>43.4</v>
      </c>
      <c r="N15" s="244">
        <f>M15</f>
        <v>43.4</v>
      </c>
      <c r="O15" s="239" t="s">
        <v>51</v>
      </c>
      <c r="P15" s="215">
        <f t="shared" ref="P15:P23" si="0">ROUND(K15/22.5,3)</f>
        <v>41.987</v>
      </c>
      <c r="Q15" s="250">
        <f>ROUND(AVERAGE(L15:L17),3)</f>
        <v>43.4</v>
      </c>
      <c r="R15" s="251">
        <f ca="1" t="shared" ref="R15:R23" si="1">ROUND(R$14+RAND()*S$14,2)</f>
        <v>1060.37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YP-2018-SHY-053-2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1000.6</v>
      </c>
      <c r="L16" s="243">
        <v>44.5</v>
      </c>
      <c r="M16" s="244"/>
      <c r="N16" s="244"/>
      <c r="O16" s="239"/>
      <c r="P16" s="215">
        <f t="shared" si="0"/>
        <v>44.471</v>
      </c>
      <c r="Q16" s="250"/>
      <c r="R16" s="251">
        <f ca="1" t="shared" si="1"/>
        <v>1021.32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YP-2018-SHY-053-3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984.2</v>
      </c>
      <c r="L17" s="243">
        <v>43.7</v>
      </c>
      <c r="M17" s="244"/>
      <c r="N17" s="244"/>
      <c r="O17" s="239"/>
      <c r="P17" s="215">
        <f t="shared" si="0"/>
        <v>43.742</v>
      </c>
      <c r="Q17" s="250"/>
      <c r="R17" s="251">
        <f ca="1" t="shared" si="1"/>
        <v>970.65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YP-2018-SHY-053-4</v>
      </c>
      <c r="B18" s="228" t="s">
        <v>47</v>
      </c>
      <c r="C18" s="229"/>
      <c r="D18" s="218" t="str">
        <f>D15</f>
        <v>2018/03/10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45.8</v>
      </c>
      <c r="M18" s="244">
        <v>43.5</v>
      </c>
      <c r="N18" s="244">
        <v>43.5</v>
      </c>
      <c r="O18" s="239" t="s">
        <v>51</v>
      </c>
      <c r="P18" s="215">
        <f>ROUND(K19/22.5,3)</f>
        <v>43.163</v>
      </c>
      <c r="Q18" s="250">
        <f>ROUND(AVERAGE(L18:L20),3)</f>
        <v>43.567</v>
      </c>
      <c r="R18" s="251">
        <f ca="1" t="shared" si="1"/>
        <v>1038.01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971.17</v>
      </c>
      <c r="L19" s="243">
        <v>43.2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1100.7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938.21</v>
      </c>
      <c r="L20" s="243">
        <v>41.7</v>
      </c>
      <c r="M20" s="244"/>
      <c r="N20" s="244"/>
      <c r="O20" s="239"/>
      <c r="P20" s="215">
        <f t="shared" si="0"/>
        <v>41.698</v>
      </c>
      <c r="Q20" s="250"/>
      <c r="R20" s="251">
        <f ca="1" t="shared" si="1"/>
        <v>1070.54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1119.93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1109.24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992.73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1027.26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965.62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999.92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984.81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969.26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1011.71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998.68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974.41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959.71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G46" sqref="CG46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S246分离立交左幅14-1桩基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2018/03/10-2018/04/07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v>42</v>
      </c>
      <c r="AT38" s="176"/>
      <c r="AU38" s="176"/>
      <c r="AV38" s="176"/>
      <c r="AW38" s="176"/>
      <c r="AX38" s="176"/>
      <c r="AY38" s="176"/>
      <c r="AZ38" s="176"/>
      <c r="BA38" s="184">
        <v>43.4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124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v>44.5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v>43.7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2018/03/10-2018/04/07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v>45.8</v>
      </c>
      <c r="AT47" s="176"/>
      <c r="AU47" s="176"/>
      <c r="AV47" s="176"/>
      <c r="AW47" s="176"/>
      <c r="AX47" s="176"/>
      <c r="AY47" s="176"/>
      <c r="AZ47" s="176"/>
      <c r="BA47" s="184">
        <v>43.5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124.3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v>43.2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v>41.7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2018-04-08T05:55:58Z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