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<sst xmlns="http://schemas.openxmlformats.org/spreadsheetml/2006/main" count="141">
  <si>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</si>
  <si>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</si>
  <si>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</si>
  <si>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</si>
  <si>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</si>
  <si>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JL-2018-SHY-067</t>
    </r>
  </si>
  <si>
    <t>工程部位/用途</t>
  </si>
  <si>
    <t>S246分离立交左幅16-2#桩基</t>
  </si>
  <si>
    <t>委托/任务编号</t>
  </si>
  <si>
    <t>/</t>
  </si>
  <si>
    <t>试验依据</t>
  </si>
  <si>
    <t>JTG E30-2005</t>
  </si>
  <si>
    <t>样品编号</t>
  </si>
  <si>
    <t>YP-2018-SHY-067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</si>
  <si>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</si>
  <si>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</si>
  <si>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</si>
  <si>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</si>
  <si>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</si>
  <si>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</si>
  <si>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</si>
  <si>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</si>
  <si>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2018/03/17-2018/04/14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</si>
  <si>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</si>
  <si>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</si>
  <si>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</si>
  <si>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</si>
  <si>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</si>
  <si>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</si>
  <si>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</si>
  <si>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</si>
  <si>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</si>
  <si>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</si>
  <si>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</si>
  <si>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</si>
  <si>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</si>
  <si>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</si>
  <si>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</si>
  <si>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</si>
  <si>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</si>
  <si>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</si>
  <si>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</si>
  <si>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</si>
  <si>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</si>
  <si>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</si>
  <si>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</si>
  <si>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</si>
  <si>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</si>
  <si>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</si>
  <si>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</si>
  <si>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</si>
  <si>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</si>
  <si>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982.71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</si>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</sst>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9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8" borderId="48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0" fillId="0" borderId="51" applyNumberFormat="0" applyFill="0" applyAlignment="0" applyProtection="0">
      <alignment vertical="center"/>
    </xf>
    <xf numFmtId="0" fontId="19" fillId="0" borderId="5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0" borderId="52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12" borderId="50" applyNumberFormat="0" applyAlignment="0" applyProtection="0">
      <alignment vertical="center"/>
    </xf>
    <xf numFmtId="0" fontId="20" fillId="12" borderId="49" applyNumberFormat="0" applyAlignment="0" applyProtection="0">
      <alignment vertical="center"/>
    </xf>
    <xf numFmtId="0" fontId="23" fillId="20" borderId="53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0" borderId="47" applyNumberFormat="0" applyFill="0" applyAlignment="0" applyProtection="0">
      <alignment vertical="center"/>
    </xf>
    <xf numFmtId="0" fontId="25" fillId="0" borderId="54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L18" sqref="L18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67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YP-2018-SHY-067-1</v>
      </c>
      <c r="B15" s="228" t="s">
        <v>47</v>
      </c>
      <c r="C15" s="229"/>
      <c r="D15" s="255" t="str">
        <f>LEFT(L9,P9)</f>
        <v>2018/03/17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946.34</v>
      </c>
      <c r="L15" s="243">
        <v>42</v>
      </c>
      <c r="M15" s="244">
        <v>42.9</v>
      </c>
      <c r="N15" s="244">
        <f>M15</f>
        <v>42.9</v>
      </c>
      <c r="O15" s="239" t="s">
        <v>51</v>
      </c>
      <c r="P15" s="215">
        <f t="shared" ref="P15:P23" si="0">ROUND(K15/22.5,3)</f>
        <v>42.06</v>
      </c>
      <c r="Q15" s="250">
        <f>ROUND(AVERAGE(L15:L17),3)</f>
        <v>42.9</v>
      </c>
      <c r="R15" s="251">
        <f ca="1" t="shared" ref="R15:R23" si="1">ROUND(R$14+RAND()*S$14,2)</f>
        <v>1088.11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YP-2018-SHY-067-2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993.73</v>
      </c>
      <c r="L16" s="243">
        <v>44.2</v>
      </c>
      <c r="M16" s="244"/>
      <c r="N16" s="244"/>
      <c r="O16" s="239"/>
      <c r="P16" s="215">
        <f t="shared" si="0"/>
        <v>44.166</v>
      </c>
      <c r="Q16" s="250"/>
      <c r="R16" s="251">
        <f ca="1" t="shared" si="1"/>
        <v>1056.5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YP-2018-SHY-067-3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955.73</v>
      </c>
      <c r="L17" s="243">
        <v>42.5</v>
      </c>
      <c r="M17" s="244"/>
      <c r="N17" s="244"/>
      <c r="O17" s="239"/>
      <c r="P17" s="215">
        <f t="shared" si="0"/>
        <v>42.477</v>
      </c>
      <c r="Q17" s="250"/>
      <c r="R17" s="251">
        <f ca="1" t="shared" si="1"/>
        <v>1104.61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YP-2018-SHY-067-4</v>
      </c>
      <c r="B18" s="228" t="s">
        <v>47</v>
      </c>
      <c r="C18" s="229"/>
      <c r="D18" s="218" t="str">
        <f>D15</f>
        <v>2018/03/17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43.7</v>
      </c>
      <c r="M18" s="244">
        <v>42.3</v>
      </c>
      <c r="N18" s="244">
        <f>M18</f>
        <v>42.3</v>
      </c>
      <c r="O18" s="239" t="s">
        <v>51</v>
      </c>
      <c r="P18" s="215">
        <f>ROUND(K19/22.5,3)</f>
        <v>43.39</v>
      </c>
      <c r="Q18" s="250">
        <f>ROUND(AVERAGE(L18:L20),3)</f>
        <v>43.667</v>
      </c>
      <c r="R18" s="251">
        <f ca="1" t="shared" si="1"/>
        <v>1085.48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YP-2018-SHY-067-5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976.27</v>
      </c>
      <c r="L19" s="243">
        <v>43.4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1091.73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YP-2018-SHY-067-6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987.53</v>
      </c>
      <c r="L20" s="243">
        <v>43.9</v>
      </c>
      <c r="M20" s="244"/>
      <c r="N20" s="244"/>
      <c r="O20" s="239"/>
      <c r="P20" s="215">
        <f t="shared" si="0"/>
        <v>43.89</v>
      </c>
      <c r="Q20" s="250"/>
      <c r="R20" s="251">
        <f ca="1" t="shared" si="1"/>
        <v>1087.17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1114.27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1081.49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997.46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1007.46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962.93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994.16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955.15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961.35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1020.09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966.01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1000.54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997.35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4" workbookViewId="0">
      <selection activeCell="Q17" sqref="Q17:AO20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报告编号：BG-2018-SHY-067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YP-2018-SHY-067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S246分离立交左幅16-2#桩基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YP-2018-SHY-067-1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2018/03/17-2018/04/14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42.9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122.6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YP-2018-SHY-067-2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44.2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YP-2018-SHY-067-3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42.5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YP-2018-SHY-067-4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2018/03/17-2018/04/14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43.7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42.3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120.9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YP-2018-SHY-067-5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43.4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YP-2018-SHY-067-6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43.9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2018-04-16T05:57:30Z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