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52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<sst xmlns="http://schemas.openxmlformats.org/spreadsheetml/2006/main" count="141">
  <si>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</si>
  <si>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</si>
  <si>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</si>
  <si>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</si>
  <si>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</si>
  <si>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JL-2018-SHY-069</t>
    </r>
  </si>
  <si>
    <t>工程部位/用途</t>
  </si>
  <si>
    <t>尚义一号水库大桥左幅4#系梁</t>
  </si>
  <si>
    <t>委托/任务编号</t>
  </si>
  <si>
    <t>/</t>
  </si>
  <si>
    <t>试验依据</t>
  </si>
  <si>
    <t>JTG E30-2005</t>
  </si>
  <si>
    <t>样品编号</t>
  </si>
  <si>
    <t>YP-2018-SHY-069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</si>
  <si>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</si>
  <si>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</si>
  <si>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</si>
  <si>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</si>
  <si>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</si>
  <si>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</si>
  <si>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</si>
  <si>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</si>
  <si>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2018/03/21-2018/04/18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</si>
  <si>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</si>
  <si>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</si>
  <si>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</si>
  <si>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</si>
  <si>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</si>
  <si>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</si>
  <si>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</si>
  <si>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</si>
  <si>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</si>
  <si>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</si>
  <si>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</si>
  <si>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</si>
  <si>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</si>
  <si>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</si>
  <si>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</si>
  <si>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</si>
  <si>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</si>
  <si>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</si>
  <si>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</si>
  <si>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</si>
  <si>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</si>
  <si>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</si>
  <si>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</si>
  <si>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</si>
  <si>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</si>
  <si>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</si>
  <si>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</si>
  <si>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</si>
  <si>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</si>
  <si>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f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</si>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</sst>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51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19" borderId="54" applyNumberFormat="0" applyAlignment="0" applyProtection="0">
      <alignment vertical="center"/>
    </xf>
    <xf numFmtId="0" fontId="23" fillId="19" borderId="48" applyNumberFormat="0" applyAlignment="0" applyProtection="0">
      <alignment vertical="center"/>
    </xf>
    <xf numFmtId="0" fontId="25" fillId="20" borderId="5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18" fillId="0" borderId="4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K23" sqref="K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Q4" s="2"/>
      <c r="R4" s="247"/>
    </row>
    <row r="5" s="2" customFormat="1" ht="15" customHeight="1" spans="1:15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</row>
    <row r="6" s="3" customFormat="1" ht="23" customHeight="1" spans="1:20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T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69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YP-2018-SHY-069-1</v>
      </c>
      <c r="B15" s="228" t="s">
        <v>47</v>
      </c>
      <c r="C15" s="229"/>
      <c r="D15" s="255" t="str">
        <f>LEFT(L9,P9)</f>
        <v>2018/03/21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942.69</v>
      </c>
      <c r="L15" s="243">
        <v>41.9</v>
      </c>
      <c r="M15" s="244">
        <v>42.4</v>
      </c>
      <c r="N15" s="244">
        <f>M15</f>
        <v>42.4</v>
      </c>
      <c r="O15" s="239" t="s">
        <v>51</v>
      </c>
      <c r="P15" s="215">
        <f t="shared" ref="P15:P23" si="0">ROUND(K15/22.5,3)</f>
        <v>41.897</v>
      </c>
      <c r="Q15" s="250">
        <f>ROUND(AVERAGE(L15:L17),3)</f>
        <v>42.4</v>
      </c>
      <c r="R15" s="251">
        <f ca="1" t="shared" ref="R15:R23" si="1">ROUND(R$14+RAND()*S$14,2)</f>
        <v>1095.6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YP-2018-SHY-069-2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980.73</v>
      </c>
      <c r="L16" s="243">
        <v>43.6</v>
      </c>
      <c r="M16" s="244"/>
      <c r="N16" s="244"/>
      <c r="O16" s="239"/>
      <c r="P16" s="215">
        <f t="shared" si="0"/>
        <v>43.588</v>
      </c>
      <c r="Q16" s="250"/>
      <c r="R16" s="251">
        <f ca="1" t="shared" si="1"/>
        <v>969.76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YP-2018-SHY-069-3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52</v>
      </c>
      <c r="I17" s="230" t="s">
        <v>49</v>
      </c>
      <c r="J17" s="230" t="s">
        <v>50</v>
      </c>
      <c r="K17" s="242">
        <v>938.19</v>
      </c>
      <c r="L17" s="243">
        <v>41.7</v>
      </c>
      <c r="M17" s="244"/>
      <c r="N17" s="244"/>
      <c r="O17" s="239"/>
      <c r="P17" s="215">
        <f t="shared" si="0"/>
        <v>41.697</v>
      </c>
      <c r="Q17" s="250"/>
      <c r="R17" s="251">
        <f ca="1" t="shared" si="1"/>
        <v>965.84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YP-2018-SHY-069-4</v>
      </c>
      <c r="B18" s="228" t="s">
        <v>47</v>
      </c>
      <c r="C18" s="229"/>
      <c r="D18" s="218" t="str">
        <f>D15</f>
        <v>2018/03/21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43">
        <v>972.2</v>
      </c>
      <c r="L18" s="243">
        <v>43.2</v>
      </c>
      <c r="M18" s="244">
        <v>43</v>
      </c>
      <c r="N18" s="244">
        <f>M18</f>
        <v>43</v>
      </c>
      <c r="O18" s="239" t="s">
        <v>51</v>
      </c>
      <c r="P18" s="215">
        <f>ROUND(K19/22.5,3)</f>
        <v>44.368</v>
      </c>
      <c r="Q18" s="250">
        <f>ROUND(AVERAGE(L18:L20),3)</f>
        <v>43.033</v>
      </c>
      <c r="R18" s="251">
        <f ca="1" t="shared" si="1"/>
        <v>1065.34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YP-2018-SHY-069-5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998.28</v>
      </c>
      <c r="L19" s="243">
        <v>44.4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1084.6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YP-2018-SHY-069-6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934.44</v>
      </c>
      <c r="L20" s="243">
        <v>41.5</v>
      </c>
      <c r="M20" s="244"/>
      <c r="N20" s="244"/>
      <c r="O20" s="239"/>
      <c r="P20" s="215">
        <f t="shared" si="0"/>
        <v>41.531</v>
      </c>
      <c r="Q20" s="250"/>
      <c r="R20" s="251">
        <f ca="1" t="shared" si="1"/>
        <v>963.99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970.07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1057.32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1077.42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1008.45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961.88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1020.15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954.37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1029.9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979.56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1015.76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1012.94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1014.98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报告编号：BG-2018-SHY-069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YP-2018-SHY-069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尚义一号水库大桥左幅4#系梁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YP-2018-SHY-069-1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2018/03/21-2018/04/18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42.4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121.1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YP-2018-SHY-069-2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YP-2018-SHY-069-3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YP-2018-SHY-069-4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2018/03/21-2018/04/18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122.9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YP-2018-SHY-069-5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YP-2018-SHY-069-6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2018-04-20T00:27:42Z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