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<sst xmlns="http://schemas.openxmlformats.org/spreadsheetml/2006/main" count="141">
  <si>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</si>
  <si>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</si>
  <si>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</si>
  <si>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</si>
  <si>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</si>
  <si>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JL-2018-SHY-082</t>
    </r>
  </si>
  <si>
    <t>工程部位/用途</t>
  </si>
  <si>
    <t>尚义一号水库大桥右幅4#系梁</t>
  </si>
  <si>
    <t>委托/任务编号</t>
  </si>
  <si>
    <t>/</t>
  </si>
  <si>
    <t>试验依据</t>
  </si>
  <si>
    <t>JTG E30-2005</t>
  </si>
  <si>
    <t>样品编号</t>
  </si>
  <si>
    <t>YP-2018-SHY-082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</si>
  <si>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</si>
  <si>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</si>
  <si>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</si>
  <si>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</si>
  <si>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</si>
  <si>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</si>
  <si>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</si>
  <si>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</si>
  <si>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2018/03/24-2018/04/21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</si>
  <si>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</si>
  <si>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</si>
  <si>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</si>
  <si>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</si>
  <si>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</si>
  <si>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</si>
  <si>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</si>
  <si>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</si>
  <si>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</si>
  <si>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</si>
  <si>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</si>
  <si>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</si>
  <si>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</si>
  <si>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</si>
  <si>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</si>
  <si>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</si>
  <si>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</si>
  <si>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</si>
  <si>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</si>
  <si>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</si>
  <si>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</si>
  <si>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</si>
  <si>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</si>
  <si>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</si>
  <si>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</si>
  <si>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</si>
  <si>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</si>
  <si>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</si>
  <si>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</si>
  <si>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951.17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</si>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</sst>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4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" borderId="52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51" applyNumberFormat="0" applyFill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9" fillId="0" borderId="5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5" fillId="6" borderId="49" applyNumberFormat="0" applyAlignment="0" applyProtection="0">
      <alignment vertical="center"/>
    </xf>
    <xf numFmtId="0" fontId="27" fillId="6" borderId="47" applyNumberFormat="0" applyAlignment="0" applyProtection="0">
      <alignment vertical="center"/>
    </xf>
    <xf numFmtId="0" fontId="13" fillId="5" borderId="48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24" fillId="0" borderId="53" applyNumberFormat="0" applyFill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L12" sqref="L12:L14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7" t="s">
        <v>13</v>
      </c>
      <c r="M7" s="257"/>
      <c r="N7" s="257"/>
      <c r="O7" s="258"/>
      <c r="P7" s="3" t="s">
        <v>14</v>
      </c>
      <c r="Q7" s="215" t="str">
        <f>RIGHT(L7,2)</f>
        <v>82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7" t="s">
        <v>22</v>
      </c>
      <c r="M9" s="257"/>
      <c r="N9" s="257"/>
      <c r="O9" s="258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4" t="str">
        <f>CONCATENATE(LEFT(L$7,P7),"-1")</f>
        <v>YP-2018-SHY-082-1</v>
      </c>
      <c r="B15" s="228" t="s">
        <v>47</v>
      </c>
      <c r="C15" s="229"/>
      <c r="D15" s="255" t="str">
        <f>LEFT(L9,P9)</f>
        <v>2018/03/24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943.48</v>
      </c>
      <c r="L15" s="243">
        <v>41.9</v>
      </c>
      <c r="M15" s="244">
        <v>42.9</v>
      </c>
      <c r="N15" s="244">
        <f>M15</f>
        <v>42.9</v>
      </c>
      <c r="O15" s="239" t="s">
        <v>51</v>
      </c>
      <c r="P15" s="215">
        <f t="shared" ref="P15:P23" si="0">ROUND(K15/22.5,3)</f>
        <v>41.932</v>
      </c>
      <c r="Q15" s="250">
        <f>ROUND(AVERAGE(L15:L17),3)</f>
        <v>42.933</v>
      </c>
      <c r="R15" s="251">
        <f ca="1" t="shared" ref="R15:R23" si="1">ROUND(R$14+RAND()*S$14,2)</f>
        <v>983.63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4" t="str">
        <f>CONCATENATE(LEFT(L$7,P7),"-2")</f>
        <v>YP-2018-SHY-082-2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963.65</v>
      </c>
      <c r="L16" s="243">
        <v>42.8</v>
      </c>
      <c r="M16" s="244"/>
      <c r="N16" s="244"/>
      <c r="O16" s="239"/>
      <c r="P16" s="215">
        <f t="shared" si="0"/>
        <v>42.829</v>
      </c>
      <c r="Q16" s="250"/>
      <c r="R16" s="251">
        <f ca="1" t="shared" si="1"/>
        <v>1118.39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4" t="str">
        <f>CONCATENATE(LEFT(L$7,P7),"-3")</f>
        <v>YP-2018-SHY-082-3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991.93</v>
      </c>
      <c r="L17" s="243">
        <v>44.1</v>
      </c>
      <c r="M17" s="244"/>
      <c r="N17" s="244"/>
      <c r="O17" s="239"/>
      <c r="P17" s="215">
        <f t="shared" si="0"/>
        <v>44.086</v>
      </c>
      <c r="Q17" s="250"/>
      <c r="R17" s="251">
        <f ca="1" t="shared" si="1"/>
        <v>1015.65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4" t="str">
        <f>CONCATENATE(LEFT(L$7,P7),"-4")</f>
        <v>YP-2018-SHY-082-4</v>
      </c>
      <c r="B18" s="228" t="s">
        <v>47</v>
      </c>
      <c r="C18" s="229"/>
      <c r="D18" s="218" t="str">
        <f>D15</f>
        <v>2018/03/24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42.3</v>
      </c>
      <c r="M18" s="244">
        <v>43.2</v>
      </c>
      <c r="N18" s="244">
        <f>M18</f>
        <v>43.2</v>
      </c>
      <c r="O18" s="239" t="s">
        <v>51</v>
      </c>
      <c r="P18" s="215">
        <f>ROUND(K19/22.5,3)</f>
        <v>43.655</v>
      </c>
      <c r="Q18" s="250">
        <f>ROUND(AVERAGE(L18:L20),3)</f>
        <v>43.167</v>
      </c>
      <c r="R18" s="251">
        <f ca="1" t="shared" si="1"/>
        <v>1035.27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4" t="str">
        <f>CONCATENATE(LEFT(L$7,P7),"-5")</f>
        <v>YP-2018-SHY-082-5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982.23</v>
      </c>
      <c r="L19" s="243">
        <v>43.6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1019.45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4" t="str">
        <f>CONCATENATE(LEFT(L$7,P7),"-6")</f>
        <v>YP-2018-SHY-082-6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980</v>
      </c>
      <c r="L20" s="243">
        <v>43.6</v>
      </c>
      <c r="M20" s="244"/>
      <c r="N20" s="244"/>
      <c r="O20" s="239"/>
      <c r="P20" s="215">
        <f t="shared" si="0"/>
        <v>43.556</v>
      </c>
      <c r="Q20" s="250"/>
      <c r="R20" s="251">
        <f ca="1" t="shared" si="1"/>
        <v>1101.12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6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960.07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6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1014.74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6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1113.9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1012.21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990.02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961.66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994.02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958.09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952.25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983.04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995.96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1025.26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C37" sqref="C37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报告编号：BG-2018-SHY-082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YP-2018-SHY-082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尚义一号水库大桥右幅4#系梁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YP-2018-SHY-082-1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2018/03/24-2018/04/21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42.9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122.6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YP-2018-SHY-082-2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42.8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YP-2018-SHY-082-3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44.1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YP-2018-SHY-082-4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2018/03/24-2018/04/21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42.3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YP-2018-SHY-082-5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YP-2018-SHY-082-6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43.6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2018-04-25T06:03:11Z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