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<sst xmlns="http://schemas.openxmlformats.org/spreadsheetml/2006/main" count="143">
  <si>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</si>
  <si>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</si>
  <si>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</si>
  <si>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</si>
  <si>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</si>
  <si>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JL-2018-SHY-110</t>
    </r>
  </si>
  <si>
    <t>工程部位/用途</t>
  </si>
  <si>
    <t>S246分离立交左幅8-1桩基</t>
  </si>
  <si>
    <t>委托/任务编号</t>
  </si>
  <si>
    <t>/</t>
  </si>
  <si>
    <t>试验依据</t>
  </si>
  <si>
    <t>JTG E30-2005</t>
  </si>
  <si>
    <t>样品编号</t>
  </si>
  <si>
    <t>YP-2018-SHY-110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</si>
  <si>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</si>
  <si>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</si>
  <si>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</si>
  <si>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</si>
  <si>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</si>
  <si>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</si>
  <si>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</si>
  <si>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</si>
  <si>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2018/04/03-2018/05/01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</si>
  <si>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</si>
  <si>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</si>
  <si>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</si>
  <si>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</si>
  <si>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</si>
  <si>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</si>
  <si>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</si>
  <si>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</si>
  <si>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</si>
  <si>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</si>
  <si>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</si>
  <si>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</si>
  <si>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</si>
  <si>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</si>
  <si>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</si>
  <si>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</si>
  <si>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</si>
  <si>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</si>
  <si>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</si>
  <si>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</si>
  <si>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</si>
  <si>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09087·21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</si>
  <si>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</si>
  <si>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</si>
  <si>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</si>
  <si>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</si>
  <si>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</si>
  <si>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</si>
  <si>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</si>
  <si>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</si>
  <si>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</si>
  <si>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933.82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</si>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</sst>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3" fillId="15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7" borderId="49" applyNumberFormat="0" applyFon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47" applyNumberFormat="0" applyFill="0" applyAlignment="0" applyProtection="0">
      <alignment vertical="center"/>
    </xf>
    <xf numFmtId="0" fontId="18" fillId="0" borderId="47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0" fillId="0" borderId="50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24" borderId="51" applyNumberFormat="0" applyAlignment="0" applyProtection="0">
      <alignment vertical="center"/>
    </xf>
    <xf numFmtId="0" fontId="27" fillId="24" borderId="48" applyNumberFormat="0" applyAlignment="0" applyProtection="0">
      <alignment vertical="center"/>
    </xf>
    <xf numFmtId="0" fontId="28" fillId="25" borderId="52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9" fillId="0" borderId="53" applyNumberFormat="0" applyFill="0" applyAlignment="0" applyProtection="0">
      <alignment vertical="center"/>
    </xf>
    <xf numFmtId="0" fontId="30" fillId="0" borderId="54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31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260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8" fillId="0" borderId="19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49" fontId="11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workbookViewId="0">
      <selection activeCell="V10" sqref="V10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3" customHeight="1" spans="1:18">
      <c r="A6" s="9" t="s">
        <v>6</v>
      </c>
      <c r="B6" s="10"/>
      <c r="C6" s="20"/>
      <c r="D6" s="253" t="s">
        <v>7</v>
      </c>
      <c r="E6" s="253"/>
      <c r="F6" s="253"/>
      <c r="G6" s="253"/>
      <c r="H6" s="253"/>
      <c r="I6" s="253"/>
      <c r="J6" s="21" t="s">
        <v>8</v>
      </c>
      <c r="K6" s="10"/>
      <c r="L6" s="237" t="s">
        <v>9</v>
      </c>
      <c r="M6" s="237"/>
      <c r="N6" s="237"/>
      <c r="O6" s="238"/>
      <c r="R6" s="215"/>
    </row>
    <row r="7" s="3" customFormat="1" ht="23" customHeight="1" spans="1:18">
      <c r="A7" s="11" t="s">
        <v>10</v>
      </c>
      <c r="B7" s="12"/>
      <c r="C7" s="12"/>
      <c r="D7" s="254" t="s">
        <v>11</v>
      </c>
      <c r="E7" s="254"/>
      <c r="F7" s="254"/>
      <c r="G7" s="254"/>
      <c r="H7" s="254"/>
      <c r="I7" s="254"/>
      <c r="J7" s="12" t="s">
        <v>12</v>
      </c>
      <c r="K7" s="12"/>
      <c r="L7" s="258" t="s">
        <v>13</v>
      </c>
      <c r="M7" s="258"/>
      <c r="N7" s="258"/>
      <c r="O7" s="259"/>
      <c r="P7" s="3" t="s">
        <v>14</v>
      </c>
      <c r="Q7" s="215" t="str">
        <f>RIGHT(L7,2)</f>
        <v>10</v>
      </c>
      <c r="R7" s="215"/>
    </row>
    <row r="8" s="3" customFormat="1" ht="23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3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8" t="s">
        <v>22</v>
      </c>
      <c r="M9" s="258"/>
      <c r="N9" s="258"/>
      <c r="O9" s="259"/>
      <c r="P9" s="3" t="s">
        <v>23</v>
      </c>
      <c r="R9" s="215"/>
    </row>
    <row r="10" s="3" customFormat="1" ht="30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3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3" t="s">
        <v>39</v>
      </c>
      <c r="R12" s="215"/>
    </row>
    <row r="13" s="3" customFormat="1" ht="27.75" customHeight="1" spans="1:20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  <c r="T13" s="3" t="s">
        <v>44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45</v>
      </c>
      <c r="G14" s="12" t="s">
        <v>46</v>
      </c>
      <c r="H14" s="12" t="s">
        <v>45</v>
      </c>
      <c r="I14" s="12" t="s">
        <v>46</v>
      </c>
      <c r="J14" s="12"/>
      <c r="K14" s="12"/>
      <c r="L14" s="12"/>
      <c r="M14" s="12"/>
      <c r="N14" s="12"/>
      <c r="O14" s="28"/>
      <c r="R14" s="248">
        <v>960</v>
      </c>
      <c r="S14" s="249" t="s">
        <v>47</v>
      </c>
      <c r="W14" s="215">
        <f>STDEV(T15:Z23)</f>
        <v>40.6742231060119</v>
      </c>
    </row>
    <row r="15" s="3" customFormat="1" ht="28" customHeight="1" spans="1:26">
      <c r="A15" s="255" t="str">
        <f>CONCATENATE(LEFT(L$7,P7),"-1")</f>
        <v>YP-2018-SHY-110-1</v>
      </c>
      <c r="B15" s="228" t="s">
        <v>48</v>
      </c>
      <c r="C15" s="229"/>
      <c r="D15" s="256" t="str">
        <f>LEFT(L9,P9)</f>
        <v>2018/04/03</v>
      </c>
      <c r="E15" s="230" t="s">
        <v>49</v>
      </c>
      <c r="F15" s="230" t="s">
        <v>50</v>
      </c>
      <c r="G15" s="230" t="s">
        <v>50</v>
      </c>
      <c r="H15" s="230" t="s">
        <v>50</v>
      </c>
      <c r="I15" s="230" t="s">
        <v>50</v>
      </c>
      <c r="J15" s="230" t="s">
        <v>51</v>
      </c>
      <c r="K15" s="242">
        <v>926.82</v>
      </c>
      <c r="L15" s="243">
        <v>41.2</v>
      </c>
      <c r="M15" s="244">
        <v>42.9</v>
      </c>
      <c r="N15" s="244">
        <f>M15</f>
        <v>42.9</v>
      </c>
      <c r="O15" s="239" t="s">
        <v>52</v>
      </c>
      <c r="P15" s="215">
        <f t="shared" ref="P15:P23" si="0">ROUND(K15/22.5,3)</f>
        <v>41.192</v>
      </c>
      <c r="Q15" s="250">
        <f>ROUND(AVERAGE(L15:L17),3)</f>
        <v>42.867</v>
      </c>
      <c r="R15" s="251">
        <f ca="1" t="shared" ref="R15:R23" si="1">ROUND(R$14+RAND()*S$14,2)</f>
        <v>1069.01</v>
      </c>
      <c r="T15" s="3" t="s">
        <v>53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8" customHeight="1" spans="1:26">
      <c r="A16" s="255" t="str">
        <f>CONCATENATE(LEFT(L$7,P7),"-2")</f>
        <v>YP-2018-SHY-110-2</v>
      </c>
      <c r="B16" s="231"/>
      <c r="C16" s="232"/>
      <c r="D16" s="256"/>
      <c r="E16" s="230"/>
      <c r="F16" s="230" t="s">
        <v>50</v>
      </c>
      <c r="G16" s="230" t="s">
        <v>50</v>
      </c>
      <c r="H16" s="230" t="s">
        <v>50</v>
      </c>
      <c r="I16" s="230" t="s">
        <v>50</v>
      </c>
      <c r="J16" s="230" t="s">
        <v>51</v>
      </c>
      <c r="K16" s="242">
        <v>990.36</v>
      </c>
      <c r="L16" s="243">
        <v>44</v>
      </c>
      <c r="M16" s="244"/>
      <c r="N16" s="244"/>
      <c r="O16" s="239"/>
      <c r="P16" s="215">
        <f t="shared" si="0"/>
        <v>44.016</v>
      </c>
      <c r="Q16" s="250"/>
      <c r="R16" s="251">
        <f ca="1" t="shared" si="1"/>
        <v>980.13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8" customHeight="1" spans="1:26">
      <c r="A17" s="255" t="str">
        <f>CONCATENATE(LEFT(L$7,P7),"-3")</f>
        <v>YP-2018-SHY-110-3</v>
      </c>
      <c r="B17" s="233"/>
      <c r="C17" s="234"/>
      <c r="D17" s="256"/>
      <c r="E17" s="230"/>
      <c r="F17" s="230" t="s">
        <v>50</v>
      </c>
      <c r="G17" s="230" t="s">
        <v>50</v>
      </c>
      <c r="H17" s="230" t="s">
        <v>50</v>
      </c>
      <c r="I17" s="230" t="s">
        <v>50</v>
      </c>
      <c r="J17" s="230" t="s">
        <v>51</v>
      </c>
      <c r="K17" s="242">
        <v>976.21</v>
      </c>
      <c r="L17" s="243">
        <v>43.4</v>
      </c>
      <c r="M17" s="244"/>
      <c r="N17" s="244"/>
      <c r="O17" s="239"/>
      <c r="P17" s="215">
        <f t="shared" si="0"/>
        <v>43.387</v>
      </c>
      <c r="Q17" s="250"/>
      <c r="R17" s="251">
        <f ca="1" t="shared" si="1"/>
        <v>967.46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8" customHeight="1" spans="1:26">
      <c r="A18" s="255" t="str">
        <f>CONCATENATE(LEFT(L$7,P7),"-4")</f>
        <v>YP-2018-SHY-110-4</v>
      </c>
      <c r="B18" s="228" t="s">
        <v>48</v>
      </c>
      <c r="C18" s="229"/>
      <c r="D18" s="218" t="str">
        <f>D15</f>
        <v>2018/04/03</v>
      </c>
      <c r="E18" s="230" t="s">
        <v>49</v>
      </c>
      <c r="F18" s="230" t="s">
        <v>50</v>
      </c>
      <c r="G18" s="230" t="s">
        <v>50</v>
      </c>
      <c r="H18" s="230" t="s">
        <v>50</v>
      </c>
      <c r="I18" s="230" t="s">
        <v>50</v>
      </c>
      <c r="J18" s="230" t="s">
        <v>51</v>
      </c>
      <c r="K18" s="3" t="s">
        <v>54</v>
      </c>
      <c r="L18" s="243">
        <v>41.5</v>
      </c>
      <c r="M18" s="244">
        <v>42.9</v>
      </c>
      <c r="N18" s="244">
        <f>M18</f>
        <v>42.9</v>
      </c>
      <c r="O18" s="239" t="s">
        <v>52</v>
      </c>
      <c r="P18" s="215">
        <f>ROUND(K19/22.5,3)</f>
        <v>43.587</v>
      </c>
      <c r="Q18" s="250">
        <f>ROUND(AVERAGE(L18:L20),3)</f>
        <v>42.9</v>
      </c>
      <c r="R18" s="251">
        <f ca="1" t="shared" si="1"/>
        <v>1033.61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8" customHeight="1" spans="1:26">
      <c r="A19" s="255" t="str">
        <f>CONCATENATE(LEFT(L$7,P7),"-5")</f>
        <v>YP-2018-SHY-110-5</v>
      </c>
      <c r="B19" s="231"/>
      <c r="C19" s="232"/>
      <c r="D19" s="218"/>
      <c r="E19" s="230"/>
      <c r="F19" s="230" t="s">
        <v>50</v>
      </c>
      <c r="G19" s="230" t="s">
        <v>50</v>
      </c>
      <c r="H19" s="230" t="s">
        <v>50</v>
      </c>
      <c r="I19" s="230" t="s">
        <v>50</v>
      </c>
      <c r="J19" s="230" t="s">
        <v>51</v>
      </c>
      <c r="K19" s="242">
        <v>980.71</v>
      </c>
      <c r="L19" s="243">
        <v>43.6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993.58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8" customHeight="1" spans="1:26">
      <c r="A20" s="255" t="str">
        <f>CONCATENATE(LEFT(L$7,P7),"-6")</f>
        <v>YP-2018-SHY-110-6</v>
      </c>
      <c r="B20" s="233"/>
      <c r="C20" s="234"/>
      <c r="D20" s="218"/>
      <c r="E20" s="230"/>
      <c r="F20" s="230" t="s">
        <v>50</v>
      </c>
      <c r="G20" s="230" t="s">
        <v>50</v>
      </c>
      <c r="H20" s="230" t="s">
        <v>50</v>
      </c>
      <c r="I20" s="230" t="s">
        <v>50</v>
      </c>
      <c r="J20" s="230" t="s">
        <v>51</v>
      </c>
      <c r="K20" s="242">
        <v>981.29</v>
      </c>
      <c r="L20" s="243">
        <v>43.6</v>
      </c>
      <c r="M20" s="244"/>
      <c r="N20" s="244"/>
      <c r="O20" s="239"/>
      <c r="P20" s="215">
        <f t="shared" si="0"/>
        <v>43.613</v>
      </c>
      <c r="Q20" s="250"/>
      <c r="R20" s="251">
        <f ca="1" t="shared" si="1"/>
        <v>973.9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8" customHeight="1" spans="1:26">
      <c r="A21" s="257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994.07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8" customHeight="1" spans="1:26">
      <c r="A22" s="257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1028.14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8" customHeight="1" spans="1:26">
      <c r="A23" s="257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979.18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55</v>
      </c>
      <c r="Q24" s="245" t="s">
        <v>55</v>
      </c>
      <c r="R24" s="245" t="s">
        <v>56</v>
      </c>
    </row>
    <row r="25" s="3" customFormat="1" ht="28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  <c r="R25" s="215"/>
    </row>
    <row r="26" s="3" customFormat="1" ht="28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  <c r="R26" s="215"/>
    </row>
    <row r="27" s="4" customFormat="1" ht="21" customHeight="1" spans="1:18">
      <c r="A27" s="13" t="s">
        <v>57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13" customHeight="1" spans="18:18">
      <c r="R28" s="252"/>
    </row>
    <row r="29" s="4" customFormat="1" ht="10" customHeight="1" spans="1:18">
      <c r="A29" s="17" t="s">
        <v>58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59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60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45</v>
      </c>
      <c r="G14" s="12" t="s">
        <v>46</v>
      </c>
      <c r="H14" s="12" t="s">
        <v>45</v>
      </c>
      <c r="I14" s="12" t="s">
        <v>46</v>
      </c>
      <c r="J14" s="12"/>
      <c r="K14" s="12"/>
      <c r="L14" s="12"/>
      <c r="M14" s="12"/>
      <c r="N14" s="12"/>
      <c r="O14" s="28"/>
      <c r="R14" s="248">
        <v>950</v>
      </c>
      <c r="S14" s="249" t="s">
        <v>61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1014.71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1011.53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1022.75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966.03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988.15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1004.35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958.96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1026.66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996.87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55</v>
      </c>
      <c r="Q24" s="245" t="s">
        <v>55</v>
      </c>
      <c r="R24" s="245" t="s">
        <v>56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57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58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tabSelected="1" view="pageBreakPreview" zoomScaleNormal="100" zoomScaleSheetLayoutView="100" workbookViewId="0">
      <selection activeCell="AS50" sqref="AS50:AZ52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62</v>
      </c>
      <c r="BI1" s="48"/>
      <c r="BJ1" s="48" t="s">
        <v>63</v>
      </c>
      <c r="BK1" s="48"/>
      <c r="BL1" s="48"/>
      <c r="BM1" s="48" t="s">
        <v>64</v>
      </c>
      <c r="BN1" s="48"/>
      <c r="BP1" s="48" t="s">
        <v>65</v>
      </c>
      <c r="BQ1" s="48"/>
      <c r="BR1" s="48" t="s">
        <v>63</v>
      </c>
      <c r="BS1" s="48"/>
      <c r="BT1" s="48"/>
      <c r="BU1" s="48" t="s">
        <v>64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66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67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68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报告编号：BG-2018-SHY-110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69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70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71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72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YP-2018-SHY-110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S246分离立交左幅8-1桩基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73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74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75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76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35</v>
      </c>
      <c r="BX29" s="199"/>
      <c r="BY29" s="199"/>
      <c r="BZ29" s="199"/>
      <c r="CA29" s="193" t="s">
        <v>77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78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79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80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81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82</v>
      </c>
      <c r="BH35" s="40"/>
      <c r="BI35" s="40"/>
      <c r="BJ35" s="40"/>
      <c r="BK35" s="40"/>
      <c r="BL35" s="40"/>
      <c r="BM35" s="40"/>
      <c r="BN35" s="40"/>
      <c r="BO35" s="56" t="s">
        <v>57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1" t="str">
        <f>强度记录!A15</f>
        <v>YP-2018-SHY-110-1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2018/04/03-2018/05/01</v>
      </c>
      <c r="N38" s="141"/>
      <c r="O38" s="141"/>
      <c r="P38" s="141"/>
      <c r="Q38" s="141"/>
      <c r="R38" s="141"/>
      <c r="S38" s="163"/>
      <c r="T38" s="146" t="s">
        <v>49</v>
      </c>
      <c r="U38" s="147"/>
      <c r="V38" s="147"/>
      <c r="W38" s="147"/>
      <c r="X38" s="147"/>
      <c r="Y38" s="166"/>
      <c r="Z38" s="146" t="s">
        <v>52</v>
      </c>
      <c r="AA38" s="147"/>
      <c r="AB38" s="147"/>
      <c r="AC38" s="147"/>
      <c r="AD38" s="147"/>
      <c r="AE38" s="147"/>
      <c r="AF38" s="147"/>
      <c r="AG38" s="166"/>
      <c r="AH38" s="169" t="s">
        <v>83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41.2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42.9</v>
      </c>
      <c r="BB38" s="185"/>
      <c r="BC38" s="185"/>
      <c r="BD38" s="185"/>
      <c r="BE38" s="185"/>
      <c r="BF38" s="190"/>
      <c r="BG38" s="146" t="s">
        <v>84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122.6</v>
      </c>
      <c r="BP38" s="185"/>
      <c r="BQ38" s="185"/>
      <c r="BR38" s="185"/>
      <c r="BS38" s="185"/>
      <c r="BT38" s="185"/>
      <c r="BU38" s="185"/>
      <c r="BV38" s="202"/>
      <c r="CR38" s="29" t="s">
        <v>85</v>
      </c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YP-2018-SHY-110-2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44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YP-2018-SHY-110-3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43.4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YP-2018-SHY-110-4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2018/04/03-2018/05/01</v>
      </c>
      <c r="N47" s="141"/>
      <c r="O47" s="141"/>
      <c r="P47" s="141"/>
      <c r="Q47" s="141"/>
      <c r="R47" s="141"/>
      <c r="S47" s="163"/>
      <c r="T47" s="146" t="s">
        <v>49</v>
      </c>
      <c r="U47" s="147"/>
      <c r="V47" s="147"/>
      <c r="W47" s="147"/>
      <c r="X47" s="147"/>
      <c r="Y47" s="166"/>
      <c r="Z47" s="146" t="s">
        <v>52</v>
      </c>
      <c r="AA47" s="147"/>
      <c r="AB47" s="147"/>
      <c r="AC47" s="147"/>
      <c r="AD47" s="147"/>
      <c r="AE47" s="147"/>
      <c r="AF47" s="147"/>
      <c r="AG47" s="166"/>
      <c r="AH47" s="169" t="s">
        <v>83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41.5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42.9</v>
      </c>
      <c r="BB47" s="185"/>
      <c r="BC47" s="185"/>
      <c r="BD47" s="185"/>
      <c r="BE47" s="185"/>
      <c r="BF47" s="190"/>
      <c r="BG47" s="146" t="s">
        <v>84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122.6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YP-2018-SHY-110-5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43.6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YP-2018-SHY-110-6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43.6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86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87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88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89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90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91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92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93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94</v>
      </c>
      <c r="AQ98" s="48"/>
      <c r="AR98" s="48"/>
      <c r="AS98" s="48"/>
      <c r="AT98" s="48"/>
      <c r="AU98" s="48"/>
      <c r="AV98" s="48"/>
      <c r="AW98" s="48"/>
      <c r="AX98" s="48"/>
      <c r="AY98" s="48" t="s">
        <v>95</v>
      </c>
      <c r="AZ98" s="48"/>
      <c r="BA98" s="48"/>
      <c r="BB98" s="48"/>
      <c r="BC98" s="48"/>
      <c r="BD98" s="48"/>
      <c r="BE98" s="48" t="s">
        <v>96</v>
      </c>
      <c r="BF98" s="48"/>
      <c r="BG98" s="48"/>
      <c r="BH98" s="48"/>
      <c r="BI98" s="48"/>
      <c r="BJ98" s="48"/>
      <c r="BK98" s="48" t="s">
        <v>97</v>
      </c>
      <c r="BL98" s="48"/>
      <c r="BM98" s="48"/>
      <c r="BN98" s="85"/>
      <c r="BO98" s="48" t="s">
        <v>98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62</v>
      </c>
      <c r="BI1" s="48"/>
      <c r="BJ1" s="86"/>
      <c r="BK1" s="86"/>
      <c r="BL1" s="86"/>
      <c r="BM1" s="48" t="s">
        <v>64</v>
      </c>
      <c r="BN1" s="48"/>
      <c r="BP1" s="48" t="s">
        <v>65</v>
      </c>
      <c r="BQ1" s="48"/>
      <c r="BR1" s="48"/>
      <c r="BS1" s="48"/>
      <c r="BT1" s="48"/>
      <c r="BU1" s="48" t="s">
        <v>64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99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100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68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101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70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71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73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75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102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78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103</v>
      </c>
      <c r="E35" s="52"/>
      <c r="F35" s="52"/>
      <c r="G35" s="52"/>
      <c r="H35" s="52"/>
      <c r="I35" s="52"/>
      <c r="J35" s="52"/>
      <c r="K35" s="52"/>
      <c r="L35" s="52"/>
      <c r="M35" s="56" t="s">
        <v>79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80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81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82</v>
      </c>
      <c r="BH35" s="40"/>
      <c r="BI35" s="40"/>
      <c r="BJ35" s="40"/>
      <c r="BK35" s="40"/>
      <c r="BL35" s="40"/>
      <c r="BM35" s="40"/>
      <c r="BN35" s="40"/>
      <c r="BO35" s="56" t="s">
        <v>57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86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88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89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91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92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93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94</v>
      </c>
      <c r="AQ98" s="48"/>
      <c r="AR98" s="48"/>
      <c r="AS98" s="48"/>
      <c r="AT98" s="48"/>
      <c r="AU98" s="48"/>
      <c r="AV98" s="48"/>
      <c r="AW98" s="48"/>
      <c r="AX98" s="48"/>
      <c r="AY98" s="48" t="s">
        <v>95</v>
      </c>
      <c r="AZ98" s="48"/>
      <c r="BA98" s="48"/>
      <c r="BB98" s="48"/>
      <c r="BC98" s="48"/>
      <c r="BD98" s="48"/>
      <c r="BE98" s="48" t="s">
        <v>96</v>
      </c>
      <c r="BF98" s="48"/>
      <c r="BG98" s="48"/>
      <c r="BH98" s="48"/>
      <c r="BI98" s="48"/>
      <c r="BJ98" s="48"/>
      <c r="BK98" s="48" t="s">
        <v>97</v>
      </c>
      <c r="BL98" s="48"/>
      <c r="BM98" s="48"/>
      <c r="BN98" s="85"/>
      <c r="BO98" s="48" t="s">
        <v>98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104</v>
      </c>
      <c r="M1" s="18"/>
      <c r="N1" s="18"/>
    </row>
    <row r="2" s="3" customFormat="1" ht="14.1" customHeight="1" spans="12:14">
      <c r="L2" s="19"/>
      <c r="M2" s="19" t="s">
        <v>105</v>
      </c>
      <c r="N2" s="19"/>
    </row>
    <row r="3" s="3" customFormat="1" ht="24.95" customHeight="1" spans="1:15">
      <c r="A3" s="104" t="s">
        <v>106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107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102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108</v>
      </c>
      <c r="J11" s="110" t="s">
        <v>109</v>
      </c>
      <c r="K11" s="110" t="s">
        <v>110</v>
      </c>
      <c r="L11" s="110" t="s">
        <v>111</v>
      </c>
      <c r="M11" s="110" t="s">
        <v>112</v>
      </c>
      <c r="N11" s="115" t="s">
        <v>113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45</v>
      </c>
      <c r="F13" s="12" t="s">
        <v>46</v>
      </c>
      <c r="G13" s="12" t="s">
        <v>45</v>
      </c>
      <c r="H13" s="12" t="s">
        <v>46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57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114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62</v>
      </c>
      <c r="BI1" s="48"/>
      <c r="BJ1" s="86"/>
      <c r="BK1" s="86"/>
      <c r="BL1" s="86"/>
      <c r="BM1" s="48" t="s">
        <v>64</v>
      </c>
      <c r="BN1" s="48"/>
      <c r="BP1" s="48" t="s">
        <v>65</v>
      </c>
      <c r="BQ1" s="48"/>
      <c r="BR1" s="48"/>
      <c r="BS1" s="48"/>
      <c r="BT1" s="48"/>
      <c r="BU1" s="48" t="s">
        <v>64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115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116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68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117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70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71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73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75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102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78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103</v>
      </c>
      <c r="E35" s="52"/>
      <c r="F35" s="52"/>
      <c r="G35" s="52"/>
      <c r="H35" s="52"/>
      <c r="I35" s="52"/>
      <c r="J35" s="52"/>
      <c r="K35" s="52"/>
      <c r="L35" s="52"/>
      <c r="M35" s="56" t="s">
        <v>79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82</v>
      </c>
      <c r="BH35" s="40"/>
      <c r="BI35" s="40"/>
      <c r="BJ35" s="40"/>
      <c r="BK35" s="40"/>
      <c r="BL35" s="40"/>
      <c r="BM35" s="40"/>
      <c r="BN35" s="40"/>
      <c r="BO35" s="56" t="s">
        <v>57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86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88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89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91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92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93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94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95</v>
      </c>
      <c r="AZ100" s="48"/>
      <c r="BA100" s="48"/>
      <c r="BB100" s="48"/>
      <c r="BC100" s="48"/>
      <c r="BD100" s="48"/>
      <c r="BE100" s="48" t="s">
        <v>96</v>
      </c>
      <c r="BF100" s="48"/>
      <c r="BG100" s="48"/>
      <c r="BH100" s="48"/>
      <c r="BI100" s="48"/>
      <c r="BJ100" s="48"/>
      <c r="BK100" s="48" t="s">
        <v>97</v>
      </c>
      <c r="BL100" s="48"/>
      <c r="BM100" s="48"/>
      <c r="BN100" s="85"/>
      <c r="BO100" s="48" t="s">
        <v>98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104</v>
      </c>
      <c r="M1" s="18"/>
      <c r="N1" s="18"/>
      <c r="O1" s="18"/>
    </row>
    <row r="2" s="1" customFormat="1" ht="14.1" customHeight="1" spans="13:15">
      <c r="M2" s="19"/>
      <c r="N2" s="19" t="s">
        <v>120</v>
      </c>
      <c r="O2" s="19"/>
    </row>
    <row r="3" s="1" customFormat="1" ht="24.95" customHeight="1" spans="1:15">
      <c r="A3" s="5" t="s">
        <v>121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122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102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123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124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125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126</v>
      </c>
      <c r="B15" s="12"/>
      <c r="C15" s="12"/>
      <c r="D15" s="12"/>
      <c r="E15" s="12"/>
      <c r="F15" s="12"/>
      <c r="G15" s="12"/>
      <c r="H15" s="12" t="s">
        <v>127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128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129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130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131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132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133</v>
      </c>
      <c r="B22" s="12" t="s">
        <v>134</v>
      </c>
      <c r="C22" s="12" t="s">
        <v>135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136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137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138</v>
      </c>
      <c r="C25" s="12" t="s">
        <v>135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136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137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139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140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141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142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57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114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2018-05-08T00:15:40Z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