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<sst xmlns="http://schemas.openxmlformats.org/spreadsheetml/2006/main" count="142">
  <si>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</si>
  <si>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</si>
  <si>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</si>
  <si>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</si>
  <si>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</si>
  <si>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JL-2018-SHY-197</t>
    </r>
  </si>
  <si>
    <t>工程部位/用途</t>
  </si>
  <si>
    <t>K22+422圆管涵翼墙及基础</t>
  </si>
  <si>
    <t>委托/任务编号</t>
  </si>
  <si>
    <t>/</t>
  </si>
  <si>
    <t>试验依据</t>
  </si>
  <si>
    <t>JTG E30-2005</t>
  </si>
  <si>
    <t>样品编号</t>
  </si>
  <si>
    <t>YP-2018-SHY-197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</si>
  <si>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</si>
  <si>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</si>
  <si>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</si>
  <si>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</si>
  <si>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</si>
  <si>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</si>
  <si>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</si>
  <si>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</si>
  <si>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2018/05/08-2018/06/05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</si>
  <si>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</si>
  <si>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</si>
  <si>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</si>
  <si>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</si>
  <si>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</si>
  <si>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</si>
  <si>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</si>
  <si>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</si>
  <si>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</si>
  <si>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</si>
  <si>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</si>
  <si>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</si>
  <si>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</si>
  <si>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</si>
  <si>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</si>
  <si>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</si>
  <si>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</si>
  <si>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</si>
  <si>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</si>
  <si>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</si>
  <si>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</si>
  <si>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</si>
  <si>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</si>
  <si>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</si>
  <si>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20</t>
  </si>
  <si>
    <t>28</t>
  </si>
  <si>
    <t>150</t>
  </si>
  <si>
    <t>22500</t>
  </si>
  <si>
    <t>标准养护</t>
  </si>
  <si>
    <t>d7fg</t>
  </si>
  <si>
    <t>542.13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</si>
  <si>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</si>
  <si>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</si>
  <si>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</si>
  <si>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</si>
  <si>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</si>
  <si>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</si>
  <si>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</si>
  <si>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</si>
  <si>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</si>
  <si>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</si>
  <si>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</si>
  <si>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</si>
  <si>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</si>
  <si>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</si>
  <si>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</si>
  <si>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</si>
  <si>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</si>
  <si>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</si>
  <si>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</si>
  <si>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</si>
  <si>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</si>
  <si>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</si>
  <si>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</si>
  <si>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</si>
  <si>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</si>
  <si>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</si>
  <si>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</si>
  <si>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</si>
  <si>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≥20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</si>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</sst>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1" fillId="7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54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5" borderId="53" applyNumberFormat="0" applyAlignment="0" applyProtection="0">
      <alignment vertical="center"/>
    </xf>
    <xf numFmtId="0" fontId="29" fillId="15" borderId="51" applyNumberFormat="0" applyAlignment="0" applyProtection="0">
      <alignment vertical="center"/>
    </xf>
    <xf numFmtId="0" fontId="12" fillId="4" borderId="47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26" fillId="2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ht="23" customHeight="1" spans="1:15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</row>
    <row r="7" ht="23" customHeight="1" spans="1:17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2" t="s">
        <v>14</v>
      </c>
      <c r="Q7" s="215" t="str">
        <f>RIGHT(L7,2)</f>
        <v>97</v>
      </c>
    </row>
    <row r="8" ht="23" customHeight="1" spans="1:15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</row>
    <row r="9" ht="23" customHeight="1" spans="1:16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2" t="s">
        <v>23</v>
      </c>
    </row>
    <row r="10" ht="30" customHeight="1" spans="1:15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3" customHeight="1" spans="1:15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6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ht="28" customHeight="1" spans="1:26">
      <c r="A15" s="255" t="str">
        <f>CONCATENATE(LEFT(L$7,P7),"-1")</f>
        <v>YP-2018-SHY-197-1</v>
      </c>
      <c r="B15" s="228" t="s">
        <v>47</v>
      </c>
      <c r="C15" s="229"/>
      <c r="D15" s="256" t="str">
        <f>LEFT(L9,P9)</f>
        <v>2018/05/08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608.95</v>
      </c>
      <c r="L15" s="243">
        <v>27.1</v>
      </c>
      <c r="M15" s="244">
        <v>26.8</v>
      </c>
      <c r="N15" s="244">
        <f>M15</f>
        <v>26.8</v>
      </c>
      <c r="O15" s="239" t="s">
        <v>51</v>
      </c>
      <c r="P15" s="215">
        <f t="shared" ref="P15:P23" si="0">ROUND(K15/22.5,3)</f>
        <v>27.064</v>
      </c>
      <c r="Q15" s="250">
        <f>ROUND(AVERAGE(L15:L17),3)</f>
        <v>26.8</v>
      </c>
      <c r="R15" s="251">
        <f ca="1" t="shared" ref="R15:R23" si="1">ROUND(R$14+RAND()*S$14,2)</f>
        <v>1041.09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5" t="str">
        <f>CONCATENATE(LEFT(L$7,P7),"-2")</f>
        <v>YP-2018-SHY-197-2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587.59</v>
      </c>
      <c r="L16" s="243">
        <v>26.1</v>
      </c>
      <c r="M16" s="244"/>
      <c r="N16" s="244"/>
      <c r="O16" s="239"/>
      <c r="P16" s="215">
        <f t="shared" si="0"/>
        <v>26.115</v>
      </c>
      <c r="Q16" s="250"/>
      <c r="R16" s="251">
        <f ca="1" t="shared" si="1"/>
        <v>1101.64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5" t="str">
        <f>CONCATENATE(LEFT(L$7,P7),"-3")</f>
        <v>YP-2018-SHY-197-3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612.41</v>
      </c>
      <c r="L17" s="243">
        <v>27.2</v>
      </c>
      <c r="M17" s="244"/>
      <c r="N17" s="244"/>
      <c r="O17" s="239"/>
      <c r="P17" s="215">
        <f t="shared" si="0"/>
        <v>27.218</v>
      </c>
      <c r="Q17" s="250"/>
      <c r="R17" s="251">
        <f ca="1" t="shared" si="1"/>
        <v>1012.1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5" t="str">
        <f>CONCATENATE(LEFT(L$7,P7),"-4")</f>
        <v>YP-2018-SHY-197-4</v>
      </c>
      <c r="B18" s="228" t="s">
        <v>47</v>
      </c>
      <c r="C18" s="229"/>
      <c r="D18" s="218" t="str">
        <f>D15</f>
        <v>2018/05/08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" t="s">
        <v>53</v>
      </c>
      <c r="L18" s="243">
        <v>24.1</v>
      </c>
      <c r="M18" s="244">
        <v>26</v>
      </c>
      <c r="N18" s="244">
        <f>M18</f>
        <v>26</v>
      </c>
      <c r="O18" s="239" t="s">
        <v>51</v>
      </c>
      <c r="P18" s="215">
        <f>ROUND(K19/22.5,3)</f>
        <v>26.909</v>
      </c>
      <c r="Q18" s="250">
        <f>ROUND(AVERAGE(L18:L20),3)</f>
        <v>25.967</v>
      </c>
      <c r="R18" s="251">
        <f ca="1" t="shared" si="1"/>
        <v>1065.56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5" t="str">
        <f>CONCATENATE(LEFT(L$7,P7),"-5")</f>
        <v>YP-2018-SHY-197-5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605.46</v>
      </c>
      <c r="L19" s="243">
        <v>26.9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1099.32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5" t="str">
        <f>CONCATENATE(LEFT(L$7,P7),"-6")</f>
        <v>YP-2018-SHY-197-6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604.97</v>
      </c>
      <c r="L20" s="243">
        <v>26.9</v>
      </c>
      <c r="M20" s="244"/>
      <c r="N20" s="244"/>
      <c r="O20" s="239"/>
      <c r="P20" s="215">
        <f t="shared" si="0"/>
        <v>26.888</v>
      </c>
      <c r="Q20" s="250"/>
      <c r="R20" s="251">
        <f ca="1" t="shared" si="1"/>
        <v>1014.28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972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992.01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1025.56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8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</row>
    <row r="26" ht="28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</row>
    <row r="27" s="3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13" customHeight="1" spans="18:18">
      <c r="R28" s="252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ht="25" customHeight="1" spans="1:15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</row>
    <row r="7" ht="25" customHeight="1" spans="1:15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</row>
    <row r="8" ht="25" customHeight="1" spans="1:15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</row>
    <row r="9" ht="25" customHeight="1" spans="1:15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</row>
    <row r="10" ht="35.15" customHeight="1" spans="1:15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8.5" customHeight="1" spans="1:15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5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972.46</v>
      </c>
    </row>
    <row r="16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991.74</v>
      </c>
    </row>
    <row r="17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961.66</v>
      </c>
    </row>
    <row r="18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959.22</v>
      </c>
    </row>
    <row r="19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960.7</v>
      </c>
    </row>
    <row r="20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1015.24</v>
      </c>
    </row>
    <row r="2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1004.25</v>
      </c>
    </row>
    <row r="22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1015.81</v>
      </c>
    </row>
    <row r="23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998.58</v>
      </c>
    </row>
    <row r="24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9.25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</row>
    <row r="26" ht="29.25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</row>
    <row r="27" s="3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5.15" customHeight="1" spans="18:18">
      <c r="R28" s="252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21:C23"/>
    <mergeCell ref="B12:C14"/>
    <mergeCell ref="B24:C26"/>
    <mergeCell ref="B15:C17"/>
    <mergeCell ref="B18:C20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报告编号：BG-2018-SHY-197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YP-2018-SHY-197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K22+422圆管涵翼墙及基础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20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YP-2018-SHY-197-1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2018/05/08-2018/06/05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27.1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26.8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134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YP-2018-SHY-197-2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26.1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YP-2018-SHY-197-3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27.2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YP-2018-SHY-197-4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2018/05/08-2018/06/05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24.1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26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130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YP-2018-SHY-197-5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26.9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YP-2018-SHY-197-6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26.9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4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4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4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103</v>
      </c>
      <c r="M1" s="18"/>
      <c r="N1" s="18"/>
    </row>
    <row r="2" ht="14.15" customHeight="1" spans="12:14">
      <c r="L2" s="19"/>
      <c r="M2" s="19" t="s">
        <v>104</v>
      </c>
      <c r="N2" s="19"/>
    </row>
    <row r="3" ht="2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106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103</v>
      </c>
      <c r="M1" s="18"/>
      <c r="N1" s="18"/>
      <c r="O1" s="18"/>
    </row>
    <row r="2" ht="14.15" customHeight="1" spans="13:15">
      <c r="M2" s="19"/>
      <c r="N2" s="19" t="s">
        <v>119</v>
      </c>
      <c r="O2" s="19"/>
    </row>
    <row r="3" ht="2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121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dcterms:modified xsi:type="dcterms:W3CDTF">2018-06-06T00:50:18Z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