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<sst xmlns="http://schemas.openxmlformats.org/spreadsheetml/2006/main" count="145">
  <si>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</si>
  <si>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</si>
  <si>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</si>
  <si>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</si>
  <si>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</si>
  <si>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JL-2018-SHY-198</t>
    </r>
  </si>
  <si>
    <t>工程部位/用途</t>
  </si>
  <si>
    <t>尚义二号水库中桥右幅0-4桩基</t>
  </si>
  <si>
    <t>委托/任务编号</t>
  </si>
  <si>
    <t>/</t>
  </si>
  <si>
    <t>试验依据</t>
  </si>
  <si>
    <t>JTG E30-2005</t>
  </si>
  <si>
    <t>样品编号</t>
  </si>
  <si>
    <t>YP-2018-SHY-198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</si>
  <si>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</si>
  <si>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</si>
  <si>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</si>
  <si>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</si>
  <si>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</si>
  <si>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</si>
  <si>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</si>
  <si>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</si>
  <si>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2018/05/09-2018/06/06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</si>
  <si>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</si>
  <si>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</si>
  <si>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</si>
  <si>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</si>
  <si>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</si>
  <si>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</si>
  <si>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</si>
  <si>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</si>
  <si>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</si>
  <si>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</si>
  <si>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</si>
  <si>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</si>
  <si>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</si>
  <si>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</si>
  <si>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</si>
  <si>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</si>
  <si>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</si>
  <si>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</si>
  <si>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</si>
  <si>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</si>
  <si>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</si>
  <si>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</si>
  <si>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</si>
  <si>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</si>
  <si>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</si>
  <si>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</si>
  <si>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</si>
  <si>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</si>
  <si>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</si>
  <si>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</si>
  <si>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921.07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</si>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</sst>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50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25" borderId="52" applyNumberFormat="0" applyAlignment="0" applyProtection="0">
      <alignment vertical="center"/>
    </xf>
    <xf numFmtId="0" fontId="29" fillId="25" borderId="48" applyNumberFormat="0" applyAlignment="0" applyProtection="0">
      <alignment vertical="center"/>
    </xf>
    <xf numFmtId="0" fontId="30" fillId="32" borderId="5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15" sqref="M15:M1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98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YP-2018-SHY-198-1</v>
      </c>
      <c r="B15" s="229" t="s">
        <v>47</v>
      </c>
      <c r="C15" s="230"/>
      <c r="D15" s="258" t="str">
        <f>LEFT(L9,P9)</f>
        <v>2018/05/09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969.02</v>
      </c>
      <c r="L15" s="245">
        <v>43.1</v>
      </c>
      <c r="M15" s="246">
        <v>42.5</v>
      </c>
      <c r="N15" s="246">
        <f>M15</f>
        <v>42.5</v>
      </c>
      <c r="O15" s="241" t="s">
        <v>51</v>
      </c>
      <c r="P15" s="216">
        <f t="shared" ref="P15:P23" si="0">ROUND(K15/22.5,3)</f>
        <v>43.068</v>
      </c>
      <c r="Q15" s="252">
        <f>ROUND(AVERAGE(L15:L17),3)</f>
        <v>42.5</v>
      </c>
      <c r="R15" s="253">
        <f ca="1" t="shared" ref="R15:R23" si="1">ROUND(R$14+RAND()*S$14,2)</f>
        <v>1104.16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YP-2018-SHY-198-2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961.52</v>
      </c>
      <c r="L16" s="245">
        <v>42.7</v>
      </c>
      <c r="M16" s="246"/>
      <c r="N16" s="246"/>
      <c r="O16" s="241"/>
      <c r="P16" s="216">
        <f t="shared" si="0"/>
        <v>42.734</v>
      </c>
      <c r="Q16" s="252"/>
      <c r="R16" s="253">
        <f ca="1" t="shared" si="1"/>
        <v>972.12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YP-2018-SHY-198-3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937.78</v>
      </c>
      <c r="L17" s="245">
        <v>41.7</v>
      </c>
      <c r="M17" s="246"/>
      <c r="N17" s="246"/>
      <c r="O17" s="241"/>
      <c r="P17" s="216">
        <f t="shared" si="0"/>
        <v>41.679</v>
      </c>
      <c r="Q17" s="252"/>
      <c r="R17" s="253">
        <f ca="1" t="shared" si="1"/>
        <v>1049.95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YP-2018-SHY-198-4</v>
      </c>
      <c r="B18" s="229" t="s">
        <v>47</v>
      </c>
      <c r="C18" s="230"/>
      <c r="D18" s="219" t="str">
        <f>D15</f>
        <v>2018/05/09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40.9</v>
      </c>
      <c r="M18" s="246">
        <v>42.6</v>
      </c>
      <c r="N18" s="246">
        <f>M18</f>
        <v>42.6</v>
      </c>
      <c r="O18" s="241" t="s">
        <v>51</v>
      </c>
      <c r="P18" s="216">
        <f>ROUND(K19/22.5,3)</f>
        <v>44.326</v>
      </c>
      <c r="Q18" s="252">
        <f>ROUND(AVERAGE(L18:L20),3)</f>
        <v>42.633</v>
      </c>
      <c r="R18" s="253">
        <f ca="1" t="shared" si="1"/>
        <v>1116.78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YP-2018-SHY-198-5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997.33</v>
      </c>
      <c r="L19" s="245">
        <v>44.3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1065.65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YP-2018-SHY-198-6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960.97</v>
      </c>
      <c r="L20" s="245">
        <v>42.7</v>
      </c>
      <c r="M20" s="246"/>
      <c r="N20" s="246"/>
      <c r="O20" s="241"/>
      <c r="P20" s="216">
        <f t="shared" si="0"/>
        <v>42.71</v>
      </c>
      <c r="Q20" s="252"/>
      <c r="R20" s="253">
        <f ca="1" t="shared" si="1"/>
        <v>1093.22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1076.91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1088.97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1002.36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967.51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980.77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998.04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1015.87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965.78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1028.36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995.19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1017.65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1014.5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报告编号：BG-2018-SHY-198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YP-2018-SHY-198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尚义二号水库中桥右幅0-4桩基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YP-2018-SHY-198-1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2018/05/09-2018/06/06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43.1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42.5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121.4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YP-2018-SHY-198-2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42.7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YP-2018-SHY-198-3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41.7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YP-2018-SHY-198-4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2018/05/09-2018/06/06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40.9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42.6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121.7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YP-2018-SHY-198-5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44.3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YP-2018-SHY-198-6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42.7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2018-06-06T01:28:16Z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