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<sst xmlns="http://schemas.openxmlformats.org/spreadsheetml/2006/main" count="138">
  <si>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</si>
  <si>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</si>
  <si>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</si>
  <si>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</si>
  <si>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</si>
  <si>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JL-2017-SHY-004</t>
    </r>
  </si>
  <si>
    <t>工程部位/用途</t>
  </si>
  <si>
    <t>S246分离立交左幅2-2#桩基</t>
  </si>
  <si>
    <t>委托/任务编号</t>
  </si>
  <si>
    <t>/</t>
  </si>
  <si>
    <t>试验依据</t>
  </si>
  <si>
    <t>JTG E30-2005</t>
  </si>
  <si>
    <t>样品编号</t>
  </si>
  <si>
    <t>YP-2017-SHY-004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</si>
  <si>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</si>
  <si>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</si>
  <si>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</si>
  <si>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</si>
  <si>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</si>
  <si>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</si>
  <si>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</si>
  <si>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</si>
  <si>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2017/11/25-2017/12/23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</si>
  <si>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</si>
  <si>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</si>
  <si>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</si>
  <si>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</si>
  <si>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</si>
  <si>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</si>
  <si>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</si>
  <si>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</si>
  <si>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</si>
  <si>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</si>
  <si>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</si>
  <si>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</si>
  <si>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</si>
  <si>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</si>
  <si>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</si>
  <si>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</si>
  <si>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</si>
  <si>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</si>
  <si>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</si>
  <si>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</si>
  <si>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</si>
  <si>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</si>
  <si>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</si>
  <si>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2017.11.24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</si>
  <si>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</si>
  <si>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</si>
  <si>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</si>
  <si>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</si>
  <si>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</si>
  <si>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</si>
  <si>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</si>
  <si>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</si>
  <si>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</si>
  <si>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</si>
  <si>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</si>
  <si>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</si>
  <si>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</si>
  <si>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</si>
  <si>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</si>
  <si>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</si>
  <si>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</si>
  <si>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BG-2017-SHY-004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</si>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</sst>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0" borderId="54" applyNumberFormat="0" applyAlignment="0" applyProtection="0">
      <alignment vertical="center"/>
    </xf>
    <xf numFmtId="0" fontId="28" fillId="20" borderId="48" applyNumberFormat="0" applyAlignment="0" applyProtection="0">
      <alignment vertical="center"/>
    </xf>
    <xf numFmtId="0" fontId="20" fillId="16" borderId="4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8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0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20"/>
    </row>
    <row r="2" s="3" customFormat="1" ht="14.1" customHeight="1" spans="13:18">
      <c r="M2" s="19"/>
      <c r="N2" s="19" t="s">
        <v>1</v>
      </c>
      <c r="O2" s="19"/>
      <c r="R2" s="220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0"/>
    </row>
    <row r="4" s="3" customFormat="1" ht="9.95" customHeight="1" spans="1:18">
      <c r="A4" s="6" t="s">
        <v>3</v>
      </c>
      <c r="B4" s="6"/>
      <c r="C4" s="221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20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2"/>
    </row>
    <row r="6" s="3" customFormat="1" ht="24.95" customHeight="1" spans="1:18">
      <c r="A6" s="9" t="s">
        <v>6</v>
      </c>
      <c r="B6" s="10"/>
      <c r="C6" s="10"/>
      <c r="D6" s="222" t="s">
        <v>7</v>
      </c>
      <c r="E6" s="222"/>
      <c r="F6" s="222"/>
      <c r="G6" s="222"/>
      <c r="H6" s="222"/>
      <c r="I6" s="222"/>
      <c r="J6" s="10" t="s">
        <v>8</v>
      </c>
      <c r="K6" s="10"/>
      <c r="L6" s="242" t="s">
        <v>9</v>
      </c>
      <c r="M6" s="242"/>
      <c r="N6" s="242"/>
      <c r="O6" s="243"/>
      <c r="R6" s="220"/>
    </row>
    <row r="7" s="3" customFormat="1" ht="24.95" customHeight="1" spans="1:18">
      <c r="A7" s="11" t="s">
        <v>10</v>
      </c>
      <c r="B7" s="12"/>
      <c r="C7" s="12"/>
      <c r="D7" s="223" t="s">
        <v>11</v>
      </c>
      <c r="E7" s="223"/>
      <c r="F7" s="223"/>
      <c r="G7" s="223"/>
      <c r="H7" s="223"/>
      <c r="I7" s="223"/>
      <c r="J7" s="12" t="s">
        <v>12</v>
      </c>
      <c r="K7" s="12"/>
      <c r="L7" s="235" t="s">
        <v>13</v>
      </c>
      <c r="M7" s="235"/>
      <c r="N7" s="235"/>
      <c r="O7" s="244"/>
      <c r="P7" s="3" t="s">
        <v>14</v>
      </c>
      <c r="R7" s="220"/>
    </row>
    <row r="8" s="3" customFormat="1" ht="24.95" customHeight="1" spans="1:18">
      <c r="A8" s="11" t="s">
        <v>15</v>
      </c>
      <c r="B8" s="12"/>
      <c r="C8" s="12"/>
      <c r="D8" s="223" t="s">
        <v>16</v>
      </c>
      <c r="E8" s="223"/>
      <c r="F8" s="223"/>
      <c r="G8" s="223"/>
      <c r="H8" s="223"/>
      <c r="I8" s="223"/>
      <c r="J8" s="12" t="s">
        <v>17</v>
      </c>
      <c r="K8" s="12"/>
      <c r="L8" s="235" t="s">
        <v>18</v>
      </c>
      <c r="M8" s="235"/>
      <c r="N8" s="235"/>
      <c r="O8" s="244"/>
      <c r="R8" s="220"/>
    </row>
    <row r="9" s="3" customFormat="1" ht="24.95" customHeight="1" spans="1:18">
      <c r="A9" s="11" t="s">
        <v>19</v>
      </c>
      <c r="B9" s="12"/>
      <c r="C9" s="12"/>
      <c r="D9" s="223" t="s">
        <v>20</v>
      </c>
      <c r="E9" s="223"/>
      <c r="F9" s="223"/>
      <c r="G9" s="223"/>
      <c r="H9" s="223"/>
      <c r="I9" s="223"/>
      <c r="J9" s="12" t="s">
        <v>21</v>
      </c>
      <c r="K9" s="12"/>
      <c r="L9" s="235" t="s">
        <v>22</v>
      </c>
      <c r="M9" s="235"/>
      <c r="N9" s="235"/>
      <c r="O9" s="244"/>
      <c r="R9" s="220"/>
    </row>
    <row r="10" s="3" customFormat="1" ht="35.1" customHeight="1" spans="1:18">
      <c r="A10" s="13" t="s">
        <v>23</v>
      </c>
      <c r="B10" s="14"/>
      <c r="C10" s="14"/>
      <c r="D10" s="224" t="s">
        <v>24</v>
      </c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45"/>
      <c r="R10" s="220"/>
    </row>
    <row r="11" s="3" customFormat="1" ht="28.5" customHeight="1" spans="1:18">
      <c r="A11" s="109" t="s">
        <v>25</v>
      </c>
      <c r="B11" s="225"/>
      <c r="C11" s="110"/>
      <c r="D11" s="226" t="s">
        <v>26</v>
      </c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46"/>
      <c r="R11" s="220"/>
    </row>
    <row r="12" s="3" customFormat="1" ht="22.5" customHeight="1" spans="1:18">
      <c r="A12" s="11" t="s">
        <v>27</v>
      </c>
      <c r="B12" s="227" t="s">
        <v>28</v>
      </c>
      <c r="C12" s="228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20"/>
    </row>
    <row r="13" s="3" customFormat="1" ht="27.75" customHeight="1" spans="1:19">
      <c r="A13" s="11"/>
      <c r="B13" s="229"/>
      <c r="C13" s="230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20" t="s">
        <v>40</v>
      </c>
      <c r="S13" s="3" t="s">
        <v>41</v>
      </c>
    </row>
    <row r="14" s="3" customFormat="1" ht="27" customHeight="1" spans="1:19">
      <c r="A14" s="11"/>
      <c r="B14" s="231"/>
      <c r="C14" s="225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53">
        <v>820</v>
      </c>
      <c r="S14" s="254" t="s">
        <v>44</v>
      </c>
    </row>
    <row r="15" s="3" customFormat="1" ht="29.25" customHeight="1" spans="1:18">
      <c r="A15" s="258" t="str">
        <f>CONCATENATE(LEFT(L$7,P7),"-1")</f>
        <v>YP-2017-SHY-004-1</v>
      </c>
      <c r="B15" s="233" t="s">
        <v>45</v>
      </c>
      <c r="C15" s="234"/>
      <c r="D15" s="235" t="s">
        <v>46</v>
      </c>
      <c r="E15" s="235" t="s">
        <v>47</v>
      </c>
      <c r="F15" s="235" t="s">
        <v>48</v>
      </c>
      <c r="G15" s="235" t="s">
        <v>48</v>
      </c>
      <c r="H15" s="235" t="s">
        <v>48</v>
      </c>
      <c r="I15" s="235" t="s">
        <v>48</v>
      </c>
      <c r="J15" s="235" t="s">
        <v>49</v>
      </c>
      <c r="K15" s="247">
        <v>822.29</v>
      </c>
      <c r="L15" s="248">
        <f t="shared" ref="L15:L20" si="0">ROUND(K15/22.5,1)</f>
        <v>36.5</v>
      </c>
      <c r="M15" s="249">
        <f>ROUND(AVERAGE(L15:L17),1)</f>
        <v>37.1</v>
      </c>
      <c r="N15" s="249">
        <f>M15</f>
        <v>37.1</v>
      </c>
      <c r="O15" s="244" t="s">
        <v>50</v>
      </c>
      <c r="P15" s="220">
        <f t="shared" ref="P15:P23" si="1">ROUND(K15/22.5,3)</f>
        <v>36.546</v>
      </c>
      <c r="Q15" s="255">
        <f>ROUND(AVERAGE(L15:L17),3)</f>
        <v>37.133</v>
      </c>
      <c r="R15" s="256">
        <f ca="1" t="shared" ref="R15:R23" si="2">ROUND(R$14+RAND()*S$14,2)</f>
        <v>859.37</v>
      </c>
    </row>
    <row r="16" s="3" customFormat="1" ht="29.25" customHeight="1" spans="1:18">
      <c r="A16" s="258" t="str">
        <f>CONCATENATE(LEFT(L$7,P7),"-2")</f>
        <v>YP-2017-SHY-004-2</v>
      </c>
      <c r="B16" s="236"/>
      <c r="C16" s="237"/>
      <c r="D16" s="235"/>
      <c r="E16" s="235"/>
      <c r="F16" s="235" t="s">
        <v>48</v>
      </c>
      <c r="G16" s="235" t="s">
        <v>48</v>
      </c>
      <c r="H16" s="235" t="s">
        <v>48</v>
      </c>
      <c r="I16" s="235" t="s">
        <v>48</v>
      </c>
      <c r="J16" s="235" t="s">
        <v>49</v>
      </c>
      <c r="K16" s="247">
        <v>846.46</v>
      </c>
      <c r="L16" s="248">
        <f t="shared" si="0"/>
        <v>37.6</v>
      </c>
      <c r="M16" s="249"/>
      <c r="N16" s="249"/>
      <c r="O16" s="244"/>
      <c r="P16" s="220">
        <f t="shared" si="1"/>
        <v>37.62</v>
      </c>
      <c r="Q16" s="255"/>
      <c r="R16" s="256">
        <f ca="1" t="shared" si="2"/>
        <v>861.07</v>
      </c>
    </row>
    <row r="17" s="3" customFormat="1" ht="29.25" customHeight="1" spans="1:18">
      <c r="A17" s="258" t="str">
        <f>CONCATENATE(LEFT(L$7,P7),"-3")</f>
        <v>YP-2017-SHY-004-3</v>
      </c>
      <c r="B17" s="238"/>
      <c r="C17" s="239"/>
      <c r="D17" s="235"/>
      <c r="E17" s="235"/>
      <c r="F17" s="235" t="s">
        <v>48</v>
      </c>
      <c r="G17" s="235" t="s">
        <v>48</v>
      </c>
      <c r="H17" s="235" t="s">
        <v>48</v>
      </c>
      <c r="I17" s="235" t="s">
        <v>48</v>
      </c>
      <c r="J17" s="235" t="s">
        <v>49</v>
      </c>
      <c r="K17" s="247">
        <v>840.03</v>
      </c>
      <c r="L17" s="248">
        <f t="shared" si="0"/>
        <v>37.3</v>
      </c>
      <c r="M17" s="249"/>
      <c r="N17" s="249"/>
      <c r="O17" s="244"/>
      <c r="P17" s="220">
        <f t="shared" si="1"/>
        <v>37.335</v>
      </c>
      <c r="Q17" s="255"/>
      <c r="R17" s="256">
        <f ca="1" t="shared" si="2"/>
        <v>889.1</v>
      </c>
    </row>
    <row r="18" s="3" customFormat="1" ht="29.25" customHeight="1" spans="1:18">
      <c r="A18" s="258" t="str">
        <f>CONCATENATE(LEFT(L$7,P7),"-4")</f>
        <v>YP-2017-SHY-004-4</v>
      </c>
      <c r="B18" s="233" t="s">
        <v>45</v>
      </c>
      <c r="C18" s="234"/>
      <c r="D18" s="223" t="str">
        <f>D15</f>
        <v>2017.11.24</v>
      </c>
      <c r="E18" s="235" t="s">
        <v>47</v>
      </c>
      <c r="F18" s="235" t="s">
        <v>48</v>
      </c>
      <c r="G18" s="235" t="s">
        <v>48</v>
      </c>
      <c r="H18" s="235" t="s">
        <v>48</v>
      </c>
      <c r="I18" s="235" t="s">
        <v>48</v>
      </c>
      <c r="J18" s="235" t="s">
        <v>49</v>
      </c>
      <c r="K18" s="247">
        <v>845.9</v>
      </c>
      <c r="L18" s="248">
        <f t="shared" si="0"/>
        <v>37.6</v>
      </c>
      <c r="M18" s="249">
        <f>ROUND(AVERAGE(L18:L20),1)</f>
        <v>38.5</v>
      </c>
      <c r="N18" s="249">
        <f>M18</f>
        <v>38.5</v>
      </c>
      <c r="O18" s="244" t="s">
        <v>50</v>
      </c>
      <c r="P18" s="220">
        <f t="shared" si="1"/>
        <v>37.596</v>
      </c>
      <c r="Q18" s="255">
        <f>ROUND(AVERAGE(L18:L20),3)</f>
        <v>38.467</v>
      </c>
      <c r="R18" s="256">
        <f ca="1" t="shared" si="2"/>
        <v>872.76</v>
      </c>
    </row>
    <row r="19" s="3" customFormat="1" ht="29.25" customHeight="1" spans="1:18">
      <c r="A19" s="258" t="str">
        <f>CONCATENATE(LEFT(L$7,P7),"-5")</f>
        <v>YP-2017-SHY-004-5</v>
      </c>
      <c r="B19" s="236"/>
      <c r="C19" s="237"/>
      <c r="D19" s="223"/>
      <c r="E19" s="235"/>
      <c r="F19" s="235" t="s">
        <v>48</v>
      </c>
      <c r="G19" s="235" t="s">
        <v>48</v>
      </c>
      <c r="H19" s="235" t="s">
        <v>48</v>
      </c>
      <c r="I19" s="235" t="s">
        <v>48</v>
      </c>
      <c r="J19" s="235" t="s">
        <v>49</v>
      </c>
      <c r="K19" s="247">
        <v>859.11</v>
      </c>
      <c r="L19" s="248">
        <f t="shared" si="0"/>
        <v>38.2</v>
      </c>
      <c r="M19" s="249"/>
      <c r="N19" s="249"/>
      <c r="O19" s="244"/>
      <c r="P19" s="220">
        <f t="shared" si="1"/>
        <v>38.183</v>
      </c>
      <c r="Q19" s="255"/>
      <c r="R19" s="256">
        <f ca="1" t="shared" si="2"/>
        <v>847.97</v>
      </c>
    </row>
    <row r="20" s="3" customFormat="1" ht="29.25" customHeight="1" spans="1:18">
      <c r="A20" s="258" t="str">
        <f>CONCATENATE(LEFT(L$7,P7),"-6")</f>
        <v>YP-2017-SHY-004-6</v>
      </c>
      <c r="B20" s="238"/>
      <c r="C20" s="239"/>
      <c r="D20" s="223"/>
      <c r="E20" s="235"/>
      <c r="F20" s="235" t="s">
        <v>48</v>
      </c>
      <c r="G20" s="235" t="s">
        <v>48</v>
      </c>
      <c r="H20" s="235" t="s">
        <v>48</v>
      </c>
      <c r="I20" s="235" t="s">
        <v>48</v>
      </c>
      <c r="J20" s="235" t="s">
        <v>49</v>
      </c>
      <c r="K20" s="247">
        <v>891.68</v>
      </c>
      <c r="L20" s="248">
        <f t="shared" si="0"/>
        <v>39.6</v>
      </c>
      <c r="M20" s="249"/>
      <c r="N20" s="249"/>
      <c r="O20" s="244"/>
      <c r="P20" s="220">
        <f t="shared" si="1"/>
        <v>39.63</v>
      </c>
      <c r="Q20" s="255"/>
      <c r="R20" s="256">
        <f ca="1" t="shared" si="2"/>
        <v>836.78</v>
      </c>
    </row>
    <row r="21" s="3" customFormat="1" ht="29.25" customHeight="1" spans="1:18">
      <c r="A21" s="258" t="str">
        <f>CONCATENATE(LEFT(L$7,P7),"-7")</f>
        <v>YP-2017-SHY-004-7</v>
      </c>
      <c r="B21" s="233" t="s">
        <v>45</v>
      </c>
      <c r="C21" s="234"/>
      <c r="D21" s="223" t="str">
        <f>D15</f>
        <v>2017.11.24</v>
      </c>
      <c r="E21" s="235" t="s">
        <v>47</v>
      </c>
      <c r="F21" s="235" t="s">
        <v>48</v>
      </c>
      <c r="G21" s="235" t="s">
        <v>48</v>
      </c>
      <c r="H21" s="235" t="s">
        <v>48</v>
      </c>
      <c r="I21" s="235" t="s">
        <v>48</v>
      </c>
      <c r="J21" s="235" t="s">
        <v>49</v>
      </c>
      <c r="K21" s="247">
        <v>891.55</v>
      </c>
      <c r="L21" s="248">
        <f t="shared" ref="L21:L23" si="3">ROUND(K21/22.5,1)</f>
        <v>39.6</v>
      </c>
      <c r="M21" s="249">
        <f>ROUND(AVERAGE(L21:L23),1)</f>
        <v>38</v>
      </c>
      <c r="N21" s="249">
        <f>M21</f>
        <v>38</v>
      </c>
      <c r="O21" s="244" t="s">
        <v>50</v>
      </c>
      <c r="P21" s="220">
        <f t="shared" si="1"/>
        <v>39.624</v>
      </c>
      <c r="Q21" s="255">
        <f>ROUND(AVERAGE(L21:L23),3)</f>
        <v>38</v>
      </c>
      <c r="R21" s="256">
        <f ca="1" t="shared" si="2"/>
        <v>867.78</v>
      </c>
    </row>
    <row r="22" s="3" customFormat="1" ht="29.25" customHeight="1" spans="1:18">
      <c r="A22" s="258" t="str">
        <f>CONCATENATE(LEFT(L$7,P7),"-8")</f>
        <v>YP-2017-SHY-004-8</v>
      </c>
      <c r="B22" s="236"/>
      <c r="C22" s="237"/>
      <c r="D22" s="223"/>
      <c r="E22" s="235"/>
      <c r="F22" s="235" t="s">
        <v>48</v>
      </c>
      <c r="G22" s="235" t="s">
        <v>48</v>
      </c>
      <c r="H22" s="235" t="s">
        <v>48</v>
      </c>
      <c r="I22" s="235" t="s">
        <v>48</v>
      </c>
      <c r="J22" s="235" t="s">
        <v>49</v>
      </c>
      <c r="K22" s="247">
        <v>833.81</v>
      </c>
      <c r="L22" s="248">
        <f t="shared" si="3"/>
        <v>37.1</v>
      </c>
      <c r="M22" s="249"/>
      <c r="N22" s="249"/>
      <c r="O22" s="244"/>
      <c r="P22" s="220">
        <f t="shared" si="1"/>
        <v>37.058</v>
      </c>
      <c r="Q22" s="255"/>
      <c r="R22" s="256">
        <f ca="1" t="shared" si="2"/>
        <v>878.32</v>
      </c>
    </row>
    <row r="23" s="3" customFormat="1" ht="29.25" customHeight="1" spans="1:18">
      <c r="A23" s="258" t="str">
        <f>CONCATENATE(LEFT(L$7,P7),"-9")</f>
        <v>YP-2017-SHY-004-9</v>
      </c>
      <c r="B23" s="238"/>
      <c r="C23" s="239"/>
      <c r="D23" s="223"/>
      <c r="E23" s="235"/>
      <c r="F23" s="235" t="s">
        <v>48</v>
      </c>
      <c r="G23" s="235" t="s">
        <v>48</v>
      </c>
      <c r="H23" s="235" t="s">
        <v>48</v>
      </c>
      <c r="I23" s="235" t="s">
        <v>48</v>
      </c>
      <c r="J23" s="235" t="s">
        <v>49</v>
      </c>
      <c r="K23" s="247">
        <v>838.49</v>
      </c>
      <c r="L23" s="248">
        <f t="shared" si="3"/>
        <v>37.3</v>
      </c>
      <c r="M23" s="249"/>
      <c r="N23" s="249"/>
      <c r="O23" s="244"/>
      <c r="P23" s="220">
        <f t="shared" si="1"/>
        <v>37.266</v>
      </c>
      <c r="Q23" s="255"/>
      <c r="R23" s="256">
        <f ca="1" t="shared" si="2"/>
        <v>837.02</v>
      </c>
    </row>
    <row r="24" s="3" customFormat="1" ht="29.25" customHeight="1" spans="1:18">
      <c r="A24" s="232" t="s">
        <v>9</v>
      </c>
      <c r="B24" s="233" t="s">
        <v>9</v>
      </c>
      <c r="C24" s="234"/>
      <c r="D24" s="235" t="s">
        <v>9</v>
      </c>
      <c r="E24" s="235" t="s">
        <v>9</v>
      </c>
      <c r="F24" s="235" t="s">
        <v>9</v>
      </c>
      <c r="G24" s="235" t="s">
        <v>9</v>
      </c>
      <c r="H24" s="235" t="s">
        <v>9</v>
      </c>
      <c r="I24" s="235" t="s">
        <v>9</v>
      </c>
      <c r="J24" s="235" t="s">
        <v>9</v>
      </c>
      <c r="K24" s="235" t="s">
        <v>9</v>
      </c>
      <c r="L24" s="235" t="s">
        <v>9</v>
      </c>
      <c r="M24" s="235" t="s">
        <v>9</v>
      </c>
      <c r="N24" s="235" t="s">
        <v>9</v>
      </c>
      <c r="O24" s="244" t="s">
        <v>9</v>
      </c>
      <c r="P24" s="250" t="s">
        <v>51</v>
      </c>
      <c r="Q24" s="250" t="s">
        <v>51</v>
      </c>
      <c r="R24" s="250" t="s">
        <v>52</v>
      </c>
    </row>
    <row r="25" s="3" customFormat="1" ht="29.25" customHeight="1" spans="1:18">
      <c r="A25" s="232" t="s">
        <v>9</v>
      </c>
      <c r="B25" s="236"/>
      <c r="C25" s="237"/>
      <c r="D25" s="235"/>
      <c r="E25" s="235"/>
      <c r="F25" s="235" t="s">
        <v>9</v>
      </c>
      <c r="G25" s="235" t="s">
        <v>9</v>
      </c>
      <c r="H25" s="235" t="s">
        <v>9</v>
      </c>
      <c r="I25" s="235" t="s">
        <v>9</v>
      </c>
      <c r="J25" s="235" t="s">
        <v>9</v>
      </c>
      <c r="K25" s="235" t="s">
        <v>9</v>
      </c>
      <c r="L25" s="235" t="s">
        <v>9</v>
      </c>
      <c r="M25" s="235"/>
      <c r="N25" s="235"/>
      <c r="O25" s="244"/>
      <c r="R25" s="220"/>
    </row>
    <row r="26" s="3" customFormat="1" ht="29.25" customHeight="1" spans="1:18">
      <c r="A26" s="232" t="s">
        <v>9</v>
      </c>
      <c r="B26" s="238"/>
      <c r="C26" s="239"/>
      <c r="D26" s="235"/>
      <c r="E26" s="235"/>
      <c r="F26" s="235" t="s">
        <v>9</v>
      </c>
      <c r="G26" s="235" t="s">
        <v>9</v>
      </c>
      <c r="H26" s="235" t="s">
        <v>9</v>
      </c>
      <c r="I26" s="235" t="s">
        <v>9</v>
      </c>
      <c r="J26" s="235" t="s">
        <v>9</v>
      </c>
      <c r="K26" s="235" t="s">
        <v>9</v>
      </c>
      <c r="L26" s="235" t="s">
        <v>9</v>
      </c>
      <c r="M26" s="235"/>
      <c r="N26" s="235"/>
      <c r="O26" s="244"/>
      <c r="R26" s="220"/>
    </row>
    <row r="27" s="4" customFormat="1" ht="42.75" customHeight="1" spans="1:18">
      <c r="A27" s="13" t="s">
        <v>53</v>
      </c>
      <c r="B27" s="240"/>
      <c r="C27" s="14"/>
      <c r="D27" s="241" t="s">
        <v>9</v>
      </c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51"/>
      <c r="R27" s="257"/>
    </row>
    <row r="28" s="4" customFormat="1" ht="5.1" customHeight="1" spans="18:18">
      <c r="R28" s="257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7"/>
    </row>
    <row r="30" s="4" customFormat="1" customHeight="1" spans="18:18">
      <c r="R30" s="257"/>
    </row>
    <row r="31" s="4" customFormat="1" customHeight="1" spans="18:18">
      <c r="R31" s="257"/>
    </row>
    <row r="32" s="4" customFormat="1" customHeight="1" spans="18:18">
      <c r="R32" s="257"/>
    </row>
    <row r="33" s="4" customFormat="1" customHeight="1" spans="18:18">
      <c r="R33" s="257"/>
    </row>
    <row r="34" s="4" customFormat="1" customHeight="1" spans="18:18">
      <c r="R34" s="257"/>
    </row>
    <row r="35" s="4" customFormat="1" customHeight="1" spans="18:18">
      <c r="R35" s="257"/>
    </row>
    <row r="36" s="4" customFormat="1" customHeight="1" spans="18:18">
      <c r="R36" s="257"/>
    </row>
    <row r="37" s="4" customFormat="1" customHeight="1" spans="18:18">
      <c r="R37" s="257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0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0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0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0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0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0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0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20"/>
    </row>
    <row r="2" s="3" customFormat="1" ht="14.1" customHeight="1" spans="13:18">
      <c r="M2" s="19"/>
      <c r="N2" s="19" t="s">
        <v>1</v>
      </c>
      <c r="O2" s="19"/>
      <c r="R2" s="220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0"/>
    </row>
    <row r="4" s="3" customFormat="1" ht="9.95" customHeight="1" spans="1:18">
      <c r="A4" s="6" t="s">
        <v>3</v>
      </c>
      <c r="B4" s="6"/>
      <c r="C4" s="221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20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2"/>
    </row>
    <row r="6" s="3" customFormat="1" ht="24.95" customHeight="1" spans="1:18">
      <c r="A6" s="9" t="s">
        <v>6</v>
      </c>
      <c r="B6" s="10"/>
      <c r="C6" s="10"/>
      <c r="D6" s="222"/>
      <c r="E6" s="222"/>
      <c r="F6" s="222"/>
      <c r="G6" s="222"/>
      <c r="H6" s="222"/>
      <c r="I6" s="222"/>
      <c r="J6" s="10" t="s">
        <v>8</v>
      </c>
      <c r="K6" s="10"/>
      <c r="L6" s="242"/>
      <c r="M6" s="242"/>
      <c r="N6" s="242"/>
      <c r="O6" s="243"/>
      <c r="R6" s="220"/>
    </row>
    <row r="7" s="3" customFormat="1" ht="24.95" customHeight="1" spans="1:18">
      <c r="A7" s="11" t="s">
        <v>10</v>
      </c>
      <c r="B7" s="12"/>
      <c r="C7" s="12"/>
      <c r="D7" s="223"/>
      <c r="E7" s="223"/>
      <c r="F7" s="223"/>
      <c r="G7" s="223"/>
      <c r="H7" s="223"/>
      <c r="I7" s="223"/>
      <c r="J7" s="12" t="s">
        <v>12</v>
      </c>
      <c r="K7" s="12"/>
      <c r="L7" s="235"/>
      <c r="M7" s="235"/>
      <c r="N7" s="235"/>
      <c r="O7" s="244"/>
      <c r="R7" s="220"/>
    </row>
    <row r="8" s="3" customFormat="1" ht="24.95" customHeight="1" spans="1:18">
      <c r="A8" s="11" t="s">
        <v>15</v>
      </c>
      <c r="B8" s="12"/>
      <c r="C8" s="12"/>
      <c r="D8" s="223"/>
      <c r="E8" s="223"/>
      <c r="F8" s="223"/>
      <c r="G8" s="223"/>
      <c r="H8" s="223"/>
      <c r="I8" s="223"/>
      <c r="J8" s="12" t="s">
        <v>17</v>
      </c>
      <c r="K8" s="12"/>
      <c r="L8" s="235"/>
      <c r="M8" s="235"/>
      <c r="N8" s="235"/>
      <c r="O8" s="244"/>
      <c r="R8" s="220"/>
    </row>
    <row r="9" s="3" customFormat="1" ht="24.95" customHeight="1" spans="1:18">
      <c r="A9" s="11" t="s">
        <v>19</v>
      </c>
      <c r="B9" s="12"/>
      <c r="C9" s="12"/>
      <c r="D9" s="223"/>
      <c r="E9" s="223"/>
      <c r="F9" s="223"/>
      <c r="G9" s="223"/>
      <c r="H9" s="223"/>
      <c r="I9" s="223"/>
      <c r="J9" s="12" t="s">
        <v>21</v>
      </c>
      <c r="K9" s="12"/>
      <c r="L9" s="235"/>
      <c r="M9" s="235"/>
      <c r="N9" s="235"/>
      <c r="O9" s="244"/>
      <c r="R9" s="220"/>
    </row>
    <row r="10" s="3" customFormat="1" ht="35.1" customHeight="1" spans="1:18">
      <c r="A10" s="13" t="s">
        <v>23</v>
      </c>
      <c r="B10" s="14"/>
      <c r="C10" s="1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45"/>
      <c r="R10" s="220"/>
    </row>
    <row r="11" s="3" customFormat="1" ht="28.5" customHeight="1" spans="1:18">
      <c r="A11" s="109" t="s">
        <v>25</v>
      </c>
      <c r="B11" s="225"/>
      <c r="C11" s="110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46"/>
      <c r="R11" s="220"/>
    </row>
    <row r="12" s="3" customFormat="1" ht="22.5" customHeight="1" spans="1:18">
      <c r="A12" s="11" t="s">
        <v>27</v>
      </c>
      <c r="B12" s="227" t="s">
        <v>28</v>
      </c>
      <c r="C12" s="228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20"/>
    </row>
    <row r="13" s="3" customFormat="1" ht="27.75" customHeight="1" spans="1:19">
      <c r="A13" s="11"/>
      <c r="B13" s="229"/>
      <c r="C13" s="230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20" t="s">
        <v>40</v>
      </c>
      <c r="S13" s="3" t="s">
        <v>41</v>
      </c>
    </row>
    <row r="14" s="3" customFormat="1" ht="27" customHeight="1" spans="1:19">
      <c r="A14" s="11"/>
      <c r="B14" s="231"/>
      <c r="C14" s="225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53">
        <v>950</v>
      </c>
      <c r="S14" s="254" t="s">
        <v>44</v>
      </c>
    </row>
    <row r="15" s="3" customFormat="1" ht="29.25" customHeight="1" spans="1:18">
      <c r="A15" s="232"/>
      <c r="B15" s="233"/>
      <c r="C15" s="234"/>
      <c r="D15" s="235"/>
      <c r="E15" s="235"/>
      <c r="F15" s="235"/>
      <c r="G15" s="235"/>
      <c r="H15" s="235"/>
      <c r="I15" s="235"/>
      <c r="J15" s="235"/>
      <c r="K15" s="247"/>
      <c r="L15" s="248"/>
      <c r="M15" s="249"/>
      <c r="N15" s="249"/>
      <c r="O15" s="244"/>
      <c r="P15" s="220">
        <f t="shared" ref="P15:P23" si="0">ROUND(K15/22.5,3)</f>
        <v>0</v>
      </c>
      <c r="Q15" s="255" t="e">
        <f>ROUND(AVERAGE(L15:L17),3)</f>
        <v>#DIV/0!</v>
      </c>
      <c r="R15" s="256">
        <f ca="1" t="shared" ref="R15:R23" si="1">ROUND(R$14+RAND()*S$14,2)</f>
        <v>995.27</v>
      </c>
    </row>
    <row r="16" s="3" customFormat="1" ht="29.25" customHeight="1" spans="1:18">
      <c r="A16" s="232"/>
      <c r="B16" s="236"/>
      <c r="C16" s="237"/>
      <c r="D16" s="235"/>
      <c r="E16" s="235"/>
      <c r="F16" s="235"/>
      <c r="G16" s="235"/>
      <c r="H16" s="235"/>
      <c r="I16" s="235"/>
      <c r="J16" s="235"/>
      <c r="K16" s="247"/>
      <c r="L16" s="248"/>
      <c r="M16" s="249"/>
      <c r="N16" s="249"/>
      <c r="O16" s="244"/>
      <c r="P16" s="220">
        <f t="shared" si="0"/>
        <v>0</v>
      </c>
      <c r="Q16" s="255"/>
      <c r="R16" s="256">
        <f ca="1" t="shared" si="1"/>
        <v>1014.22</v>
      </c>
    </row>
    <row r="17" s="3" customFormat="1" ht="29.25" customHeight="1" spans="1:18">
      <c r="A17" s="232"/>
      <c r="B17" s="238"/>
      <c r="C17" s="239"/>
      <c r="D17" s="235"/>
      <c r="E17" s="235"/>
      <c r="F17" s="235"/>
      <c r="G17" s="235"/>
      <c r="H17" s="235"/>
      <c r="I17" s="235"/>
      <c r="J17" s="235"/>
      <c r="K17" s="247"/>
      <c r="L17" s="248"/>
      <c r="M17" s="249"/>
      <c r="N17" s="249"/>
      <c r="O17" s="244"/>
      <c r="P17" s="220">
        <f t="shared" si="0"/>
        <v>0</v>
      </c>
      <c r="Q17" s="255"/>
      <c r="R17" s="256">
        <f ca="1" t="shared" si="1"/>
        <v>985.26</v>
      </c>
    </row>
    <row r="18" s="3" customFormat="1" ht="29.25" customHeight="1" spans="1:18">
      <c r="A18" s="232"/>
      <c r="B18" s="233"/>
      <c r="C18" s="234"/>
      <c r="D18" s="235"/>
      <c r="E18" s="235"/>
      <c r="F18" s="235"/>
      <c r="G18" s="235"/>
      <c r="H18" s="235"/>
      <c r="I18" s="235"/>
      <c r="J18" s="235"/>
      <c r="K18" s="247"/>
      <c r="L18" s="248"/>
      <c r="M18" s="249"/>
      <c r="N18" s="249"/>
      <c r="O18" s="244"/>
      <c r="P18" s="220">
        <f t="shared" si="0"/>
        <v>0</v>
      </c>
      <c r="Q18" s="255" t="e">
        <f>ROUND(AVERAGE(L18:L20),3)</f>
        <v>#DIV/0!</v>
      </c>
      <c r="R18" s="256">
        <f ca="1" t="shared" si="1"/>
        <v>1007.14</v>
      </c>
    </row>
    <row r="19" s="3" customFormat="1" ht="29.25" customHeight="1" spans="1:18">
      <c r="A19" s="232"/>
      <c r="B19" s="236"/>
      <c r="C19" s="237"/>
      <c r="D19" s="235"/>
      <c r="E19" s="235"/>
      <c r="F19" s="235"/>
      <c r="G19" s="235"/>
      <c r="H19" s="235"/>
      <c r="I19" s="235"/>
      <c r="J19" s="235"/>
      <c r="K19" s="247"/>
      <c r="L19" s="248"/>
      <c r="M19" s="249"/>
      <c r="N19" s="249"/>
      <c r="O19" s="244"/>
      <c r="P19" s="220">
        <f t="shared" si="0"/>
        <v>0</v>
      </c>
      <c r="Q19" s="255"/>
      <c r="R19" s="256">
        <f ca="1" t="shared" si="1"/>
        <v>977.44</v>
      </c>
    </row>
    <row r="20" s="3" customFormat="1" ht="29.25" customHeight="1" spans="1:18">
      <c r="A20" s="232"/>
      <c r="B20" s="238"/>
      <c r="C20" s="239"/>
      <c r="D20" s="235"/>
      <c r="E20" s="235"/>
      <c r="F20" s="235"/>
      <c r="G20" s="235"/>
      <c r="H20" s="235"/>
      <c r="I20" s="235"/>
      <c r="J20" s="235"/>
      <c r="K20" s="247"/>
      <c r="L20" s="248"/>
      <c r="M20" s="249"/>
      <c r="N20" s="249"/>
      <c r="O20" s="244"/>
      <c r="P20" s="220">
        <f t="shared" si="0"/>
        <v>0</v>
      </c>
      <c r="Q20" s="255"/>
      <c r="R20" s="256">
        <f ca="1" t="shared" si="1"/>
        <v>966.56</v>
      </c>
    </row>
    <row r="21" s="3" customFormat="1" ht="29.25" customHeight="1" spans="1:18">
      <c r="A21" s="232"/>
      <c r="B21" s="233"/>
      <c r="C21" s="234"/>
      <c r="D21" s="235"/>
      <c r="E21" s="235"/>
      <c r="F21" s="235"/>
      <c r="G21" s="235"/>
      <c r="H21" s="235"/>
      <c r="I21" s="235"/>
      <c r="J21" s="235"/>
      <c r="K21" s="247"/>
      <c r="L21" s="248"/>
      <c r="M21" s="249"/>
      <c r="N21" s="249"/>
      <c r="O21" s="244"/>
      <c r="P21" s="220">
        <f t="shared" si="0"/>
        <v>0</v>
      </c>
      <c r="Q21" s="255" t="e">
        <f>ROUND(AVERAGE(L21:L23),3)</f>
        <v>#DIV/0!</v>
      </c>
      <c r="R21" s="256">
        <f ca="1" t="shared" si="1"/>
        <v>998.06</v>
      </c>
    </row>
    <row r="22" s="3" customFormat="1" ht="29.25" customHeight="1" spans="1:18">
      <c r="A22" s="232"/>
      <c r="B22" s="236"/>
      <c r="C22" s="237"/>
      <c r="D22" s="235"/>
      <c r="E22" s="235"/>
      <c r="F22" s="235"/>
      <c r="G22" s="235"/>
      <c r="H22" s="235"/>
      <c r="I22" s="235"/>
      <c r="J22" s="235"/>
      <c r="K22" s="247"/>
      <c r="L22" s="248"/>
      <c r="M22" s="249"/>
      <c r="N22" s="249"/>
      <c r="O22" s="244"/>
      <c r="P22" s="220">
        <f t="shared" si="0"/>
        <v>0</v>
      </c>
      <c r="Q22" s="255"/>
      <c r="R22" s="256">
        <f ca="1" t="shared" si="1"/>
        <v>1004.96</v>
      </c>
    </row>
    <row r="23" s="3" customFormat="1" ht="29.25" customHeight="1" spans="1:18">
      <c r="A23" s="232"/>
      <c r="B23" s="238"/>
      <c r="C23" s="239"/>
      <c r="D23" s="235"/>
      <c r="E23" s="235"/>
      <c r="F23" s="235"/>
      <c r="G23" s="235"/>
      <c r="H23" s="235"/>
      <c r="I23" s="235"/>
      <c r="J23" s="235"/>
      <c r="K23" s="247"/>
      <c r="L23" s="248"/>
      <c r="M23" s="249"/>
      <c r="N23" s="249"/>
      <c r="O23" s="244"/>
      <c r="P23" s="220">
        <f t="shared" si="0"/>
        <v>0</v>
      </c>
      <c r="Q23" s="255"/>
      <c r="R23" s="256">
        <f ca="1" t="shared" si="1"/>
        <v>982.77</v>
      </c>
    </row>
    <row r="24" s="3" customFormat="1" ht="29.25" customHeight="1" spans="1:18">
      <c r="A24" s="232" t="s">
        <v>9</v>
      </c>
      <c r="B24" s="233" t="s">
        <v>9</v>
      </c>
      <c r="C24" s="234"/>
      <c r="D24" s="235" t="s">
        <v>9</v>
      </c>
      <c r="E24" s="235" t="s">
        <v>9</v>
      </c>
      <c r="F24" s="235" t="s">
        <v>9</v>
      </c>
      <c r="G24" s="235" t="s">
        <v>9</v>
      </c>
      <c r="H24" s="235" t="s">
        <v>9</v>
      </c>
      <c r="I24" s="235" t="s">
        <v>9</v>
      </c>
      <c r="J24" s="235" t="s">
        <v>9</v>
      </c>
      <c r="K24" s="235" t="s">
        <v>9</v>
      </c>
      <c r="L24" s="235" t="s">
        <v>9</v>
      </c>
      <c r="M24" s="235" t="s">
        <v>9</v>
      </c>
      <c r="N24" s="235" t="s">
        <v>9</v>
      </c>
      <c r="O24" s="244" t="s">
        <v>9</v>
      </c>
      <c r="P24" s="250" t="s">
        <v>51</v>
      </c>
      <c r="Q24" s="250" t="s">
        <v>51</v>
      </c>
      <c r="R24" s="250" t="s">
        <v>52</v>
      </c>
    </row>
    <row r="25" s="3" customFormat="1" ht="29.25" customHeight="1" spans="1:18">
      <c r="A25" s="232" t="s">
        <v>9</v>
      </c>
      <c r="B25" s="236"/>
      <c r="C25" s="237"/>
      <c r="D25" s="235"/>
      <c r="E25" s="235"/>
      <c r="F25" s="235" t="s">
        <v>9</v>
      </c>
      <c r="G25" s="235" t="s">
        <v>9</v>
      </c>
      <c r="H25" s="235" t="s">
        <v>9</v>
      </c>
      <c r="I25" s="235" t="s">
        <v>9</v>
      </c>
      <c r="J25" s="235" t="s">
        <v>9</v>
      </c>
      <c r="K25" s="235" t="s">
        <v>9</v>
      </c>
      <c r="L25" s="235" t="s">
        <v>9</v>
      </c>
      <c r="M25" s="235"/>
      <c r="N25" s="235"/>
      <c r="O25" s="244"/>
      <c r="R25" s="220"/>
    </row>
    <row r="26" s="3" customFormat="1" ht="29.25" customHeight="1" spans="1:18">
      <c r="A26" s="232" t="s">
        <v>9</v>
      </c>
      <c r="B26" s="238"/>
      <c r="C26" s="239"/>
      <c r="D26" s="235"/>
      <c r="E26" s="235"/>
      <c r="F26" s="235" t="s">
        <v>9</v>
      </c>
      <c r="G26" s="235" t="s">
        <v>9</v>
      </c>
      <c r="H26" s="235" t="s">
        <v>9</v>
      </c>
      <c r="I26" s="235" t="s">
        <v>9</v>
      </c>
      <c r="J26" s="235" t="s">
        <v>9</v>
      </c>
      <c r="K26" s="235" t="s">
        <v>9</v>
      </c>
      <c r="L26" s="235" t="s">
        <v>9</v>
      </c>
      <c r="M26" s="235"/>
      <c r="N26" s="235"/>
      <c r="O26" s="244"/>
      <c r="R26" s="220"/>
    </row>
    <row r="27" s="4" customFormat="1" ht="42.75" customHeight="1" spans="1:18">
      <c r="A27" s="13" t="s">
        <v>53</v>
      </c>
      <c r="B27" s="240"/>
      <c r="C27" s="14"/>
      <c r="D27" s="241" t="s">
        <v>9</v>
      </c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51"/>
      <c r="R27" s="257"/>
    </row>
    <row r="28" s="4" customFormat="1" ht="5.1" customHeight="1" spans="18:18">
      <c r="R28" s="257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7"/>
    </row>
    <row r="30" s="4" customFormat="1" customHeight="1" spans="18:18">
      <c r="R30" s="257"/>
    </row>
    <row r="31" s="4" customFormat="1" customHeight="1" spans="18:18">
      <c r="R31" s="257"/>
    </row>
    <row r="32" s="4" customFormat="1" customHeight="1" spans="18:18">
      <c r="R32" s="257"/>
    </row>
    <row r="33" s="4" customFormat="1" customHeight="1" spans="18:18">
      <c r="R33" s="257"/>
    </row>
    <row r="34" s="4" customFormat="1" customHeight="1" spans="18:18">
      <c r="R34" s="257"/>
    </row>
    <row r="35" s="4" customFormat="1" customHeight="1" spans="18:18">
      <c r="R35" s="257"/>
    </row>
    <row r="36" s="4" customFormat="1" customHeight="1" spans="18:18">
      <c r="R36" s="257"/>
    </row>
    <row r="37" s="4" customFormat="1" customHeight="1" spans="18:18">
      <c r="R37" s="257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0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0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0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0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0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0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8" t="s">
        <v>65</v>
      </c>
      <c r="BX7" s="198"/>
      <c r="BY7" s="198"/>
      <c r="BZ7" s="198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8"/>
      <c r="BX8" s="198"/>
      <c r="BY8" s="198"/>
      <c r="BZ8" s="19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9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200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201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201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YP-2017-SHY-004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202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202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202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202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S246分离立交左幅2-2#桩基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201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201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201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201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201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201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201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201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72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201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201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201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201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3"/>
      <c r="BW29" s="204" t="s">
        <v>45</v>
      </c>
      <c r="BX29" s="204"/>
      <c r="BY29" s="204"/>
      <c r="BZ29" s="204"/>
      <c r="CA29" s="198" t="s">
        <v>73</v>
      </c>
      <c r="CB29" s="198"/>
      <c r="CC29" s="198"/>
      <c r="CD29" s="198"/>
      <c r="CE29" s="198"/>
      <c r="CF29" s="198"/>
      <c r="CG29" s="198"/>
      <c r="CH29" s="198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5"/>
      <c r="BW30" s="204"/>
      <c r="BX30" s="204"/>
      <c r="BY30" s="204"/>
      <c r="BZ30" s="204"/>
      <c r="CA30" s="198"/>
      <c r="CB30" s="198"/>
      <c r="CC30" s="198"/>
      <c r="CD30" s="198"/>
      <c r="CE30" s="198"/>
      <c r="CF30" s="198"/>
      <c r="CG30" s="198"/>
      <c r="CH30" s="198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6"/>
      <c r="BW31" s="204"/>
      <c r="BX31" s="204"/>
      <c r="BY31" s="204"/>
      <c r="BZ31" s="204"/>
      <c r="CA31" s="198"/>
      <c r="CB31" s="198"/>
      <c r="CC31" s="198"/>
      <c r="CD31" s="198"/>
      <c r="CE31" s="198"/>
      <c r="CF31" s="198"/>
      <c r="CG31" s="198"/>
      <c r="CH31" s="198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2017/11/25-2017/12/23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36.5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37.1</v>
      </c>
      <c r="BB38" s="184"/>
      <c r="BC38" s="184"/>
      <c r="BD38" s="184"/>
      <c r="BE38" s="184"/>
      <c r="BF38" s="189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92">
        <f>ROUND(BA38/BW$29*100,1)</f>
        <v>106</v>
      </c>
      <c r="BP38" s="193"/>
      <c r="BQ38" s="193"/>
      <c r="BR38" s="193"/>
      <c r="BS38" s="193"/>
      <c r="BT38" s="193"/>
      <c r="BU38" s="193"/>
      <c r="BV38" s="207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94"/>
      <c r="BP39" s="195"/>
      <c r="BQ39" s="195"/>
      <c r="BR39" s="195"/>
      <c r="BS39" s="195"/>
      <c r="BT39" s="195"/>
      <c r="BU39" s="195"/>
      <c r="BV39" s="208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94"/>
      <c r="BP40" s="195"/>
      <c r="BQ40" s="195"/>
      <c r="BR40" s="195"/>
      <c r="BS40" s="195"/>
      <c r="BT40" s="195"/>
      <c r="BU40" s="195"/>
      <c r="BV40" s="208"/>
    </row>
    <row r="41" s="29" customFormat="1" ht="7.35" customHeight="1" spans="4:74">
      <c r="D41" s="131" t="str">
        <f>强度记录!A16</f>
        <v>YP-2017-SHY-004-2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37.6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94"/>
      <c r="BP41" s="195"/>
      <c r="BQ41" s="195"/>
      <c r="BR41" s="195"/>
      <c r="BS41" s="195"/>
      <c r="BT41" s="195"/>
      <c r="BU41" s="195"/>
      <c r="BV41" s="208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94"/>
      <c r="BP42" s="195"/>
      <c r="BQ42" s="195"/>
      <c r="BR42" s="195"/>
      <c r="BS42" s="195"/>
      <c r="BT42" s="195"/>
      <c r="BU42" s="195"/>
      <c r="BV42" s="208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94"/>
      <c r="BP43" s="195"/>
      <c r="BQ43" s="195"/>
      <c r="BR43" s="195"/>
      <c r="BS43" s="195"/>
      <c r="BT43" s="195"/>
      <c r="BU43" s="195"/>
      <c r="BV43" s="208"/>
    </row>
    <row r="44" s="29" customFormat="1" ht="7.35" customHeight="1" spans="4:74">
      <c r="D44" s="131" t="str">
        <f>强度记录!A17</f>
        <v>YP-2017-SHY-004-3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37.3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94"/>
      <c r="BP44" s="195"/>
      <c r="BQ44" s="195"/>
      <c r="BR44" s="195"/>
      <c r="BS44" s="195"/>
      <c r="BT44" s="195"/>
      <c r="BU44" s="195"/>
      <c r="BV44" s="208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94"/>
      <c r="BP45" s="195"/>
      <c r="BQ45" s="195"/>
      <c r="BR45" s="195"/>
      <c r="BS45" s="195"/>
      <c r="BT45" s="195"/>
      <c r="BU45" s="195"/>
      <c r="BV45" s="208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96"/>
      <c r="BP46" s="197"/>
      <c r="BQ46" s="197"/>
      <c r="BR46" s="197"/>
      <c r="BS46" s="197"/>
      <c r="BT46" s="197"/>
      <c r="BU46" s="197"/>
      <c r="BV46" s="209"/>
    </row>
    <row r="47" s="29" customFormat="1" ht="7.35" customHeight="1" spans="4:74">
      <c r="D47" s="131" t="str">
        <f>强度记录!A18</f>
        <v>YP-2017-SHY-004-4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2017/11/25-2017/12/23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37.6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38.5</v>
      </c>
      <c r="BB47" s="184"/>
      <c r="BC47" s="184"/>
      <c r="BD47" s="184"/>
      <c r="BE47" s="184"/>
      <c r="BF47" s="189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92">
        <f>ROUND(BA47/BW$29*100,1)</f>
        <v>110</v>
      </c>
      <c r="BP47" s="193"/>
      <c r="BQ47" s="193"/>
      <c r="BR47" s="193"/>
      <c r="BS47" s="193"/>
      <c r="BT47" s="193"/>
      <c r="BU47" s="193"/>
      <c r="BV47" s="207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94"/>
      <c r="BP48" s="195"/>
      <c r="BQ48" s="195"/>
      <c r="BR48" s="195"/>
      <c r="BS48" s="195"/>
      <c r="BT48" s="195"/>
      <c r="BU48" s="195"/>
      <c r="BV48" s="208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94"/>
      <c r="BP49" s="195"/>
      <c r="BQ49" s="195"/>
      <c r="BR49" s="195"/>
      <c r="BS49" s="195"/>
      <c r="BT49" s="195"/>
      <c r="BU49" s="195"/>
      <c r="BV49" s="208"/>
    </row>
    <row r="50" s="29" customFormat="1" ht="7.35" customHeight="1" spans="4:74">
      <c r="D50" s="131" t="str">
        <f>强度记录!A19</f>
        <v>YP-2017-SHY-004-5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38.2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94"/>
      <c r="BP50" s="195"/>
      <c r="BQ50" s="195"/>
      <c r="BR50" s="195"/>
      <c r="BS50" s="195"/>
      <c r="BT50" s="195"/>
      <c r="BU50" s="195"/>
      <c r="BV50" s="208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94"/>
      <c r="BP51" s="195"/>
      <c r="BQ51" s="195"/>
      <c r="BR51" s="195"/>
      <c r="BS51" s="195"/>
      <c r="BT51" s="195"/>
      <c r="BU51" s="195"/>
      <c r="BV51" s="208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94"/>
      <c r="BP52" s="195"/>
      <c r="BQ52" s="195"/>
      <c r="BR52" s="195"/>
      <c r="BS52" s="195"/>
      <c r="BT52" s="195"/>
      <c r="BU52" s="195"/>
      <c r="BV52" s="208"/>
    </row>
    <row r="53" s="29" customFormat="1" ht="7.35" customHeight="1" spans="4:74">
      <c r="D53" s="131" t="str">
        <f>强度记录!A20</f>
        <v>YP-2017-SHY-004-6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39.6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94"/>
      <c r="BP53" s="195"/>
      <c r="BQ53" s="195"/>
      <c r="BR53" s="195"/>
      <c r="BS53" s="195"/>
      <c r="BT53" s="195"/>
      <c r="BU53" s="195"/>
      <c r="BV53" s="208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94"/>
      <c r="BP54" s="195"/>
      <c r="BQ54" s="195"/>
      <c r="BR54" s="195"/>
      <c r="BS54" s="195"/>
      <c r="BT54" s="195"/>
      <c r="BU54" s="195"/>
      <c r="BV54" s="208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96"/>
      <c r="BP55" s="197"/>
      <c r="BQ55" s="197"/>
      <c r="BR55" s="197"/>
      <c r="BS55" s="197"/>
      <c r="BT55" s="197"/>
      <c r="BU55" s="197"/>
      <c r="BV55" s="209"/>
    </row>
    <row r="56" s="29" customFormat="1" ht="7.35" customHeight="1" spans="4:74">
      <c r="D56" s="131" t="str">
        <f>强度记录!A21</f>
        <v>YP-2017-SHY-004-7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2017/11/25-2017/12/23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39.6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38</v>
      </c>
      <c r="BB56" s="184"/>
      <c r="BC56" s="184"/>
      <c r="BD56" s="184"/>
      <c r="BE56" s="184"/>
      <c r="BF56" s="189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92">
        <f>ROUND(BA56/BW$29*100,1)</f>
        <v>108.6</v>
      </c>
      <c r="BP56" s="193"/>
      <c r="BQ56" s="193"/>
      <c r="BR56" s="193"/>
      <c r="BS56" s="193"/>
      <c r="BT56" s="193"/>
      <c r="BU56" s="193"/>
      <c r="BV56" s="207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94"/>
      <c r="BP57" s="195"/>
      <c r="BQ57" s="195"/>
      <c r="BR57" s="195"/>
      <c r="BS57" s="195"/>
      <c r="BT57" s="195"/>
      <c r="BU57" s="195"/>
      <c r="BV57" s="208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94"/>
      <c r="BP58" s="195"/>
      <c r="BQ58" s="195"/>
      <c r="BR58" s="195"/>
      <c r="BS58" s="195"/>
      <c r="BT58" s="195"/>
      <c r="BU58" s="195"/>
      <c r="BV58" s="208"/>
    </row>
    <row r="59" s="29" customFormat="1" ht="7.35" customHeight="1" spans="4:74">
      <c r="D59" s="131" t="str">
        <f>强度记录!A22</f>
        <v>YP-2017-SHY-004-8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37.1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94"/>
      <c r="BP59" s="195"/>
      <c r="BQ59" s="195"/>
      <c r="BR59" s="195"/>
      <c r="BS59" s="195"/>
      <c r="BT59" s="195"/>
      <c r="BU59" s="195"/>
      <c r="BV59" s="208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94"/>
      <c r="BP60" s="195"/>
      <c r="BQ60" s="195"/>
      <c r="BR60" s="195"/>
      <c r="BS60" s="195"/>
      <c r="BT60" s="195"/>
      <c r="BU60" s="195"/>
      <c r="BV60" s="208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94"/>
      <c r="BP61" s="195"/>
      <c r="BQ61" s="195"/>
      <c r="BR61" s="195"/>
      <c r="BS61" s="195"/>
      <c r="BT61" s="195"/>
      <c r="BU61" s="195"/>
      <c r="BV61" s="208"/>
    </row>
    <row r="62" s="29" customFormat="1" ht="7.35" customHeight="1" spans="4:74">
      <c r="D62" s="131" t="str">
        <f>强度记录!A23</f>
        <v>YP-2017-SHY-004-9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37.3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94"/>
      <c r="BP62" s="195"/>
      <c r="BQ62" s="195"/>
      <c r="BR62" s="195"/>
      <c r="BS62" s="195"/>
      <c r="BT62" s="195"/>
      <c r="BU62" s="195"/>
      <c r="BV62" s="208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94"/>
      <c r="BP63" s="195"/>
      <c r="BQ63" s="195"/>
      <c r="BR63" s="195"/>
      <c r="BS63" s="195"/>
      <c r="BT63" s="195"/>
      <c r="BU63" s="195"/>
      <c r="BV63" s="208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96"/>
      <c r="BP64" s="197"/>
      <c r="BQ64" s="197"/>
      <c r="BR64" s="197"/>
      <c r="BS64" s="197"/>
      <c r="BT64" s="197"/>
      <c r="BU64" s="197"/>
      <c r="BV64" s="209"/>
    </row>
    <row r="65" s="29" customFormat="1" ht="7.35" customHeight="1" spans="4:74">
      <c r="D65" s="210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5"/>
    </row>
    <row r="66" s="29" customFormat="1" ht="7.35" customHeight="1" spans="4:74">
      <c r="D66" s="211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6"/>
    </row>
    <row r="67" s="29" customFormat="1" ht="7.35" customHeight="1" spans="4:74">
      <c r="D67" s="212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6"/>
    </row>
    <row r="68" s="29" customFormat="1" ht="7.35" customHeight="1" spans="4:74">
      <c r="D68" s="210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6"/>
    </row>
    <row r="69" s="29" customFormat="1" ht="7.35" customHeight="1" spans="4:74">
      <c r="D69" s="211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6"/>
    </row>
    <row r="70" s="29" customFormat="1" ht="7.35" customHeight="1" spans="4:74">
      <c r="D70" s="212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6"/>
    </row>
    <row r="71" s="29" customFormat="1" ht="7.35" customHeight="1" spans="4:74">
      <c r="D71" s="210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6"/>
    </row>
    <row r="72" s="29" customFormat="1" ht="7.35" customHeight="1" spans="4:74">
      <c r="D72" s="211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6"/>
    </row>
    <row r="73" s="29" customFormat="1" ht="7.35" customHeight="1" spans="4:74">
      <c r="D73" s="212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7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3" t="s">
        <v>82</v>
      </c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8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8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8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8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8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8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8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8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5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6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6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6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6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6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7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3" t="s">
        <v>85</v>
      </c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8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8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8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8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8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8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  <c r="BR95" s="213"/>
      <c r="BS95" s="213"/>
      <c r="BT95" s="213"/>
      <c r="BU95" s="213"/>
      <c r="BV95" s="218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9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