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<sst xmlns="http://schemas.openxmlformats.org/spreadsheetml/2006/main" count="137">
  <si>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</si>
  <si>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</si>
  <si>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</si>
  <si>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</si>
  <si>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</si>
  <si>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JL-2017-SHY-014</t>
    </r>
  </si>
  <si>
    <t>工程部位/用途</t>
  </si>
  <si>
    <t>尚义一号水库大桥0b-5#桩基</t>
  </si>
  <si>
    <t>委托/任务编号</t>
  </si>
  <si>
    <t>/</t>
  </si>
  <si>
    <t>试验依据</t>
  </si>
  <si>
    <t>JTG E30-2005</t>
  </si>
  <si>
    <t>样品编号</t>
  </si>
  <si>
    <t>YP-2017-SHY-014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</si>
  <si>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</si>
  <si>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</si>
  <si>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</si>
  <si>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</si>
  <si>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</si>
  <si>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</si>
  <si>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</si>
  <si>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</si>
  <si>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2017/11/30-2017/12/28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</si>
  <si>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</si>
  <si>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</si>
  <si>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</si>
  <si>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</si>
  <si>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</si>
  <si>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</si>
  <si>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</si>
  <si>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</si>
  <si>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</si>
  <si>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</si>
  <si>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</si>
  <si>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</si>
  <si>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</si>
  <si>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</si>
  <si>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</si>
  <si>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</si>
  <si>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</si>
  <si>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</si>
  <si>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</si>
  <si>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</si>
  <si>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</si>
  <si>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200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</si>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</sst>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yyyy/m/d;@"/>
    <numFmt numFmtId="179" formatCode="0.00_);[Red]\(0.00\)"/>
    <numFmt numFmtId="180" formatCode="0.0_);[Red]\(0.0\)"/>
    <numFmt numFmtId="181" formatCode="0.000_);[Red]\(0.000\)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13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51" applyNumberFormat="0" applyFill="0" applyAlignment="0" applyProtection="0">
      <alignment vertical="center"/>
    </xf>
    <xf numFmtId="0" fontId="28" fillId="0" borderId="51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0" borderId="53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9" fillId="21" borderId="54" applyNumberFormat="0" applyAlignment="0" applyProtection="0">
      <alignment vertical="center"/>
    </xf>
    <xf numFmtId="0" fontId="22" fillId="21" borderId="48" applyNumberFormat="0" applyAlignment="0" applyProtection="0">
      <alignment vertical="center"/>
    </xf>
    <xf numFmtId="0" fontId="13" fillId="10" borderId="47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5" fillId="0" borderId="50" applyNumberFormat="0" applyFill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256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3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3" t="s">
        <v>5</v>
      </c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3"/>
      <c r="L5" s="3"/>
      <c r="M5" s="3"/>
      <c r="N5" s="3"/>
      <c r="O5" s="3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30" t="s">
        <v>13</v>
      </c>
      <c r="M7" s="230"/>
      <c r="N7" s="230"/>
      <c r="O7" s="239"/>
      <c r="P7" s="3" t="s">
        <v>14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30" t="s">
        <v>22</v>
      </c>
      <c r="M9" s="230"/>
      <c r="N9" s="230"/>
      <c r="O9" s="239"/>
      <c r="R9" s="215"/>
    </row>
    <row r="10" s="3" customFormat="1" ht="35.1" customHeight="1" spans="1:18">
      <c r="A10" s="13" t="s">
        <v>23</v>
      </c>
      <c r="B10" s="14"/>
      <c r="C10" s="14"/>
      <c r="D10" s="219" t="s">
        <v>24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25</v>
      </c>
      <c r="B11" s="220"/>
      <c r="C11" s="110"/>
      <c r="D11" s="221" t="s">
        <v>26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27</v>
      </c>
      <c r="B12" s="222" t="s">
        <v>28</v>
      </c>
      <c r="C12" s="223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38</v>
      </c>
      <c r="G13" s="12"/>
      <c r="H13" s="12" t="s">
        <v>39</v>
      </c>
      <c r="I13" s="12"/>
      <c r="J13" s="12"/>
      <c r="K13" s="12"/>
      <c r="L13" s="12"/>
      <c r="M13" s="12"/>
      <c r="N13" s="12"/>
      <c r="O13" s="28"/>
      <c r="R13" s="215" t="s">
        <v>40</v>
      </c>
      <c r="S13" s="3" t="s">
        <v>41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42</v>
      </c>
      <c r="G14" s="12" t="s">
        <v>43</v>
      </c>
      <c r="H14" s="12" t="s">
        <v>42</v>
      </c>
      <c r="I14" s="12" t="s">
        <v>43</v>
      </c>
      <c r="J14" s="12"/>
      <c r="K14" s="12"/>
      <c r="L14" s="12"/>
      <c r="M14" s="12"/>
      <c r="N14" s="12"/>
      <c r="O14" s="28"/>
      <c r="R14" s="248">
        <v>970</v>
      </c>
      <c r="S14" s="249" t="s">
        <v>44</v>
      </c>
    </row>
    <row r="15" s="3" customFormat="1" ht="29.25" customHeight="1" spans="1:18">
      <c r="A15" s="253" t="str">
        <f>CONCATENATE(LEFT(L$7,P7),"-1")</f>
        <v>YP-2017-SHY-014-1</v>
      </c>
      <c r="B15" s="228" t="s">
        <v>45</v>
      </c>
      <c r="C15" s="229"/>
      <c r="D15" s="254" t="str">
        <f>LEFT(L9,10)</f>
        <v>2017/11/30</v>
      </c>
      <c r="E15" s="230" t="s">
        <v>46</v>
      </c>
      <c r="F15" s="230" t="s">
        <v>47</v>
      </c>
      <c r="G15" s="230" t="s">
        <v>47</v>
      </c>
      <c r="H15" s="230" t="s">
        <v>47</v>
      </c>
      <c r="I15" s="230" t="s">
        <v>47</v>
      </c>
      <c r="J15" s="230" t="s">
        <v>48</v>
      </c>
      <c r="K15" s="242">
        <v>1059.92</v>
      </c>
      <c r="L15" s="243">
        <f t="shared" ref="L15:L20" si="0">ROUND(K15/22.5,1)</f>
        <v>47.1</v>
      </c>
      <c r="M15" s="244">
        <f>ROUND(AVERAGE(L15:L17),1)</f>
        <v>44.9</v>
      </c>
      <c r="N15" s="244">
        <f>M15</f>
        <v>44.9</v>
      </c>
      <c r="O15" s="239" t="s">
        <v>49</v>
      </c>
      <c r="P15" s="215">
        <f t="shared" ref="P15:P23" si="1">ROUND(K15/22.5,3)</f>
        <v>47.108</v>
      </c>
      <c r="Q15" s="250">
        <f>ROUND(AVERAGE(L15:L17),3)</f>
        <v>44.933</v>
      </c>
      <c r="R15" s="251">
        <f ca="1" t="shared" ref="R15:R23" si="2">ROUND(R$14+RAND()*S$14,2)</f>
        <v>1029.71</v>
      </c>
    </row>
    <row r="16" s="3" customFormat="1" ht="29.25" customHeight="1" spans="1:18">
      <c r="A16" s="253" t="str">
        <f>CONCATENATE(LEFT(L$7,P7),"-2")</f>
        <v>YP-2017-SHY-014-2</v>
      </c>
      <c r="B16" s="231"/>
      <c r="C16" s="232"/>
      <c r="D16" s="254"/>
      <c r="E16" s="230"/>
      <c r="F16" s="230" t="s">
        <v>47</v>
      </c>
      <c r="G16" s="230" t="s">
        <v>47</v>
      </c>
      <c r="H16" s="230" t="s">
        <v>47</v>
      </c>
      <c r="I16" s="230" t="s">
        <v>47</v>
      </c>
      <c r="J16" s="230" t="s">
        <v>48</v>
      </c>
      <c r="K16" s="242">
        <v>974.56</v>
      </c>
      <c r="L16" s="243">
        <f t="shared" si="0"/>
        <v>43.3</v>
      </c>
      <c r="M16" s="244"/>
      <c r="N16" s="244"/>
      <c r="O16" s="239"/>
      <c r="P16" s="215">
        <f t="shared" si="1"/>
        <v>43.314</v>
      </c>
      <c r="Q16" s="250"/>
      <c r="R16" s="251">
        <f ca="1" t="shared" si="2"/>
        <v>1062.97</v>
      </c>
    </row>
    <row r="17" s="3" customFormat="1" ht="29.25" customHeight="1" spans="1:18">
      <c r="A17" s="253" t="str">
        <f>CONCATENATE(LEFT(L$7,P7),"-3")</f>
        <v>YP-2017-SHY-014-3</v>
      </c>
      <c r="B17" s="233"/>
      <c r="C17" s="234"/>
      <c r="D17" s="254"/>
      <c r="E17" s="230"/>
      <c r="F17" s="230" t="s">
        <v>47</v>
      </c>
      <c r="G17" s="230" t="s">
        <v>47</v>
      </c>
      <c r="H17" s="230" t="s">
        <v>47</v>
      </c>
      <c r="I17" s="230" t="s">
        <v>47</v>
      </c>
      <c r="J17" s="230" t="s">
        <v>48</v>
      </c>
      <c r="K17" s="242">
        <v>998.08</v>
      </c>
      <c r="L17" s="243">
        <f t="shared" si="0"/>
        <v>44.4</v>
      </c>
      <c r="M17" s="244"/>
      <c r="N17" s="244"/>
      <c r="O17" s="239"/>
      <c r="P17" s="215">
        <f t="shared" si="1"/>
        <v>44.359</v>
      </c>
      <c r="Q17" s="250"/>
      <c r="R17" s="251">
        <f ca="1" t="shared" si="2"/>
        <v>1153.05</v>
      </c>
    </row>
    <row r="18" s="3" customFormat="1" ht="29.25" customHeight="1" spans="1:18">
      <c r="A18" s="253" t="str">
        <f>CONCATENATE(LEFT(L$7,P7),"-4")</f>
        <v>YP-2017-SHY-014-4</v>
      </c>
      <c r="B18" s="228" t="s">
        <v>45</v>
      </c>
      <c r="C18" s="229"/>
      <c r="D18" s="254" t="str">
        <f>D15</f>
        <v>2017/11/30</v>
      </c>
      <c r="E18" s="230" t="s">
        <v>46</v>
      </c>
      <c r="F18" s="230" t="s">
        <v>47</v>
      </c>
      <c r="G18" s="230" t="s">
        <v>47</v>
      </c>
      <c r="H18" s="230" t="s">
        <v>47</v>
      </c>
      <c r="I18" s="230" t="s">
        <v>47</v>
      </c>
      <c r="J18" s="230" t="s">
        <v>48</v>
      </c>
      <c r="K18" s="242">
        <v>1089.32</v>
      </c>
      <c r="L18" s="243">
        <f t="shared" si="0"/>
        <v>48.4</v>
      </c>
      <c r="M18" s="244">
        <f>ROUND(AVERAGE(L18:L20),1)</f>
        <v>48.9</v>
      </c>
      <c r="N18" s="244">
        <f>M18</f>
        <v>48.9</v>
      </c>
      <c r="O18" s="239" t="s">
        <v>49</v>
      </c>
      <c r="P18" s="215">
        <f t="shared" si="1"/>
        <v>48.414</v>
      </c>
      <c r="Q18" s="250">
        <f>ROUND(AVERAGE(L18:L20),3)</f>
        <v>48.9</v>
      </c>
      <c r="R18" s="251">
        <f ca="1" t="shared" si="2"/>
        <v>981.8</v>
      </c>
    </row>
    <row r="19" s="3" customFormat="1" ht="29.25" customHeight="1" spans="1:18">
      <c r="A19" s="253" t="str">
        <f>CONCATENATE(LEFT(L$7,P7),"-5")</f>
        <v>YP-2017-SHY-014-5</v>
      </c>
      <c r="B19" s="231"/>
      <c r="C19" s="232"/>
      <c r="D19" s="254"/>
      <c r="E19" s="230"/>
      <c r="F19" s="230" t="s">
        <v>47</v>
      </c>
      <c r="G19" s="230" t="s">
        <v>47</v>
      </c>
      <c r="H19" s="230" t="s">
        <v>47</v>
      </c>
      <c r="I19" s="230" t="s">
        <v>47</v>
      </c>
      <c r="J19" s="230" t="s">
        <v>48</v>
      </c>
      <c r="K19" s="242">
        <v>1059.5</v>
      </c>
      <c r="L19" s="243">
        <f t="shared" si="0"/>
        <v>47.1</v>
      </c>
      <c r="M19" s="244"/>
      <c r="N19" s="244"/>
      <c r="O19" s="239"/>
      <c r="P19" s="215">
        <f t="shared" si="1"/>
        <v>47.089</v>
      </c>
      <c r="Q19" s="250"/>
      <c r="R19" s="251">
        <f ca="1" t="shared" si="2"/>
        <v>1162.71</v>
      </c>
    </row>
    <row r="20" s="3" customFormat="1" ht="29.25" customHeight="1" spans="1:18">
      <c r="A20" s="253" t="str">
        <f>CONCATENATE(LEFT(L$7,P7),"-6")</f>
        <v>YP-2017-SHY-014-6</v>
      </c>
      <c r="B20" s="233"/>
      <c r="C20" s="234"/>
      <c r="D20" s="254"/>
      <c r="E20" s="230"/>
      <c r="F20" s="230" t="s">
        <v>47</v>
      </c>
      <c r="G20" s="230" t="s">
        <v>47</v>
      </c>
      <c r="H20" s="230" t="s">
        <v>47</v>
      </c>
      <c r="I20" s="230" t="s">
        <v>47</v>
      </c>
      <c r="J20" s="230" t="s">
        <v>48</v>
      </c>
      <c r="K20" s="242">
        <v>1152.91</v>
      </c>
      <c r="L20" s="243">
        <f t="shared" si="0"/>
        <v>51.2</v>
      </c>
      <c r="M20" s="244"/>
      <c r="N20" s="244"/>
      <c r="O20" s="239"/>
      <c r="P20" s="215">
        <f t="shared" si="1"/>
        <v>51.24</v>
      </c>
      <c r="Q20" s="250"/>
      <c r="R20" s="251">
        <f ca="1" t="shared" si="2"/>
        <v>1005.57</v>
      </c>
    </row>
    <row r="21" s="3" customFormat="1" ht="29.25" customHeight="1" spans="1:18">
      <c r="A21" s="253" t="str">
        <f>CONCATENATE(LEFT(L$7,P7),"-7")</f>
        <v>YP-2017-SHY-014-7</v>
      </c>
      <c r="B21" s="228" t="s">
        <v>45</v>
      </c>
      <c r="C21" s="229"/>
      <c r="D21" s="254" t="str">
        <f>D15</f>
        <v>2017/11/30</v>
      </c>
      <c r="E21" s="230" t="s">
        <v>46</v>
      </c>
      <c r="F21" s="230" t="s">
        <v>47</v>
      </c>
      <c r="G21" s="230" t="s">
        <v>47</v>
      </c>
      <c r="H21" s="230" t="s">
        <v>47</v>
      </c>
      <c r="I21" s="230" t="s">
        <v>47</v>
      </c>
      <c r="J21" s="230" t="s">
        <v>48</v>
      </c>
      <c r="K21" s="242">
        <v>1098.2</v>
      </c>
      <c r="L21" s="243">
        <f t="shared" ref="L21:L23" si="3">ROUND(K21/22.5,1)</f>
        <v>48.8</v>
      </c>
      <c r="M21" s="244">
        <f>ROUND(AVERAGE(L21:L23),1)</f>
        <v>47.5</v>
      </c>
      <c r="N21" s="244">
        <f>M21</f>
        <v>47.5</v>
      </c>
      <c r="O21" s="239" t="s">
        <v>49</v>
      </c>
      <c r="P21" s="215">
        <f t="shared" si="1"/>
        <v>48.809</v>
      </c>
      <c r="Q21" s="250">
        <f>ROUND(AVERAGE(L21:L23),3)</f>
        <v>47.533</v>
      </c>
      <c r="R21" s="251">
        <f ca="1" t="shared" si="2"/>
        <v>1132.18</v>
      </c>
    </row>
    <row r="22" s="3" customFormat="1" ht="29.25" customHeight="1" spans="1:18">
      <c r="A22" s="253" t="str">
        <f>CONCATENATE(LEFT(L$7,P7),"-8")</f>
        <v>YP-2017-SHY-014-8</v>
      </c>
      <c r="B22" s="231"/>
      <c r="C22" s="232"/>
      <c r="D22" s="254"/>
      <c r="E22" s="230"/>
      <c r="F22" s="230" t="s">
        <v>47</v>
      </c>
      <c r="G22" s="230" t="s">
        <v>47</v>
      </c>
      <c r="H22" s="230" t="s">
        <v>47</v>
      </c>
      <c r="I22" s="230" t="s">
        <v>47</v>
      </c>
      <c r="J22" s="230" t="s">
        <v>48</v>
      </c>
      <c r="K22" s="242">
        <v>1134.51</v>
      </c>
      <c r="L22" s="243">
        <f t="shared" si="3"/>
        <v>50.4</v>
      </c>
      <c r="M22" s="244"/>
      <c r="N22" s="244"/>
      <c r="O22" s="239"/>
      <c r="P22" s="215">
        <f t="shared" si="1"/>
        <v>50.423</v>
      </c>
      <c r="Q22" s="250"/>
      <c r="R22" s="251">
        <f ca="1" t="shared" si="2"/>
        <v>1084.92</v>
      </c>
    </row>
    <row r="23" s="3" customFormat="1" ht="29.25" customHeight="1" spans="1:18">
      <c r="A23" s="253" t="str">
        <f>CONCATENATE(LEFT(L$7,P7),"-9")</f>
        <v>YP-2017-SHY-014-9</v>
      </c>
      <c r="B23" s="233"/>
      <c r="C23" s="234"/>
      <c r="D23" s="254"/>
      <c r="E23" s="230"/>
      <c r="F23" s="230" t="s">
        <v>47</v>
      </c>
      <c r="G23" s="230" t="s">
        <v>47</v>
      </c>
      <c r="H23" s="230" t="s">
        <v>47</v>
      </c>
      <c r="I23" s="230" t="s">
        <v>47</v>
      </c>
      <c r="J23" s="230" t="s">
        <v>48</v>
      </c>
      <c r="K23" s="242">
        <v>976.34</v>
      </c>
      <c r="L23" s="243">
        <f t="shared" si="3"/>
        <v>43.4</v>
      </c>
      <c r="M23" s="244"/>
      <c r="N23" s="244"/>
      <c r="O23" s="239"/>
      <c r="P23" s="215">
        <f t="shared" si="1"/>
        <v>43.393</v>
      </c>
      <c r="Q23" s="250"/>
      <c r="R23" s="251">
        <f ca="1" t="shared" si="2"/>
        <v>1113.42</v>
      </c>
    </row>
    <row r="24" s="3" customFormat="1" ht="29.25" customHeight="1" spans="1:18">
      <c r="A24" s="255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50</v>
      </c>
      <c r="Q24" s="245" t="s">
        <v>50</v>
      </c>
      <c r="R24" s="245" t="s">
        <v>51</v>
      </c>
    </row>
    <row r="25" s="3" customFormat="1" ht="29.25" customHeight="1" spans="1:18">
      <c r="A25" s="255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55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52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53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54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55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23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25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27</v>
      </c>
      <c r="B12" s="222" t="s">
        <v>28</v>
      </c>
      <c r="C12" s="223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38</v>
      </c>
      <c r="G13" s="12"/>
      <c r="H13" s="12" t="s">
        <v>39</v>
      </c>
      <c r="I13" s="12"/>
      <c r="J13" s="12"/>
      <c r="K13" s="12"/>
      <c r="L13" s="12"/>
      <c r="M13" s="12"/>
      <c r="N13" s="12"/>
      <c r="O13" s="28"/>
      <c r="R13" s="215" t="s">
        <v>40</v>
      </c>
      <c r="S13" s="3" t="s">
        <v>41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42</v>
      </c>
      <c r="G14" s="12" t="s">
        <v>43</v>
      </c>
      <c r="H14" s="12" t="s">
        <v>42</v>
      </c>
      <c r="I14" s="12" t="s">
        <v>43</v>
      </c>
      <c r="J14" s="12"/>
      <c r="K14" s="12"/>
      <c r="L14" s="12"/>
      <c r="M14" s="12"/>
      <c r="N14" s="12"/>
      <c r="O14" s="28"/>
      <c r="R14" s="248">
        <v>950</v>
      </c>
      <c r="S14" s="249" t="s">
        <v>56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1028.43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991.81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969.94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991.04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974.05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977.92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950.31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990.3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978.83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50</v>
      </c>
      <c r="Q24" s="245" t="s">
        <v>50</v>
      </c>
      <c r="R24" s="245" t="s">
        <v>51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52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53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24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48" t="s">
        <v>58</v>
      </c>
      <c r="BK1" s="48"/>
      <c r="BL1" s="48"/>
      <c r="BM1" s="48" t="s">
        <v>59</v>
      </c>
      <c r="BN1" s="48"/>
      <c r="BP1" s="48" t="s">
        <v>60</v>
      </c>
      <c r="BQ1" s="48"/>
      <c r="BR1" s="48" t="s">
        <v>58</v>
      </c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报告编号：BG-2017-SHY-014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64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65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66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67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YP-2017-SHY-014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尚义一号水库大桥0b-5#桩基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68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69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71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23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24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">
        <v>45</v>
      </c>
      <c r="BX29" s="199"/>
      <c r="BY29" s="199"/>
      <c r="BZ29" s="199"/>
      <c r="CA29" s="193" t="s">
        <v>72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73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27</v>
      </c>
      <c r="E35" s="52"/>
      <c r="F35" s="52"/>
      <c r="G35" s="52"/>
      <c r="H35" s="52"/>
      <c r="I35" s="52"/>
      <c r="J35" s="52"/>
      <c r="K35" s="52"/>
      <c r="L35" s="52"/>
      <c r="M35" s="56" t="s">
        <v>74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75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77</v>
      </c>
      <c r="BH35" s="40"/>
      <c r="BI35" s="40"/>
      <c r="BJ35" s="40"/>
      <c r="BK35" s="40"/>
      <c r="BL35" s="40"/>
      <c r="BM35" s="40"/>
      <c r="BN35" s="40"/>
      <c r="BO35" s="56" t="s">
        <v>52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YP-2017-SHY-014-1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2017/11/30-2017/12/28</v>
      </c>
      <c r="N38" s="141"/>
      <c r="O38" s="141"/>
      <c r="P38" s="141"/>
      <c r="Q38" s="141"/>
      <c r="R38" s="141"/>
      <c r="S38" s="157"/>
      <c r="T38" s="158" t="s">
        <v>46</v>
      </c>
      <c r="U38" s="159"/>
      <c r="V38" s="159"/>
      <c r="W38" s="159"/>
      <c r="X38" s="159"/>
      <c r="Y38" s="166"/>
      <c r="Z38" s="158" t="s">
        <v>49</v>
      </c>
      <c r="AA38" s="159"/>
      <c r="AB38" s="159"/>
      <c r="AC38" s="159"/>
      <c r="AD38" s="159"/>
      <c r="AE38" s="159"/>
      <c r="AF38" s="159"/>
      <c r="AG38" s="166"/>
      <c r="AH38" s="169" t="s">
        <v>78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47.1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44.9</v>
      </c>
      <c r="BB38" s="185"/>
      <c r="BC38" s="185"/>
      <c r="BD38" s="185"/>
      <c r="BE38" s="185"/>
      <c r="BF38" s="190"/>
      <c r="BG38" s="158" t="s">
        <v>79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128.3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YP-2017-SHY-014-2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43.3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YP-2017-SHY-014-3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44.4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YP-2017-SHY-014-4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2017/11/30-2017/12/28</v>
      </c>
      <c r="N47" s="141"/>
      <c r="O47" s="141"/>
      <c r="P47" s="141"/>
      <c r="Q47" s="141"/>
      <c r="R47" s="141"/>
      <c r="S47" s="157"/>
      <c r="T47" s="158" t="s">
        <v>46</v>
      </c>
      <c r="U47" s="159"/>
      <c r="V47" s="159"/>
      <c r="W47" s="159"/>
      <c r="X47" s="159"/>
      <c r="Y47" s="166"/>
      <c r="Z47" s="158" t="s">
        <v>49</v>
      </c>
      <c r="AA47" s="159"/>
      <c r="AB47" s="159"/>
      <c r="AC47" s="159"/>
      <c r="AD47" s="159"/>
      <c r="AE47" s="159"/>
      <c r="AF47" s="159"/>
      <c r="AG47" s="166"/>
      <c r="AH47" s="169" t="s">
        <v>78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48.4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48.9</v>
      </c>
      <c r="BB47" s="185"/>
      <c r="BC47" s="185"/>
      <c r="BD47" s="185"/>
      <c r="BE47" s="185"/>
      <c r="BF47" s="190"/>
      <c r="BG47" s="158" t="s">
        <v>79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139.7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YP-2017-SHY-014-5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47.1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YP-2017-SHY-014-6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51.2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YP-2017-SHY-014-7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2017/11/30-2017/12/28</v>
      </c>
      <c r="N56" s="141"/>
      <c r="O56" s="141"/>
      <c r="P56" s="141"/>
      <c r="Q56" s="141"/>
      <c r="R56" s="141"/>
      <c r="S56" s="157"/>
      <c r="T56" s="158" t="s">
        <v>46</v>
      </c>
      <c r="U56" s="159"/>
      <c r="V56" s="159"/>
      <c r="W56" s="159"/>
      <c r="X56" s="159"/>
      <c r="Y56" s="166"/>
      <c r="Z56" s="158" t="s">
        <v>49</v>
      </c>
      <c r="AA56" s="159"/>
      <c r="AB56" s="159"/>
      <c r="AC56" s="159"/>
      <c r="AD56" s="159"/>
      <c r="AE56" s="159"/>
      <c r="AF56" s="159"/>
      <c r="AG56" s="166"/>
      <c r="AH56" s="169" t="s">
        <v>78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48.8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47.5</v>
      </c>
      <c r="BB56" s="185"/>
      <c r="BC56" s="185"/>
      <c r="BD56" s="185"/>
      <c r="BE56" s="185"/>
      <c r="BF56" s="190"/>
      <c r="BG56" s="158" t="s">
        <v>79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135.7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YP-2017-SHY-014-8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50.4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YP-2017-SHY-014-9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43.4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80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81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82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83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84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85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86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87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88</v>
      </c>
      <c r="AQ98" s="48"/>
      <c r="AR98" s="48"/>
      <c r="AS98" s="48"/>
      <c r="AT98" s="48"/>
      <c r="AU98" s="48"/>
      <c r="AV98" s="48"/>
      <c r="AW98" s="48"/>
      <c r="AX98" s="48"/>
      <c r="AY98" s="48" t="s">
        <v>89</v>
      </c>
      <c r="AZ98" s="48"/>
      <c r="BA98" s="48"/>
      <c r="BB98" s="48"/>
      <c r="BC98" s="48"/>
      <c r="BD98" s="48"/>
      <c r="BE98" s="48" t="s">
        <v>90</v>
      </c>
      <c r="BF98" s="48"/>
      <c r="BG98" s="48"/>
      <c r="BH98" s="48"/>
      <c r="BI98" s="48"/>
      <c r="BJ98" s="48"/>
      <c r="BK98" s="48" t="s">
        <v>91</v>
      </c>
      <c r="BL98" s="48"/>
      <c r="BM98" s="48"/>
      <c r="BN98" s="85"/>
      <c r="BO98" s="48" t="s">
        <v>92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86"/>
      <c r="BK1" s="86"/>
      <c r="BL1" s="86"/>
      <c r="BM1" s="48" t="s">
        <v>59</v>
      </c>
      <c r="BN1" s="48"/>
      <c r="BP1" s="48" t="s">
        <v>60</v>
      </c>
      <c r="BQ1" s="48"/>
      <c r="BR1" s="48"/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95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65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66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68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96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73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97</v>
      </c>
      <c r="E35" s="52"/>
      <c r="F35" s="52"/>
      <c r="G35" s="52"/>
      <c r="H35" s="52"/>
      <c r="I35" s="52"/>
      <c r="J35" s="52"/>
      <c r="K35" s="52"/>
      <c r="L35" s="52"/>
      <c r="M35" s="56" t="s">
        <v>74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75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77</v>
      </c>
      <c r="BH35" s="40"/>
      <c r="BI35" s="40"/>
      <c r="BJ35" s="40"/>
      <c r="BK35" s="40"/>
      <c r="BL35" s="40"/>
      <c r="BM35" s="40"/>
      <c r="BN35" s="40"/>
      <c r="BO35" s="56" t="s">
        <v>52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80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82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83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85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86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87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88</v>
      </c>
      <c r="AQ98" s="48"/>
      <c r="AR98" s="48"/>
      <c r="AS98" s="48"/>
      <c r="AT98" s="48"/>
      <c r="AU98" s="48"/>
      <c r="AV98" s="48"/>
      <c r="AW98" s="48"/>
      <c r="AX98" s="48"/>
      <c r="AY98" s="48" t="s">
        <v>89</v>
      </c>
      <c r="AZ98" s="48"/>
      <c r="BA98" s="48"/>
      <c r="BB98" s="48"/>
      <c r="BC98" s="48"/>
      <c r="BD98" s="48"/>
      <c r="BE98" s="48" t="s">
        <v>90</v>
      </c>
      <c r="BF98" s="48"/>
      <c r="BG98" s="48"/>
      <c r="BH98" s="48"/>
      <c r="BI98" s="48"/>
      <c r="BJ98" s="48"/>
      <c r="BK98" s="48" t="s">
        <v>91</v>
      </c>
      <c r="BL98" s="48"/>
      <c r="BM98" s="48"/>
      <c r="BN98" s="85"/>
      <c r="BO98" s="48" t="s">
        <v>92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98</v>
      </c>
      <c r="M1" s="18"/>
      <c r="N1" s="18"/>
    </row>
    <row r="2" s="3" customFormat="1" ht="14.1" customHeight="1" spans="12:14">
      <c r="L2" s="19"/>
      <c r="M2" s="19" t="s">
        <v>99</v>
      </c>
      <c r="N2" s="19"/>
    </row>
    <row r="3" s="3" customFormat="1" ht="24.95" customHeight="1" spans="1:15">
      <c r="A3" s="104" t="s">
        <v>100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101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96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27</v>
      </c>
      <c r="B11" s="110" t="s">
        <v>28</v>
      </c>
      <c r="C11" s="110" t="s">
        <v>29</v>
      </c>
      <c r="D11" s="110" t="s">
        <v>30</v>
      </c>
      <c r="E11" s="12" t="s">
        <v>31</v>
      </c>
      <c r="F11" s="12"/>
      <c r="G11" s="12"/>
      <c r="H11" s="12"/>
      <c r="I11" s="110" t="s">
        <v>102</v>
      </c>
      <c r="J11" s="110" t="s">
        <v>103</v>
      </c>
      <c r="K11" s="110" t="s">
        <v>104</v>
      </c>
      <c r="L11" s="110" t="s">
        <v>105</v>
      </c>
      <c r="M11" s="110" t="s">
        <v>106</v>
      </c>
      <c r="N11" s="115" t="s">
        <v>107</v>
      </c>
    </row>
    <row r="12" s="3" customFormat="1" ht="20.25" customHeight="1" spans="1:14">
      <c r="A12" s="109"/>
      <c r="B12" s="110"/>
      <c r="C12" s="110"/>
      <c r="D12" s="110"/>
      <c r="E12" s="12" t="s">
        <v>38</v>
      </c>
      <c r="F12" s="12"/>
      <c r="G12" s="12" t="s">
        <v>39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42</v>
      </c>
      <c r="F13" s="12" t="s">
        <v>43</v>
      </c>
      <c r="G13" s="12" t="s">
        <v>42</v>
      </c>
      <c r="H13" s="12" t="s">
        <v>43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108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86"/>
      <c r="BK1" s="86"/>
      <c r="BL1" s="86"/>
      <c r="BM1" s="48" t="s">
        <v>59</v>
      </c>
      <c r="BN1" s="48"/>
      <c r="BP1" s="48" t="s">
        <v>60</v>
      </c>
      <c r="BQ1" s="48"/>
      <c r="BR1" s="48"/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109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110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111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65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66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68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96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73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97</v>
      </c>
      <c r="E35" s="52"/>
      <c r="F35" s="52"/>
      <c r="G35" s="52"/>
      <c r="H35" s="52"/>
      <c r="I35" s="52"/>
      <c r="J35" s="52"/>
      <c r="K35" s="52"/>
      <c r="L35" s="52"/>
      <c r="M35" s="56" t="s">
        <v>74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112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77</v>
      </c>
      <c r="BH35" s="40"/>
      <c r="BI35" s="40"/>
      <c r="BJ35" s="40"/>
      <c r="BK35" s="40"/>
      <c r="BL35" s="40"/>
      <c r="BM35" s="40"/>
      <c r="BN35" s="40"/>
      <c r="BO35" s="56" t="s">
        <v>52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80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82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83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85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86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87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88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89</v>
      </c>
      <c r="AZ100" s="48"/>
      <c r="BA100" s="48"/>
      <c r="BB100" s="48"/>
      <c r="BC100" s="48"/>
      <c r="BD100" s="48"/>
      <c r="BE100" s="48" t="s">
        <v>90</v>
      </c>
      <c r="BF100" s="48"/>
      <c r="BG100" s="48"/>
      <c r="BH100" s="48"/>
      <c r="BI100" s="48"/>
      <c r="BJ100" s="48"/>
      <c r="BK100" s="48" t="s">
        <v>91</v>
      </c>
      <c r="BL100" s="48"/>
      <c r="BM100" s="48"/>
      <c r="BN100" s="85"/>
      <c r="BO100" s="48" t="s">
        <v>92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98</v>
      </c>
      <c r="M1" s="18"/>
      <c r="N1" s="18"/>
      <c r="O1" s="18"/>
    </row>
    <row r="2" s="1" customFormat="1" ht="14.1" customHeight="1" spans="13:15">
      <c r="M2" s="19"/>
      <c r="N2" s="19" t="s">
        <v>114</v>
      </c>
      <c r="O2" s="19"/>
    </row>
    <row r="3" s="1" customFormat="1" ht="24.95" customHeight="1" spans="1:15">
      <c r="A3" s="5" t="s">
        <v>115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116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96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29</v>
      </c>
      <c r="B11" s="10"/>
      <c r="C11" s="10"/>
      <c r="D11" s="10"/>
      <c r="E11" s="10"/>
      <c r="F11" s="10"/>
      <c r="G11" s="10"/>
      <c r="H11" s="10" t="s">
        <v>117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30</v>
      </c>
      <c r="B12" s="12"/>
      <c r="C12" s="12"/>
      <c r="D12" s="12"/>
      <c r="E12" s="12"/>
      <c r="F12" s="12"/>
      <c r="G12" s="12"/>
      <c r="H12" s="12" t="s">
        <v>37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119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120</v>
      </c>
      <c r="B15" s="12"/>
      <c r="C15" s="12"/>
      <c r="D15" s="12"/>
      <c r="E15" s="12"/>
      <c r="F15" s="12"/>
      <c r="G15" s="12"/>
      <c r="H15" s="12" t="s">
        <v>121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123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124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125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127</v>
      </c>
      <c r="B22" s="12" t="s">
        <v>128</v>
      </c>
      <c r="C22" s="12" t="s">
        <v>129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132</v>
      </c>
      <c r="C25" s="12" t="s">
        <v>129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131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133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135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136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52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108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2018-03-07T08:50:50Z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