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<sst xmlns="http://schemas.openxmlformats.org/spreadsheetml/2006/main" count="138">
  <si>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</si>
  <si>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</si>
  <si>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</si>
  <si>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</si>
  <si>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</si>
  <si>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JL-2017-SHY-023</t>
    </r>
  </si>
  <si>
    <t>工程部位/用途</t>
  </si>
  <si>
    <t>尚义一号水库大桥1-5#桩基</t>
  </si>
  <si>
    <t>委托/任务编号</t>
  </si>
  <si>
    <t>/</t>
  </si>
  <si>
    <t>试验依据</t>
  </si>
  <si>
    <t>JTG E30-2005</t>
  </si>
  <si>
    <t>样品编号</t>
  </si>
  <si>
    <t>YP-2017-SHY-023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</si>
  <si>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</si>
  <si>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</si>
  <si>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</si>
  <si>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</si>
  <si>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</si>
  <si>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</si>
  <si>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</si>
  <si>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</si>
  <si>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2017/12/05-2018/01/02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</si>
  <si>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</si>
  <si>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</si>
  <si>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</si>
  <si>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</si>
  <si>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</si>
  <si>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</si>
  <si>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</si>
  <si>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</si>
  <si>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</si>
  <si>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</si>
  <si>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</si>
  <si>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</si>
  <si>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</si>
  <si>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</si>
  <si>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</si>
  <si>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</si>
  <si>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</si>
  <si>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</si>
  <si>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</si>
  <si>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</si>
  <si>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</si>
  <si>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</si>
  <si>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130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</si>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</sst>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176" formatCode="0.0_ "/>
    <numFmt numFmtId="177" formatCode="0.000_);[Red]\(0.000\)"/>
    <numFmt numFmtId="178" formatCode="0.00;[Red]0.00"/>
    <numFmt numFmtId="179" formatCode="0.0_);[Red]\(0.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80" formatCode="0.00_);[Red]\(0.00\)"/>
    <numFmt numFmtId="181" formatCode="yyyy/m/d;@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24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3" borderId="4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0" borderId="5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7" fillId="32" borderId="54" applyNumberFormat="0" applyAlignment="0" applyProtection="0">
      <alignment vertical="center"/>
    </xf>
    <xf numFmtId="0" fontId="28" fillId="32" borderId="48" applyNumberFormat="0" applyAlignment="0" applyProtection="0">
      <alignment vertical="center"/>
    </xf>
    <xf numFmtId="0" fontId="20" fillId="30" borderId="49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5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7" fontId="2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5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15" t="s">
        <v>5</v>
      </c>
      <c r="L4" s="215"/>
      <c r="M4" s="215"/>
      <c r="N4" s="215"/>
      <c r="O4" s="21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15"/>
      <c r="L5" s="215"/>
      <c r="M5" s="215"/>
      <c r="N5" s="215"/>
      <c r="O5" s="215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30" t="s">
        <v>13</v>
      </c>
      <c r="M7" s="230"/>
      <c r="N7" s="230"/>
      <c r="O7" s="239"/>
      <c r="P7" s="3" t="s">
        <v>14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30" t="s">
        <v>22</v>
      </c>
      <c r="M9" s="230"/>
      <c r="N9" s="230"/>
      <c r="O9" s="239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900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YP-2017-SHY-023-1</v>
      </c>
      <c r="B15" s="228" t="s">
        <v>46</v>
      </c>
      <c r="C15" s="229"/>
      <c r="D15" s="254" t="str">
        <f>LEFT(L9,P9)</f>
        <v>2017/12/05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>
        <v>840.61</v>
      </c>
      <c r="L15" s="243">
        <f t="shared" ref="L15:L20" si="0">ROUND(K15/22.5,1)</f>
        <v>37.4</v>
      </c>
      <c r="M15" s="244">
        <f>ROUND(AVERAGE(L15:L17),1)</f>
        <v>37.9</v>
      </c>
      <c r="N15" s="244">
        <f>M15</f>
        <v>37.9</v>
      </c>
      <c r="O15" s="239" t="s">
        <v>50</v>
      </c>
      <c r="P15" s="215">
        <f t="shared" ref="P15:P23" si="1">ROUND(K15/22.5,3)</f>
        <v>37.36</v>
      </c>
      <c r="Q15" s="250">
        <f>ROUND(AVERAGE(L15:L17),3)</f>
        <v>37.9</v>
      </c>
      <c r="R15" s="251">
        <f ca="1" t="shared" ref="R15:R23" si="2">ROUND(R$14+RAND()*S$14,2)</f>
        <v>1017.54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YP-2017-SHY-023-2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>
        <v>891.55</v>
      </c>
      <c r="L16" s="243">
        <f t="shared" si="0"/>
        <v>39.6</v>
      </c>
      <c r="M16" s="244"/>
      <c r="N16" s="244"/>
      <c r="O16" s="239"/>
      <c r="P16" s="215">
        <f t="shared" si="1"/>
        <v>39.624</v>
      </c>
      <c r="Q16" s="250"/>
      <c r="R16" s="251">
        <f ca="1" t="shared" si="2"/>
        <v>928.3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YP-2017-SHY-023-3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>
        <v>825.43</v>
      </c>
      <c r="L17" s="243">
        <f t="shared" si="0"/>
        <v>36.7</v>
      </c>
      <c r="M17" s="244"/>
      <c r="N17" s="244"/>
      <c r="O17" s="239"/>
      <c r="P17" s="215">
        <f t="shared" si="1"/>
        <v>36.686</v>
      </c>
      <c r="Q17" s="250"/>
      <c r="R17" s="251">
        <f ca="1" t="shared" si="2"/>
        <v>926.84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YP-2017-SHY-023-4</v>
      </c>
      <c r="B18" s="228" t="s">
        <v>46</v>
      </c>
      <c r="C18" s="229"/>
      <c r="D18" s="218" t="str">
        <f>D15</f>
        <v>2017/12/05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>
        <v>842.99</v>
      </c>
      <c r="L18" s="243">
        <f t="shared" si="0"/>
        <v>37.5</v>
      </c>
      <c r="M18" s="244">
        <f>ROUND(AVERAGE(L18:L20),1)</f>
        <v>37.3</v>
      </c>
      <c r="N18" s="244">
        <f>M18</f>
        <v>37.3</v>
      </c>
      <c r="O18" s="239" t="s">
        <v>50</v>
      </c>
      <c r="P18" s="215">
        <f t="shared" si="1"/>
        <v>37.466</v>
      </c>
      <c r="Q18" s="250">
        <f>ROUND(AVERAGE(L18:L20),3)</f>
        <v>37.267</v>
      </c>
      <c r="R18" s="251">
        <f ca="1" t="shared" si="2"/>
        <v>926.74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YP-2017-SHY-023-5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>
        <v>848.24</v>
      </c>
      <c r="L19" s="243">
        <f t="shared" si="0"/>
        <v>37.7</v>
      </c>
      <c r="M19" s="244"/>
      <c r="N19" s="244"/>
      <c r="O19" s="239"/>
      <c r="P19" s="215">
        <f t="shared" si="1"/>
        <v>37.7</v>
      </c>
      <c r="Q19" s="250"/>
      <c r="R19" s="251">
        <f ca="1" t="shared" si="2"/>
        <v>904.09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YP-2017-SHY-023-6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>
        <v>824.25</v>
      </c>
      <c r="L20" s="243">
        <f t="shared" si="0"/>
        <v>36.6</v>
      </c>
      <c r="M20" s="244"/>
      <c r="N20" s="244"/>
      <c r="O20" s="239"/>
      <c r="P20" s="215">
        <f t="shared" si="1"/>
        <v>36.633</v>
      </c>
      <c r="Q20" s="250"/>
      <c r="R20" s="251">
        <f ca="1" t="shared" si="2"/>
        <v>917.24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YP-2017-SHY-023-7</v>
      </c>
      <c r="B21" s="228" t="s">
        <v>46</v>
      </c>
      <c r="C21" s="229"/>
      <c r="D21" s="218" t="str">
        <f>D15</f>
        <v>2017/12/05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>
        <v>841.31</v>
      </c>
      <c r="L21" s="243">
        <f t="shared" ref="L21:L23" si="3">ROUND(K21/22.5,1)</f>
        <v>37.4</v>
      </c>
      <c r="M21" s="244">
        <f>ROUND(AVERAGE(L21:L23),1)</f>
        <v>38.2</v>
      </c>
      <c r="N21" s="244">
        <f>M21</f>
        <v>38.2</v>
      </c>
      <c r="O21" s="239" t="s">
        <v>50</v>
      </c>
      <c r="P21" s="215">
        <f t="shared" si="1"/>
        <v>37.392</v>
      </c>
      <c r="Q21" s="250">
        <f>ROUND(AVERAGE(L21:L23),3)</f>
        <v>38.2</v>
      </c>
      <c r="R21" s="251">
        <f ca="1" t="shared" si="2"/>
        <v>938.37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YP-2017-SHY-023-8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>
        <v>838.71</v>
      </c>
      <c r="L22" s="243">
        <f t="shared" si="3"/>
        <v>37.3</v>
      </c>
      <c r="M22" s="244"/>
      <c r="N22" s="244"/>
      <c r="O22" s="239"/>
      <c r="P22" s="215">
        <f t="shared" si="1"/>
        <v>37.276</v>
      </c>
      <c r="Q22" s="250"/>
      <c r="R22" s="251">
        <f ca="1" t="shared" si="2"/>
        <v>927.29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YP-2017-SHY-023-9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>
        <v>897.96</v>
      </c>
      <c r="L23" s="243">
        <f t="shared" si="3"/>
        <v>39.9</v>
      </c>
      <c r="M23" s="244"/>
      <c r="N23" s="244"/>
      <c r="O23" s="239"/>
      <c r="P23" s="215">
        <f t="shared" si="1"/>
        <v>39.909</v>
      </c>
      <c r="Q23" s="250"/>
      <c r="R23" s="251">
        <f ca="1" t="shared" si="2"/>
        <v>1026.88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1027.03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971.71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1029.28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1006.32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989.57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1018.18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1026.11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1001.79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986.75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8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报告编号：BG-2017-SHY-023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YP-2017-SHY-023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尚义一号水库大桥1-5#桩基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">
        <v>46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YP-2017-SHY-023-1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2017/12/05-2018/01/02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37.4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37.9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108.3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YP-2017-SHY-023-2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39.6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YP-2017-SHY-023-3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36.7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YP-2017-SHY-023-4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2017/12/05-2018/01/02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37.5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37.3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106.6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YP-2017-SHY-023-5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37.7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YP-2017-SHY-023-6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36.6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YP-2017-SHY-023-7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2017/12/05-2018/01/02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37.4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38.2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109.1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YP-2017-SHY-023-8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37.3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YP-2017-SHY-023-9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39.9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