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<sst xmlns="http://schemas.openxmlformats.org/spreadsheetml/2006/main" count="138">
  <si>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</si>
  <si>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</si>
  <si>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</si>
  <si>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</si>
  <si>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</si>
  <si>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JL-2017-SHY-029</t>
    </r>
  </si>
  <si>
    <t>工程部位/用途</t>
  </si>
  <si>
    <t>尚义一号水库大桥2-3#桩基</t>
  </si>
  <si>
    <t>委托/任务编号</t>
  </si>
  <si>
    <t>/</t>
  </si>
  <si>
    <t>试验依据</t>
  </si>
  <si>
    <t>JTG E30-2005</t>
  </si>
  <si>
    <t>样品编号</t>
  </si>
  <si>
    <t>YP-2017-SHY-029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</si>
  <si>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</si>
  <si>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</si>
  <si>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</si>
  <si>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</si>
  <si>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</si>
  <si>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</si>
  <si>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</si>
  <si>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</si>
  <si>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2017/12/17-2018/01/14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</si>
  <si>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</si>
  <si>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</si>
  <si>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</si>
  <si>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</si>
  <si>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</si>
  <si>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</si>
  <si>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</si>
  <si>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</si>
  <si>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</si>
  <si>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</si>
  <si>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</si>
  <si>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</si>
  <si>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</si>
  <si>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</si>
  <si>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</si>
  <si>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</si>
  <si>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</si>
  <si>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</si>
  <si>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</si>
  <si>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</si>
  <si>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</si>
  <si>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</si>
  <si>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180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</si>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</sst>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0.0_ "/>
    <numFmt numFmtId="177" formatCode="0.00;[Red]0.00"/>
    <numFmt numFmtId="178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0_);[Red]\(0.000\)"/>
    <numFmt numFmtId="43" formatCode="_ * #,##0.00_ ;_ * \-#,##0.00_ ;_ * &quot;-&quot;??_ ;_ @_ "/>
    <numFmt numFmtId="180" formatCode="0.00_);[Red]\(0.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7" borderId="54" applyNumberFormat="0" applyAlignment="0" applyProtection="0">
      <alignment vertical="center"/>
    </xf>
    <xf numFmtId="0" fontId="13" fillId="7" borderId="48" applyNumberFormat="0" applyAlignment="0" applyProtection="0">
      <alignment vertical="center"/>
    </xf>
    <xf numFmtId="0" fontId="20" fillId="19" borderId="5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930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YP-2017-SHY-029-1</v>
      </c>
      <c r="B15" s="228" t="s">
        <v>46</v>
      </c>
      <c r="C15" s="229"/>
      <c r="D15" s="254" t="str">
        <f>LEFT(L9,P9)</f>
        <v>2017/12/17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1010.59</v>
      </c>
      <c r="L15" s="243">
        <f t="shared" ref="L15:L20" si="0">ROUND(K15/22.5,1)</f>
        <v>44.9</v>
      </c>
      <c r="M15" s="244">
        <f>ROUND(AVERAGE(L15:L17),1)</f>
        <v>46.6</v>
      </c>
      <c r="N15" s="244">
        <f>M15</f>
        <v>46.6</v>
      </c>
      <c r="O15" s="239" t="s">
        <v>50</v>
      </c>
      <c r="P15" s="215">
        <f t="shared" ref="P15:P23" si="1">ROUND(K15/22.5,3)</f>
        <v>44.915</v>
      </c>
      <c r="Q15" s="250">
        <f>ROUND(AVERAGE(L15:L17),3)</f>
        <v>46.567</v>
      </c>
      <c r="R15" s="251">
        <f ca="1" t="shared" ref="R15:R23" si="2">ROUND(R$14+RAND()*S$14,2)</f>
        <v>1048.03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YP-2017-SHY-029-2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1097.2</v>
      </c>
      <c r="L16" s="243">
        <f t="shared" si="0"/>
        <v>48.8</v>
      </c>
      <c r="M16" s="244"/>
      <c r="N16" s="244"/>
      <c r="O16" s="239"/>
      <c r="P16" s="215">
        <f t="shared" si="1"/>
        <v>48.764</v>
      </c>
      <c r="Q16" s="250"/>
      <c r="R16" s="251">
        <f ca="1" t="shared" si="2"/>
        <v>932.43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YP-2017-SHY-029-3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1035.93</v>
      </c>
      <c r="L17" s="243">
        <f t="shared" si="0"/>
        <v>46</v>
      </c>
      <c r="M17" s="244"/>
      <c r="N17" s="244"/>
      <c r="O17" s="239"/>
      <c r="P17" s="215">
        <f t="shared" si="1"/>
        <v>46.041</v>
      </c>
      <c r="Q17" s="250"/>
      <c r="R17" s="251">
        <f ca="1" t="shared" si="2"/>
        <v>935.11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YP-2017-SHY-029-4</v>
      </c>
      <c r="B18" s="228" t="s">
        <v>46</v>
      </c>
      <c r="C18" s="229"/>
      <c r="D18" s="218" t="str">
        <f>D15</f>
        <v>2017/12/17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1075.99</v>
      </c>
      <c r="L18" s="243">
        <f t="shared" si="0"/>
        <v>47.8</v>
      </c>
      <c r="M18" s="244">
        <f>ROUND(AVERAGE(L18:L20),1)</f>
        <v>46.2</v>
      </c>
      <c r="N18" s="244">
        <f>M18</f>
        <v>46.2</v>
      </c>
      <c r="O18" s="239" t="s">
        <v>50</v>
      </c>
      <c r="P18" s="215">
        <f t="shared" si="1"/>
        <v>47.822</v>
      </c>
      <c r="Q18" s="250">
        <f>ROUND(AVERAGE(L18:L20),3)</f>
        <v>46.167</v>
      </c>
      <c r="R18" s="251">
        <f ca="1" t="shared" si="2"/>
        <v>1099.82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YP-2017-SHY-029-5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993.91</v>
      </c>
      <c r="L19" s="243">
        <f t="shared" si="0"/>
        <v>44.2</v>
      </c>
      <c r="M19" s="244"/>
      <c r="N19" s="244"/>
      <c r="O19" s="239"/>
      <c r="P19" s="215">
        <f t="shared" si="1"/>
        <v>44.174</v>
      </c>
      <c r="Q19" s="250"/>
      <c r="R19" s="251">
        <f ca="1" t="shared" si="2"/>
        <v>1053.05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YP-2017-SHY-029-6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1046.24</v>
      </c>
      <c r="L20" s="243">
        <f t="shared" si="0"/>
        <v>46.5</v>
      </c>
      <c r="M20" s="244"/>
      <c r="N20" s="244"/>
      <c r="O20" s="239"/>
      <c r="P20" s="215">
        <f t="shared" si="1"/>
        <v>46.5</v>
      </c>
      <c r="Q20" s="250"/>
      <c r="R20" s="251">
        <f ca="1" t="shared" si="2"/>
        <v>931.84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YP-2017-SHY-029-7</v>
      </c>
      <c r="B21" s="228" t="s">
        <v>46</v>
      </c>
      <c r="C21" s="229"/>
      <c r="D21" s="218" t="str">
        <f>D15</f>
        <v>2017/12/17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1072.85</v>
      </c>
      <c r="L21" s="243">
        <f t="shared" ref="L21:L23" si="3">ROUND(K21/22.5,1)</f>
        <v>47.7</v>
      </c>
      <c r="M21" s="244">
        <f>ROUND(AVERAGE(L21:L23),1)</f>
        <v>48.5</v>
      </c>
      <c r="N21" s="244">
        <f>M21</f>
        <v>48.5</v>
      </c>
      <c r="O21" s="239" t="s">
        <v>50</v>
      </c>
      <c r="P21" s="215">
        <f t="shared" si="1"/>
        <v>47.682</v>
      </c>
      <c r="Q21" s="250">
        <f>ROUND(AVERAGE(L21:L23),3)</f>
        <v>48.533</v>
      </c>
      <c r="R21" s="251">
        <f ca="1" t="shared" si="2"/>
        <v>1012.1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YP-2017-SHY-029-8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1100.77</v>
      </c>
      <c r="L22" s="243">
        <f t="shared" si="3"/>
        <v>48.9</v>
      </c>
      <c r="M22" s="244"/>
      <c r="N22" s="244"/>
      <c r="O22" s="239"/>
      <c r="P22" s="215">
        <f t="shared" si="1"/>
        <v>48.923</v>
      </c>
      <c r="Q22" s="250"/>
      <c r="R22" s="251">
        <f ca="1" t="shared" si="2"/>
        <v>1019.42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YP-2017-SHY-029-9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1101.89</v>
      </c>
      <c r="L23" s="243">
        <f t="shared" si="3"/>
        <v>49</v>
      </c>
      <c r="M23" s="244"/>
      <c r="N23" s="244"/>
      <c r="O23" s="239"/>
      <c r="P23" s="215">
        <f t="shared" si="1"/>
        <v>48.973</v>
      </c>
      <c r="Q23" s="250"/>
      <c r="R23" s="251">
        <f ca="1" t="shared" si="2"/>
        <v>1057.83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959.36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969.23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978.72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981.53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1009.46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1001.94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1027.75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1000.16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1024.23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8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报告编号：BG-2017-SHY-029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YP-2017-SHY-029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尚义一号水库大桥2-3#桩基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2017/12/17-2018/01/14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46.6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133.1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YP-2017-SHY-029-2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48.8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YP-2017-SHY-029-3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YP-2017-SHY-029-4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2017/12/17-2018/01/14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47.8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46.2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132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YP-2017-SHY-029-5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YP-2017-SHY-029-6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46.5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YP-2017-SHY-029-7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2017/12/17-2018/01/14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47.7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48.5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138.6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YP-2017-SHY-029-8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48.9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YP-2017-SHY-029-9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