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<sst xmlns="http://schemas.openxmlformats.org/spreadsheetml/2006/main" count="138">
  <si>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</si>
  <si>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</si>
  <si>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</si>
  <si>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</si>
  <si>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</si>
  <si>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JL-2017-SHY-047</t>
    </r>
  </si>
  <si>
    <t>工程部位/用途</t>
  </si>
  <si>
    <t>尚义一号水库大桥4-2#桩基</t>
  </si>
  <si>
    <t>委托/任务编号</t>
  </si>
  <si>
    <t>/</t>
  </si>
  <si>
    <t>试验依据</t>
  </si>
  <si>
    <t>JTG E30-2005</t>
  </si>
  <si>
    <t>样品编号</t>
  </si>
  <si>
    <t>YP-2017-SHY-047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</si>
  <si>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</si>
  <si>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</si>
  <si>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</si>
  <si>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</si>
  <si>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</si>
  <si>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</si>
  <si>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</si>
  <si>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</si>
  <si>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2017/12/22-2018/01/19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</si>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</sst>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0;[Red]0.00"/>
    <numFmt numFmtId="42" formatCode="_ &quot;￥&quot;* #,##0_ ;_ &quot;￥&quot;* \-#,##0_ ;_ &quot;￥&quot;* &quot;-&quot;_ ;_ @_ "/>
    <numFmt numFmtId="177" formatCode="0.0_);[Red]\(0.0\)"/>
    <numFmt numFmtId="44" formatCode="_ &quot;￥&quot;* #,##0.00_ ;_ &quot;￥&quot;* \-#,##0.00_ ;_ &quot;￥&quot;* &quot;-&quot;??_ ;_ @_ "/>
    <numFmt numFmtId="178" formatCode="0.00_);[Red]\(0.00\)"/>
    <numFmt numFmtId="41" formatCode="_ * #,##0_ ;_ * \-#,##0_ ;_ * &quot;-&quot;_ ;_ @_ "/>
    <numFmt numFmtId="179" formatCode="0.000_);[Red]\(0.000\)"/>
    <numFmt numFmtId="43" formatCode="_ * #,##0.00_ ;_ * \-#,##0.00_ ;_ * &quot;-&quot;??_ ;_ @_ "/>
    <numFmt numFmtId="180" formatCode="0.0_ 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17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47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26" fillId="0" borderId="51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0" borderId="5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8" fillId="27" borderId="54" applyNumberFormat="0" applyAlignment="0" applyProtection="0">
      <alignment vertical="center"/>
    </xf>
    <xf numFmtId="0" fontId="29" fillId="27" borderId="48" applyNumberFormat="0" applyAlignment="0" applyProtection="0">
      <alignment vertical="center"/>
    </xf>
    <xf numFmtId="0" fontId="21" fillId="24" borderId="49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25" fillId="0" borderId="52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0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6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80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177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5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5" t="s">
        <v>13</v>
      </c>
      <c r="M7" s="255"/>
      <c r="N7" s="255"/>
      <c r="O7" s="256"/>
      <c r="P7" s="3" t="s">
        <v>14</v>
      </c>
      <c r="Q7" s="215" t="str">
        <f>RIGHT(L7,2)</f>
        <v>47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5" t="s">
        <v>22</v>
      </c>
      <c r="M9" s="255"/>
      <c r="N9" s="255"/>
      <c r="O9" s="256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YP-2017-SHY-047-1</v>
      </c>
      <c r="B15" s="228" t="s">
        <v>46</v>
      </c>
      <c r="C15" s="229"/>
      <c r="D15" s="254" t="str">
        <f>LEFT(L9,P9)</f>
        <v>2017/12/22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42.3</v>
      </c>
      <c r="M15" s="244">
        <v>43.1</v>
      </c>
      <c r="N15" s="244">
        <f>M15</f>
        <v>43.1</v>
      </c>
      <c r="O15" s="239" t="s">
        <v>50</v>
      </c>
      <c r="P15" s="215">
        <f t="shared" ref="P15:P23" si="0">ROUND(K15/22.5,3)</f>
        <v>0</v>
      </c>
      <c r="Q15" s="250">
        <f>ROUND(AVERAGE(L15:L17),3)</f>
        <v>43.033</v>
      </c>
      <c r="R15" s="251">
        <f ca="1" t="shared" ref="R15:R23" si="1">ROUND(R$14+RAND()*S$14,2)</f>
        <v>1101.73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YP-2017-SHY-047-2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44.2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1031.33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YP-2017-SHY-047-3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42.6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967.79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YP-2017-SHY-047-4</v>
      </c>
      <c r="B18" s="228" t="s">
        <v>46</v>
      </c>
      <c r="C18" s="229"/>
      <c r="D18" s="218" t="str">
        <f>D15</f>
        <v>2017/12/22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43.4</v>
      </c>
      <c r="M18" s="244">
        <f>ROUND(AVERAGE(L18:L20),1)</f>
        <v>42.2</v>
      </c>
      <c r="N18" s="244">
        <f>M18</f>
        <v>42.2</v>
      </c>
      <c r="O18" s="239" t="s">
        <v>50</v>
      </c>
      <c r="P18" s="215">
        <f t="shared" si="0"/>
        <v>0</v>
      </c>
      <c r="Q18" s="250">
        <f>ROUND(AVERAGE(L18:L20),3)</f>
        <v>42.2</v>
      </c>
      <c r="R18" s="251">
        <f ca="1" t="shared" si="1"/>
        <v>1064.08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YP-2017-SHY-047-5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42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960.57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YP-2017-SHY-047-6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41.2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1056.48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YP-2017-SHY-047-7</v>
      </c>
      <c r="B21" s="228" t="s">
        <v>46</v>
      </c>
      <c r="C21" s="229"/>
      <c r="D21" s="218" t="str">
        <f>D15</f>
        <v>2017/12/22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43">
        <v>42.6</v>
      </c>
      <c r="M21" s="244">
        <f>ROUND(AVERAGE(L21:L23),1)</f>
        <v>43.9</v>
      </c>
      <c r="N21" s="244">
        <f>M21</f>
        <v>43.9</v>
      </c>
      <c r="O21" s="239" t="s">
        <v>50</v>
      </c>
      <c r="P21" s="215">
        <f t="shared" si="0"/>
        <v>0</v>
      </c>
      <c r="Q21" s="250">
        <f>ROUND(AVERAGE(L21:L23),3)</f>
        <v>43.9</v>
      </c>
      <c r="R21" s="251">
        <f ca="1" t="shared" si="1"/>
        <v>1091.72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YP-2017-SHY-047-8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43">
        <v>44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1111.82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YP-2017-SHY-047-9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43">
        <v>45.1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1059.44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964.21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966.5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999.41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961.44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951.99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976.83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974.89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1023.89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992.28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25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报告编号：BG-2017-SHY-047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YP-2017-SHY-047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尚义一号水库大桥4-2#桩基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YP-2017-SHY-047-1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2017/12/22-2018/01/19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42.3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43.1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123.1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YP-2017-SHY-047-2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44.2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YP-2017-SHY-047-3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42.6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YP-2017-SHY-047-4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2017/12/22-2018/01/19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43.4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42.2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120.6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YP-2017-SHY-047-5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42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YP-2017-SHY-047-6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41.2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YP-2017-SHY-047-7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2017/12/22-2018/01/19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42.6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43.9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125.4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YP-2017-SHY-047-8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44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YP-2017-SHY-047-9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45.1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2018-03-07T01:50:06Z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