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<sst xmlns="http://schemas.openxmlformats.org/spreadsheetml/2006/main" count="138">
  <si>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</si>
  <si>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</si>
  <si>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</si>
  <si>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</si>
  <si>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</si>
  <si>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JL-2017-SHY-049</t>
    </r>
  </si>
  <si>
    <t>工程部位/用途</t>
  </si>
  <si>
    <t>K24+015分离立交0-1#桩基</t>
  </si>
  <si>
    <t>委托/任务编号</t>
  </si>
  <si>
    <t>/</t>
  </si>
  <si>
    <t>试验依据</t>
  </si>
  <si>
    <t>JTG E30-2005</t>
  </si>
  <si>
    <t>样品编号</t>
  </si>
  <si>
    <t>YP-2017-SHY-049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</si>
  <si>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</si>
  <si>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</si>
  <si>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</si>
  <si>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</si>
  <si>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</si>
  <si>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</si>
  <si>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</si>
  <si>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</si>
  <si>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2017/12/23-2018/01/20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</si>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</sst>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00_);[Red]\(0.000\)"/>
    <numFmt numFmtId="180" formatCode="0.0_);[Red]\(0.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8" borderId="5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7" borderId="51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49" applyNumberFormat="0" applyFill="0" applyAlignment="0" applyProtection="0">
      <alignment vertical="center"/>
    </xf>
    <xf numFmtId="0" fontId="22" fillId="0" borderId="49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2" fillId="5" borderId="47" applyNumberFormat="0" applyAlignment="0" applyProtection="0">
      <alignment vertical="center"/>
    </xf>
    <xf numFmtId="0" fontId="18" fillId="5" borderId="50" applyNumberFormat="0" applyAlignment="0" applyProtection="0">
      <alignment vertical="center"/>
    </xf>
    <xf numFmtId="0" fontId="27" fillId="18" borderId="54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0" borderId="48" applyNumberFormat="0" applyFill="0" applyAlignment="0" applyProtection="0">
      <alignment vertical="center"/>
    </xf>
    <xf numFmtId="0" fontId="21" fillId="0" borderId="52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0" borderId="0">
      <alignment vertical="center"/>
    </xf>
  </cellStyleXfs>
  <cellXfs count="260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5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 t="s">
        <v>4</v>
      </c>
      <c r="D4" s="105"/>
      <c r="E4" s="105"/>
      <c r="F4" s="105"/>
      <c r="G4" s="105"/>
      <c r="H4" s="105"/>
      <c r="I4" s="105"/>
      <c r="J4" s="105"/>
      <c r="K4" s="252" t="s">
        <v>5</v>
      </c>
      <c r="L4" s="252"/>
      <c r="M4" s="252"/>
      <c r="N4" s="252"/>
      <c r="O4" s="252"/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2"/>
      <c r="L5" s="252"/>
      <c r="M5" s="252"/>
      <c r="N5" s="252"/>
      <c r="O5" s="252"/>
      <c r="R5" s="250"/>
    </row>
    <row r="6" s="3" customFormat="1" ht="24.95" customHeight="1" spans="1:18">
      <c r="A6" s="9" t="s">
        <v>6</v>
      </c>
      <c r="B6" s="10"/>
      <c r="C6" s="10"/>
      <c r="D6" s="220" t="s">
        <v>7</v>
      </c>
      <c r="E6" s="220"/>
      <c r="F6" s="220"/>
      <c r="G6" s="220"/>
      <c r="H6" s="220"/>
      <c r="I6" s="220"/>
      <c r="J6" s="10" t="s">
        <v>8</v>
      </c>
      <c r="K6" s="10"/>
      <c r="L6" s="240" t="s">
        <v>9</v>
      </c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 t="s">
        <v>11</v>
      </c>
      <c r="E7" s="221"/>
      <c r="F7" s="221"/>
      <c r="G7" s="221"/>
      <c r="H7" s="221"/>
      <c r="I7" s="221"/>
      <c r="J7" s="12" t="s">
        <v>12</v>
      </c>
      <c r="K7" s="12"/>
      <c r="L7" s="258" t="s">
        <v>13</v>
      </c>
      <c r="M7" s="258"/>
      <c r="N7" s="258"/>
      <c r="O7" s="259"/>
      <c r="P7" s="3" t="s">
        <v>14</v>
      </c>
      <c r="R7" s="218"/>
    </row>
    <row r="8" s="3" customFormat="1" ht="24.95" customHeight="1" spans="1:18">
      <c r="A8" s="11" t="s">
        <v>15</v>
      </c>
      <c r="B8" s="12"/>
      <c r="C8" s="12"/>
      <c r="D8" s="221" t="s">
        <v>16</v>
      </c>
      <c r="E8" s="221"/>
      <c r="F8" s="221"/>
      <c r="G8" s="221"/>
      <c r="H8" s="221"/>
      <c r="I8" s="221"/>
      <c r="J8" s="12" t="s">
        <v>17</v>
      </c>
      <c r="K8" s="12"/>
      <c r="L8" s="233" t="s">
        <v>18</v>
      </c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 t="s">
        <v>20</v>
      </c>
      <c r="E9" s="221"/>
      <c r="F9" s="221"/>
      <c r="G9" s="221"/>
      <c r="H9" s="221"/>
      <c r="I9" s="221"/>
      <c r="J9" s="12" t="s">
        <v>21</v>
      </c>
      <c r="K9" s="12"/>
      <c r="L9" s="258" t="s">
        <v>22</v>
      </c>
      <c r="M9" s="258"/>
      <c r="N9" s="258"/>
      <c r="O9" s="259"/>
      <c r="P9" s="3" t="s">
        <v>23</v>
      </c>
      <c r="R9" s="218"/>
    </row>
    <row r="10" s="3" customFormat="1" ht="35.1" customHeight="1" spans="1:18">
      <c r="A10" s="13" t="s">
        <v>24</v>
      </c>
      <c r="B10" s="14"/>
      <c r="C10" s="14"/>
      <c r="D10" s="222" t="s">
        <v>25</v>
      </c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 t="s">
        <v>27</v>
      </c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960</v>
      </c>
      <c r="S14" s="252" t="s">
        <v>45</v>
      </c>
    </row>
    <row r="15" s="3" customFormat="1" ht="29.25" customHeight="1" spans="1:18">
      <c r="A15" s="256" t="str">
        <f>CONCATENATE(LEFT(L$7,P7),"-1")</f>
        <v>YP-2017-SHY-049-1</v>
      </c>
      <c r="B15" s="231" t="s">
        <v>46</v>
      </c>
      <c r="C15" s="232"/>
      <c r="D15" s="257" t="str">
        <f>LEFT(L9,P9)</f>
        <v>2017/12/23</v>
      </c>
      <c r="E15" s="233" t="s">
        <v>47</v>
      </c>
      <c r="F15" s="233" t="s">
        <v>48</v>
      </c>
      <c r="G15" s="233" t="s">
        <v>48</v>
      </c>
      <c r="H15" s="233" t="s">
        <v>48</v>
      </c>
      <c r="I15" s="233" t="s">
        <v>48</v>
      </c>
      <c r="J15" s="233" t="s">
        <v>49</v>
      </c>
      <c r="K15" s="245"/>
      <c r="L15" s="246">
        <v>43.5</v>
      </c>
      <c r="M15" s="247">
        <v>43.2</v>
      </c>
      <c r="N15" s="247">
        <f>M15</f>
        <v>43.2</v>
      </c>
      <c r="O15" s="242" t="s">
        <v>50</v>
      </c>
      <c r="P15" s="218">
        <f t="shared" ref="P15:P23" si="0">ROUND(K15/22.5,3)</f>
        <v>0</v>
      </c>
      <c r="Q15" s="253">
        <f>ROUND(AVERAGE(L15:L17),3)</f>
        <v>43.133</v>
      </c>
      <c r="R15" s="254">
        <f ca="1" t="shared" ref="R15:R23" si="1">ROUND(R$14+RAND()*S$14,2)</f>
        <v>1010.69</v>
      </c>
    </row>
    <row r="16" s="3" customFormat="1" ht="29.25" customHeight="1" spans="1:18">
      <c r="A16" s="256" t="str">
        <f>CONCATENATE(LEFT(L$7,P7),"-2")</f>
        <v>YP-2017-SHY-049-2</v>
      </c>
      <c r="B16" s="234"/>
      <c r="C16" s="235"/>
      <c r="D16" s="257"/>
      <c r="E16" s="233"/>
      <c r="F16" s="233" t="s">
        <v>48</v>
      </c>
      <c r="G16" s="233" t="s">
        <v>48</v>
      </c>
      <c r="H16" s="233" t="s">
        <v>48</v>
      </c>
      <c r="I16" s="233" t="s">
        <v>48</v>
      </c>
      <c r="J16" s="233" t="s">
        <v>49</v>
      </c>
      <c r="K16" s="245"/>
      <c r="L16" s="246">
        <v>41.6</v>
      </c>
      <c r="M16" s="247"/>
      <c r="N16" s="247"/>
      <c r="O16" s="242"/>
      <c r="P16" s="218">
        <f t="shared" si="0"/>
        <v>0</v>
      </c>
      <c r="Q16" s="253"/>
      <c r="R16" s="254">
        <f ca="1" t="shared" si="1"/>
        <v>1089.27</v>
      </c>
    </row>
    <row r="17" s="3" customFormat="1" ht="29.25" customHeight="1" spans="1:18">
      <c r="A17" s="256" t="str">
        <f>CONCATENATE(LEFT(L$7,P7),"-3")</f>
        <v>YP-2017-SHY-049-3</v>
      </c>
      <c r="B17" s="236"/>
      <c r="C17" s="237"/>
      <c r="D17" s="257"/>
      <c r="E17" s="233"/>
      <c r="F17" s="233" t="s">
        <v>48</v>
      </c>
      <c r="G17" s="233" t="s">
        <v>48</v>
      </c>
      <c r="H17" s="233" t="s">
        <v>48</v>
      </c>
      <c r="I17" s="233" t="s">
        <v>48</v>
      </c>
      <c r="J17" s="233" t="s">
        <v>49</v>
      </c>
      <c r="K17" s="245"/>
      <c r="L17" s="246">
        <v>44.3</v>
      </c>
      <c r="M17" s="247"/>
      <c r="N17" s="247"/>
      <c r="O17" s="242"/>
      <c r="P17" s="218">
        <f t="shared" si="0"/>
        <v>0</v>
      </c>
      <c r="Q17" s="253"/>
      <c r="R17" s="254">
        <f ca="1" t="shared" si="1"/>
        <v>987.07</v>
      </c>
    </row>
    <row r="18" s="3" customFormat="1" ht="29.25" customHeight="1" spans="1:18">
      <c r="A18" s="256" t="str">
        <f>CONCATENATE(LEFT(L$7,P7),"-4")</f>
        <v>YP-2017-SHY-049-4</v>
      </c>
      <c r="B18" s="231" t="s">
        <v>46</v>
      </c>
      <c r="C18" s="232"/>
      <c r="D18" s="221" t="str">
        <f>D15</f>
        <v>2017/12/23</v>
      </c>
      <c r="E18" s="233" t="s">
        <v>47</v>
      </c>
      <c r="F18" s="233" t="s">
        <v>48</v>
      </c>
      <c r="G18" s="233" t="s">
        <v>48</v>
      </c>
      <c r="H18" s="233" t="s">
        <v>48</v>
      </c>
      <c r="I18" s="233" t="s">
        <v>48</v>
      </c>
      <c r="J18" s="233" t="s">
        <v>49</v>
      </c>
      <c r="K18" s="245"/>
      <c r="L18" s="246">
        <v>44.4</v>
      </c>
      <c r="M18" s="247">
        <f>ROUND(AVERAGE(L18:L20),1)</f>
        <v>44.4</v>
      </c>
      <c r="N18" s="247">
        <f>M18</f>
        <v>44.4</v>
      </c>
      <c r="O18" s="242" t="s">
        <v>50</v>
      </c>
      <c r="P18" s="218">
        <f t="shared" si="0"/>
        <v>0</v>
      </c>
      <c r="Q18" s="253">
        <f>ROUND(AVERAGE(L18:L20),3)</f>
        <v>44.433</v>
      </c>
      <c r="R18" s="254">
        <f ca="1" t="shared" si="1"/>
        <v>1062.26</v>
      </c>
    </row>
    <row r="19" s="3" customFormat="1" ht="29.25" customHeight="1" spans="1:18">
      <c r="A19" s="256" t="str">
        <f>CONCATENATE(LEFT(L$7,P7),"-5")</f>
        <v>YP-2017-SHY-049-5</v>
      </c>
      <c r="B19" s="234"/>
      <c r="C19" s="235"/>
      <c r="D19" s="221"/>
      <c r="E19" s="233"/>
      <c r="F19" s="233" t="s">
        <v>48</v>
      </c>
      <c r="G19" s="233" t="s">
        <v>48</v>
      </c>
      <c r="H19" s="233" t="s">
        <v>48</v>
      </c>
      <c r="I19" s="233" t="s">
        <v>48</v>
      </c>
      <c r="J19" s="233" t="s">
        <v>49</v>
      </c>
      <c r="K19" s="245"/>
      <c r="L19" s="246">
        <v>45.9</v>
      </c>
      <c r="M19" s="247"/>
      <c r="N19" s="247"/>
      <c r="O19" s="242"/>
      <c r="P19" s="218">
        <f t="shared" si="0"/>
        <v>0</v>
      </c>
      <c r="Q19" s="253"/>
      <c r="R19" s="254">
        <f ca="1" t="shared" si="1"/>
        <v>970.12</v>
      </c>
    </row>
    <row r="20" s="3" customFormat="1" ht="29.25" customHeight="1" spans="1:18">
      <c r="A20" s="256" t="str">
        <f>CONCATENATE(LEFT(L$7,P7),"-6")</f>
        <v>YP-2017-SHY-049-6</v>
      </c>
      <c r="B20" s="236"/>
      <c r="C20" s="237"/>
      <c r="D20" s="221"/>
      <c r="E20" s="233"/>
      <c r="F20" s="233" t="s">
        <v>48</v>
      </c>
      <c r="G20" s="233" t="s">
        <v>48</v>
      </c>
      <c r="H20" s="233" t="s">
        <v>48</v>
      </c>
      <c r="I20" s="233" t="s">
        <v>48</v>
      </c>
      <c r="J20" s="233" t="s">
        <v>49</v>
      </c>
      <c r="K20" s="245"/>
      <c r="L20" s="246">
        <v>43</v>
      </c>
      <c r="M20" s="247"/>
      <c r="N20" s="247"/>
      <c r="O20" s="242"/>
      <c r="P20" s="218">
        <f t="shared" si="0"/>
        <v>0</v>
      </c>
      <c r="Q20" s="253"/>
      <c r="R20" s="254">
        <f ca="1" t="shared" si="1"/>
        <v>982.24</v>
      </c>
    </row>
    <row r="21" s="3" customFormat="1" ht="29.25" customHeight="1" spans="1:18">
      <c r="A21" s="256" t="str">
        <f>CONCATENATE(LEFT(L$7,P7),"-7")</f>
        <v>YP-2017-SHY-049-7</v>
      </c>
      <c r="B21" s="231" t="s">
        <v>46</v>
      </c>
      <c r="C21" s="232"/>
      <c r="D21" s="221" t="str">
        <f>D15</f>
        <v>2017/12/23</v>
      </c>
      <c r="E21" s="233" t="s">
        <v>47</v>
      </c>
      <c r="F21" s="233" t="s">
        <v>48</v>
      </c>
      <c r="G21" s="233" t="s">
        <v>48</v>
      </c>
      <c r="H21" s="233" t="s">
        <v>48</v>
      </c>
      <c r="I21" s="233" t="s">
        <v>48</v>
      </c>
      <c r="J21" s="233" t="s">
        <v>49</v>
      </c>
      <c r="K21" s="245"/>
      <c r="L21" s="246">
        <v>41.6</v>
      </c>
      <c r="M21" s="247">
        <v>43.9</v>
      </c>
      <c r="N21" s="247">
        <f>M21</f>
        <v>43.9</v>
      </c>
      <c r="O21" s="242" t="s">
        <v>50</v>
      </c>
      <c r="P21" s="218">
        <f t="shared" si="0"/>
        <v>0</v>
      </c>
      <c r="Q21" s="253">
        <f>ROUND(AVERAGE(L21:L23),3)</f>
        <v>43.967</v>
      </c>
      <c r="R21" s="254">
        <f ca="1" t="shared" si="1"/>
        <v>1057.75</v>
      </c>
    </row>
    <row r="22" s="3" customFormat="1" ht="29.25" customHeight="1" spans="1:18">
      <c r="A22" s="256" t="str">
        <f>CONCATENATE(LEFT(L$7,P7),"-8")</f>
        <v>YP-2017-SHY-049-8</v>
      </c>
      <c r="B22" s="234"/>
      <c r="C22" s="235"/>
      <c r="D22" s="221"/>
      <c r="E22" s="233"/>
      <c r="F22" s="233" t="s">
        <v>48</v>
      </c>
      <c r="G22" s="233" t="s">
        <v>48</v>
      </c>
      <c r="H22" s="233" t="s">
        <v>48</v>
      </c>
      <c r="I22" s="233" t="s">
        <v>48</v>
      </c>
      <c r="J22" s="233" t="s">
        <v>49</v>
      </c>
      <c r="K22" s="245"/>
      <c r="L22" s="246">
        <v>44.9</v>
      </c>
      <c r="M22" s="247"/>
      <c r="N22" s="247"/>
      <c r="O22" s="242"/>
      <c r="P22" s="218">
        <f t="shared" si="0"/>
        <v>0</v>
      </c>
      <c r="Q22" s="253"/>
      <c r="R22" s="254">
        <f ca="1" t="shared" si="1"/>
        <v>1112.8</v>
      </c>
    </row>
    <row r="23" s="3" customFormat="1" ht="29.25" customHeight="1" spans="1:18">
      <c r="A23" s="256" t="str">
        <f>CONCATENATE(LEFT(L$7,P7),"-9")</f>
        <v>YP-2017-SHY-049-9</v>
      </c>
      <c r="B23" s="236"/>
      <c r="C23" s="237"/>
      <c r="D23" s="221"/>
      <c r="E23" s="233"/>
      <c r="F23" s="233" t="s">
        <v>48</v>
      </c>
      <c r="G23" s="233" t="s">
        <v>48</v>
      </c>
      <c r="H23" s="233" t="s">
        <v>48</v>
      </c>
      <c r="I23" s="233" t="s">
        <v>48</v>
      </c>
      <c r="J23" s="233" t="s">
        <v>49</v>
      </c>
      <c r="K23" s="245"/>
      <c r="L23" s="246">
        <v>45.4</v>
      </c>
      <c r="M23" s="247"/>
      <c r="N23" s="247"/>
      <c r="O23" s="242"/>
      <c r="P23" s="218">
        <f t="shared" si="0"/>
        <v>0</v>
      </c>
      <c r="Q23" s="253"/>
      <c r="R23" s="254">
        <f ca="1" t="shared" si="1"/>
        <v>1100.81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50"/>
    </row>
    <row r="6" s="3" customFormat="1" ht="24.95" customHeight="1" spans="1:18">
      <c r="A6" s="9" t="s">
        <v>6</v>
      </c>
      <c r="B6" s="10"/>
      <c r="C6" s="10"/>
      <c r="D6" s="220"/>
      <c r="E6" s="220"/>
      <c r="F6" s="220"/>
      <c r="G6" s="220"/>
      <c r="H6" s="220"/>
      <c r="I6" s="220"/>
      <c r="J6" s="10" t="s">
        <v>8</v>
      </c>
      <c r="K6" s="10"/>
      <c r="L6" s="240"/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/>
      <c r="E7" s="221"/>
      <c r="F7" s="221"/>
      <c r="G7" s="221"/>
      <c r="H7" s="221"/>
      <c r="I7" s="221"/>
      <c r="J7" s="12" t="s">
        <v>12</v>
      </c>
      <c r="K7" s="12"/>
      <c r="L7" s="233"/>
      <c r="M7" s="233"/>
      <c r="N7" s="233"/>
      <c r="O7" s="242"/>
      <c r="R7" s="218"/>
    </row>
    <row r="8" s="3" customFormat="1" ht="24.95" customHeight="1" spans="1:18">
      <c r="A8" s="11" t="s">
        <v>15</v>
      </c>
      <c r="B8" s="12"/>
      <c r="C8" s="12"/>
      <c r="D8" s="221"/>
      <c r="E8" s="221"/>
      <c r="F8" s="221"/>
      <c r="G8" s="221"/>
      <c r="H8" s="221"/>
      <c r="I8" s="221"/>
      <c r="J8" s="12" t="s">
        <v>17</v>
      </c>
      <c r="K8" s="12"/>
      <c r="L8" s="233"/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/>
      <c r="E9" s="221"/>
      <c r="F9" s="221"/>
      <c r="G9" s="221"/>
      <c r="H9" s="221"/>
      <c r="I9" s="221"/>
      <c r="J9" s="12" t="s">
        <v>21</v>
      </c>
      <c r="K9" s="12"/>
      <c r="L9" s="233"/>
      <c r="M9" s="233"/>
      <c r="N9" s="233"/>
      <c r="O9" s="242"/>
      <c r="R9" s="218"/>
    </row>
    <row r="10" s="3" customFormat="1" ht="35.1" customHeight="1" spans="1:18">
      <c r="A10" s="13" t="s">
        <v>24</v>
      </c>
      <c r="B10" s="14"/>
      <c r="C10" s="14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950</v>
      </c>
      <c r="S14" s="252" t="s">
        <v>57</v>
      </c>
    </row>
    <row r="15" s="3" customFormat="1" ht="29.25" customHeight="1" spans="1:18">
      <c r="A15" s="230"/>
      <c r="B15" s="231"/>
      <c r="C15" s="232"/>
      <c r="D15" s="233"/>
      <c r="E15" s="233"/>
      <c r="F15" s="233"/>
      <c r="G15" s="233"/>
      <c r="H15" s="233"/>
      <c r="I15" s="233"/>
      <c r="J15" s="233"/>
      <c r="K15" s="245"/>
      <c r="L15" s="246"/>
      <c r="M15" s="247"/>
      <c r="N15" s="247"/>
      <c r="O15" s="242"/>
      <c r="P15" s="218">
        <f t="shared" ref="P15:P23" si="0">ROUND(K15/22.5,3)</f>
        <v>0</v>
      </c>
      <c r="Q15" s="253" t="e">
        <f>ROUND(AVERAGE(L15:L17),3)</f>
        <v>#DIV/0!</v>
      </c>
      <c r="R15" s="254">
        <f ca="1" t="shared" ref="R15:R23" si="1">ROUND(R$14+RAND()*S$14,2)</f>
        <v>965.16</v>
      </c>
    </row>
    <row r="16" s="3" customFormat="1" ht="29.25" customHeight="1" spans="1:18">
      <c r="A16" s="230"/>
      <c r="B16" s="234"/>
      <c r="C16" s="235"/>
      <c r="D16" s="233"/>
      <c r="E16" s="233"/>
      <c r="F16" s="233"/>
      <c r="G16" s="233"/>
      <c r="H16" s="233"/>
      <c r="I16" s="233"/>
      <c r="J16" s="233"/>
      <c r="K16" s="245"/>
      <c r="L16" s="246"/>
      <c r="M16" s="247"/>
      <c r="N16" s="247"/>
      <c r="O16" s="242"/>
      <c r="P16" s="218">
        <f t="shared" si="0"/>
        <v>0</v>
      </c>
      <c r="Q16" s="253"/>
      <c r="R16" s="254">
        <f ca="1" t="shared" si="1"/>
        <v>968.04</v>
      </c>
    </row>
    <row r="17" s="3" customFormat="1" ht="29.25" customHeight="1" spans="1:18">
      <c r="A17" s="230"/>
      <c r="B17" s="236"/>
      <c r="C17" s="237"/>
      <c r="D17" s="233"/>
      <c r="E17" s="233"/>
      <c r="F17" s="233"/>
      <c r="G17" s="233"/>
      <c r="H17" s="233"/>
      <c r="I17" s="233"/>
      <c r="J17" s="233"/>
      <c r="K17" s="245"/>
      <c r="L17" s="246"/>
      <c r="M17" s="247"/>
      <c r="N17" s="247"/>
      <c r="O17" s="242"/>
      <c r="P17" s="218">
        <f t="shared" si="0"/>
        <v>0</v>
      </c>
      <c r="Q17" s="253"/>
      <c r="R17" s="254">
        <f ca="1" t="shared" si="1"/>
        <v>1028.6</v>
      </c>
    </row>
    <row r="18" s="3" customFormat="1" ht="29.25" customHeight="1" spans="1:18">
      <c r="A18" s="230"/>
      <c r="B18" s="231"/>
      <c r="C18" s="232"/>
      <c r="D18" s="233"/>
      <c r="E18" s="233"/>
      <c r="F18" s="233"/>
      <c r="G18" s="233"/>
      <c r="H18" s="233"/>
      <c r="I18" s="233"/>
      <c r="J18" s="233"/>
      <c r="K18" s="245"/>
      <c r="L18" s="246"/>
      <c r="M18" s="247"/>
      <c r="N18" s="247"/>
      <c r="O18" s="242"/>
      <c r="P18" s="218">
        <f t="shared" si="0"/>
        <v>0</v>
      </c>
      <c r="Q18" s="253" t="e">
        <f>ROUND(AVERAGE(L18:L20),3)</f>
        <v>#DIV/0!</v>
      </c>
      <c r="R18" s="254">
        <f ca="1" t="shared" si="1"/>
        <v>963.89</v>
      </c>
    </row>
    <row r="19" s="3" customFormat="1" ht="29.25" customHeight="1" spans="1:18">
      <c r="A19" s="230"/>
      <c r="B19" s="234"/>
      <c r="C19" s="235"/>
      <c r="D19" s="233"/>
      <c r="E19" s="233"/>
      <c r="F19" s="233"/>
      <c r="G19" s="233"/>
      <c r="H19" s="233"/>
      <c r="I19" s="233"/>
      <c r="J19" s="233"/>
      <c r="K19" s="245"/>
      <c r="L19" s="246"/>
      <c r="M19" s="247"/>
      <c r="N19" s="247"/>
      <c r="O19" s="242"/>
      <c r="P19" s="218">
        <f t="shared" si="0"/>
        <v>0</v>
      </c>
      <c r="Q19" s="253"/>
      <c r="R19" s="254">
        <f ca="1" t="shared" si="1"/>
        <v>1026.96</v>
      </c>
    </row>
    <row r="20" s="3" customFormat="1" ht="29.25" customHeight="1" spans="1:18">
      <c r="A20" s="230"/>
      <c r="B20" s="236"/>
      <c r="C20" s="237"/>
      <c r="D20" s="233"/>
      <c r="E20" s="233"/>
      <c r="F20" s="233"/>
      <c r="G20" s="233"/>
      <c r="H20" s="233"/>
      <c r="I20" s="233"/>
      <c r="J20" s="233"/>
      <c r="K20" s="245"/>
      <c r="L20" s="246"/>
      <c r="M20" s="247"/>
      <c r="N20" s="247"/>
      <c r="O20" s="242"/>
      <c r="P20" s="218">
        <f t="shared" si="0"/>
        <v>0</v>
      </c>
      <c r="Q20" s="253"/>
      <c r="R20" s="254">
        <f ca="1" t="shared" si="1"/>
        <v>974.17</v>
      </c>
    </row>
    <row r="21" s="3" customFormat="1" ht="29.25" customHeight="1" spans="1:18">
      <c r="A21" s="230"/>
      <c r="B21" s="231"/>
      <c r="C21" s="232"/>
      <c r="D21" s="233"/>
      <c r="E21" s="233"/>
      <c r="F21" s="233"/>
      <c r="G21" s="233"/>
      <c r="H21" s="233"/>
      <c r="I21" s="233"/>
      <c r="J21" s="233"/>
      <c r="K21" s="245"/>
      <c r="L21" s="246"/>
      <c r="M21" s="247"/>
      <c r="N21" s="247"/>
      <c r="O21" s="242"/>
      <c r="P21" s="218">
        <f t="shared" si="0"/>
        <v>0</v>
      </c>
      <c r="Q21" s="253" t="e">
        <f>ROUND(AVERAGE(L21:L23),3)</f>
        <v>#DIV/0!</v>
      </c>
      <c r="R21" s="254">
        <f ca="1" t="shared" si="1"/>
        <v>1019.05</v>
      </c>
    </row>
    <row r="22" s="3" customFormat="1" ht="29.25" customHeight="1" spans="1:18">
      <c r="A22" s="230"/>
      <c r="B22" s="234"/>
      <c r="C22" s="235"/>
      <c r="D22" s="233"/>
      <c r="E22" s="233"/>
      <c r="F22" s="233"/>
      <c r="G22" s="233"/>
      <c r="H22" s="233"/>
      <c r="I22" s="233"/>
      <c r="J22" s="233"/>
      <c r="K22" s="245"/>
      <c r="L22" s="246"/>
      <c r="M22" s="247"/>
      <c r="N22" s="247"/>
      <c r="O22" s="242"/>
      <c r="P22" s="218">
        <f t="shared" si="0"/>
        <v>0</v>
      </c>
      <c r="Q22" s="253"/>
      <c r="R22" s="254">
        <f ca="1" t="shared" si="1"/>
        <v>996.76</v>
      </c>
    </row>
    <row r="23" s="3" customFormat="1" ht="29.25" customHeight="1" spans="1:18">
      <c r="A23" s="230"/>
      <c r="B23" s="236"/>
      <c r="C23" s="237"/>
      <c r="D23" s="233"/>
      <c r="E23" s="233"/>
      <c r="F23" s="233"/>
      <c r="G23" s="233"/>
      <c r="H23" s="233"/>
      <c r="I23" s="233"/>
      <c r="J23" s="233"/>
      <c r="K23" s="245"/>
      <c r="L23" s="246"/>
      <c r="M23" s="247"/>
      <c r="N23" s="247"/>
      <c r="O23" s="242"/>
      <c r="P23" s="218">
        <f t="shared" si="0"/>
        <v>0</v>
      </c>
      <c r="Q23" s="253"/>
      <c r="R23" s="254">
        <f ca="1" t="shared" si="1"/>
        <v>987.61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9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21" width="1.25" style="30"/>
    <col min="22" max="22" width="1.25" style="30" customWidth="1"/>
    <col min="23" max="31" width="1.25" style="30"/>
    <col min="32" max="32" width="1.25" style="30" customWidth="1"/>
    <col min="33" max="41" width="1.25" style="30"/>
    <col min="42" max="42" width="1.25" style="30" customWidth="1"/>
    <col min="43" max="49" width="1.25" style="30"/>
    <col min="50" max="50" width="1.25" style="30" customWidth="1"/>
    <col min="51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2" t="str">
        <f>CONCATENATE("报告编号：BG-2017-SHY-",RIGHT(强度记录!K4,3))</f>
        <v>报告编号：BG-2017-SHY-049</v>
      </c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  <c r="BW7" s="196" t="s">
        <v>65</v>
      </c>
      <c r="BX7" s="196"/>
      <c r="BY7" s="196"/>
      <c r="BZ7" s="196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  <c r="BW8" s="196"/>
      <c r="BX8" s="196"/>
      <c r="BY8" s="196"/>
      <c r="BZ8" s="196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75" t="s">
        <v>8</v>
      </c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83" t="s">
        <v>9</v>
      </c>
      <c r="BB9" s="183"/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97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4"/>
      <c r="BN10" s="184"/>
      <c r="BO10" s="184"/>
      <c r="BP10" s="184"/>
      <c r="BQ10" s="184"/>
      <c r="BR10" s="184"/>
      <c r="BS10" s="184"/>
      <c r="BT10" s="184"/>
      <c r="BU10" s="184"/>
      <c r="BV10" s="198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85"/>
      <c r="BB11" s="185"/>
      <c r="BC11" s="185"/>
      <c r="BD11" s="185"/>
      <c r="BE11" s="185"/>
      <c r="BF11" s="185"/>
      <c r="BG11" s="185"/>
      <c r="BH11" s="185"/>
      <c r="BI11" s="185"/>
      <c r="BJ11" s="185"/>
      <c r="BK11" s="185"/>
      <c r="BL11" s="185"/>
      <c r="BM11" s="185"/>
      <c r="BN11" s="185"/>
      <c r="BO11" s="185"/>
      <c r="BP11" s="185"/>
      <c r="BQ11" s="185"/>
      <c r="BR11" s="185"/>
      <c r="BS11" s="185"/>
      <c r="BT11" s="185"/>
      <c r="BU11" s="185"/>
      <c r="BV11" s="199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85"/>
      <c r="BB12" s="185"/>
      <c r="BC12" s="185"/>
      <c r="BD12" s="185"/>
      <c r="BE12" s="185"/>
      <c r="BF12" s="185"/>
      <c r="BG12" s="185"/>
      <c r="BH12" s="185"/>
      <c r="BI12" s="185"/>
      <c r="BJ12" s="185"/>
      <c r="BK12" s="185"/>
      <c r="BL12" s="185"/>
      <c r="BM12" s="185"/>
      <c r="BN12" s="185"/>
      <c r="BO12" s="185"/>
      <c r="BP12" s="185"/>
      <c r="BQ12" s="185"/>
      <c r="BR12" s="185"/>
      <c r="BS12" s="185"/>
      <c r="BT12" s="185"/>
      <c r="BU12" s="185"/>
      <c r="BV12" s="199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6" t="str">
        <f>强度记录!L7</f>
        <v>YP-2017-SHY-049</v>
      </c>
      <c r="BB13" s="186"/>
      <c r="BC13" s="186"/>
      <c r="BD13" s="186"/>
      <c r="BE13" s="186"/>
      <c r="BF13" s="186"/>
      <c r="BG13" s="186"/>
      <c r="BH13" s="186"/>
      <c r="BI13" s="186"/>
      <c r="BJ13" s="186"/>
      <c r="BK13" s="186"/>
      <c r="BL13" s="186"/>
      <c r="BM13" s="186"/>
      <c r="BN13" s="186"/>
      <c r="BO13" s="186"/>
      <c r="BP13" s="186"/>
      <c r="BQ13" s="186"/>
      <c r="BR13" s="186"/>
      <c r="BS13" s="186"/>
      <c r="BT13" s="186"/>
      <c r="BU13" s="186"/>
      <c r="BV13" s="20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6"/>
      <c r="BB14" s="186"/>
      <c r="BC14" s="186"/>
      <c r="BD14" s="186"/>
      <c r="BE14" s="186"/>
      <c r="BF14" s="186"/>
      <c r="BG14" s="186"/>
      <c r="BH14" s="186"/>
      <c r="BI14" s="186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86"/>
      <c r="BU14" s="186"/>
      <c r="BV14" s="20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6"/>
      <c r="BB15" s="186"/>
      <c r="BC15" s="186"/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20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6"/>
      <c r="BB16" s="186"/>
      <c r="BC16" s="186"/>
      <c r="BD16" s="186"/>
      <c r="BE16" s="186"/>
      <c r="BF16" s="186"/>
      <c r="BG16" s="186"/>
      <c r="BH16" s="186"/>
      <c r="BI16" s="186"/>
      <c r="BJ16" s="186"/>
      <c r="BK16" s="186"/>
      <c r="BL16" s="186"/>
      <c r="BM16" s="186"/>
      <c r="BN16" s="186"/>
      <c r="BO16" s="186"/>
      <c r="BP16" s="186"/>
      <c r="BQ16" s="186"/>
      <c r="BR16" s="186"/>
      <c r="BS16" s="186"/>
      <c r="BT16" s="186"/>
      <c r="BU16" s="186"/>
      <c r="BV16" s="20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K24+015分离立交0-1#桩基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5" t="s">
        <v>18</v>
      </c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L17" s="185"/>
      <c r="BM17" s="185"/>
      <c r="BN17" s="185"/>
      <c r="BO17" s="185"/>
      <c r="BP17" s="185"/>
      <c r="BQ17" s="185"/>
      <c r="BR17" s="185"/>
      <c r="BS17" s="185"/>
      <c r="BT17" s="185"/>
      <c r="BU17" s="185"/>
      <c r="BV17" s="199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185"/>
      <c r="BM18" s="185"/>
      <c r="BN18" s="185"/>
      <c r="BO18" s="185"/>
      <c r="BP18" s="185"/>
      <c r="BQ18" s="185"/>
      <c r="BR18" s="185"/>
      <c r="BS18" s="185"/>
      <c r="BT18" s="185"/>
      <c r="BU18" s="185"/>
      <c r="BV18" s="199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185"/>
      <c r="BM19" s="185"/>
      <c r="BN19" s="185"/>
      <c r="BO19" s="185"/>
      <c r="BP19" s="185"/>
      <c r="BQ19" s="185"/>
      <c r="BR19" s="185"/>
      <c r="BS19" s="185"/>
      <c r="BT19" s="185"/>
      <c r="BU19" s="185"/>
      <c r="BV19" s="199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5"/>
      <c r="BN20" s="185"/>
      <c r="BO20" s="185"/>
      <c r="BP20" s="185"/>
      <c r="BQ20" s="185"/>
      <c r="BR20" s="185"/>
      <c r="BS20" s="185"/>
      <c r="BT20" s="185"/>
      <c r="BU20" s="185"/>
      <c r="BV20" s="199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5" t="s">
        <v>16</v>
      </c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L21" s="185"/>
      <c r="BM21" s="185"/>
      <c r="BN21" s="185"/>
      <c r="BO21" s="185"/>
      <c r="BP21" s="185"/>
      <c r="BQ21" s="185"/>
      <c r="BR21" s="185"/>
      <c r="BS21" s="185"/>
      <c r="BT21" s="185"/>
      <c r="BU21" s="185"/>
      <c r="BV21" s="199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  <c r="BM22" s="185"/>
      <c r="BN22" s="185"/>
      <c r="BO22" s="185"/>
      <c r="BP22" s="185"/>
      <c r="BQ22" s="185"/>
      <c r="BR22" s="185"/>
      <c r="BS22" s="185"/>
      <c r="BT22" s="185"/>
      <c r="BU22" s="185"/>
      <c r="BV22" s="199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5"/>
      <c r="BB23" s="185"/>
      <c r="BC23" s="185"/>
      <c r="BD23" s="185"/>
      <c r="BE23" s="185"/>
      <c r="BF23" s="185"/>
      <c r="BG23" s="185"/>
      <c r="BH23" s="185"/>
      <c r="BI23" s="185"/>
      <c r="BJ23" s="185"/>
      <c r="BK23" s="185"/>
      <c r="BL23" s="185"/>
      <c r="BM23" s="185"/>
      <c r="BN23" s="185"/>
      <c r="BO23" s="185"/>
      <c r="BP23" s="185"/>
      <c r="BQ23" s="185"/>
      <c r="BR23" s="185"/>
      <c r="BS23" s="185"/>
      <c r="BT23" s="185"/>
      <c r="BU23" s="185"/>
      <c r="BV23" s="199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5"/>
      <c r="BN24" s="185"/>
      <c r="BO24" s="185"/>
      <c r="BP24" s="185"/>
      <c r="BQ24" s="185"/>
      <c r="BR24" s="185"/>
      <c r="BS24" s="185"/>
      <c r="BT24" s="185"/>
      <c r="BU24" s="185"/>
      <c r="BV24" s="199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5" t="s">
        <v>72</v>
      </c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5"/>
      <c r="BN25" s="185"/>
      <c r="BO25" s="185"/>
      <c r="BP25" s="185"/>
      <c r="BQ25" s="185"/>
      <c r="BR25" s="185"/>
      <c r="BS25" s="185"/>
      <c r="BT25" s="185"/>
      <c r="BU25" s="185"/>
      <c r="BV25" s="199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L26" s="185"/>
      <c r="BM26" s="185"/>
      <c r="BN26" s="185"/>
      <c r="BO26" s="185"/>
      <c r="BP26" s="185"/>
      <c r="BQ26" s="185"/>
      <c r="BR26" s="185"/>
      <c r="BS26" s="185"/>
      <c r="BT26" s="185"/>
      <c r="BU26" s="185"/>
      <c r="BV26" s="199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5"/>
      <c r="BB27" s="185"/>
      <c r="BC27" s="185"/>
      <c r="BD27" s="185"/>
      <c r="BE27" s="185"/>
      <c r="BF27" s="185"/>
      <c r="BG27" s="185"/>
      <c r="BH27" s="185"/>
      <c r="BI27" s="185"/>
      <c r="BJ27" s="185"/>
      <c r="BK27" s="185"/>
      <c r="BL27" s="185"/>
      <c r="BM27" s="185"/>
      <c r="BN27" s="185"/>
      <c r="BO27" s="185"/>
      <c r="BP27" s="185"/>
      <c r="BQ27" s="185"/>
      <c r="BR27" s="185"/>
      <c r="BS27" s="185"/>
      <c r="BT27" s="185"/>
      <c r="BU27" s="185"/>
      <c r="BV27" s="199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5"/>
      <c r="BB28" s="185"/>
      <c r="BC28" s="185"/>
      <c r="BD28" s="185"/>
      <c r="BE28" s="185"/>
      <c r="BF28" s="185"/>
      <c r="BG28" s="185"/>
      <c r="BH28" s="185"/>
      <c r="BI28" s="185"/>
      <c r="BJ28" s="185"/>
      <c r="BK28" s="185"/>
      <c r="BL28" s="185"/>
      <c r="BM28" s="185"/>
      <c r="BN28" s="185"/>
      <c r="BO28" s="185"/>
      <c r="BP28" s="185"/>
      <c r="BQ28" s="185"/>
      <c r="BR28" s="185"/>
      <c r="BS28" s="185"/>
      <c r="BT28" s="185"/>
      <c r="BU28" s="185"/>
      <c r="BV28" s="199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201"/>
      <c r="BW29" s="202" t="s">
        <v>46</v>
      </c>
      <c r="BX29" s="202"/>
      <c r="BY29" s="202"/>
      <c r="BZ29" s="202"/>
      <c r="CA29" s="196" t="s">
        <v>73</v>
      </c>
      <c r="CB29" s="196"/>
      <c r="CC29" s="196"/>
      <c r="CD29" s="196"/>
      <c r="CE29" s="196"/>
      <c r="CF29" s="196"/>
      <c r="CG29" s="196"/>
      <c r="CH29" s="196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3"/>
      <c r="BW30" s="202"/>
      <c r="BX30" s="202"/>
      <c r="BY30" s="202"/>
      <c r="BZ30" s="202"/>
      <c r="CA30" s="196"/>
      <c r="CB30" s="196"/>
      <c r="CC30" s="196"/>
      <c r="CD30" s="196"/>
      <c r="CE30" s="196"/>
      <c r="CF30" s="196"/>
      <c r="CG30" s="196"/>
      <c r="CH30" s="196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4"/>
      <c r="BW31" s="202"/>
      <c r="BX31" s="202"/>
      <c r="BY31" s="202"/>
      <c r="BZ31" s="202"/>
      <c r="CA31" s="196"/>
      <c r="CB31" s="196"/>
      <c r="CC31" s="196"/>
      <c r="CD31" s="196"/>
      <c r="CE31" s="196"/>
      <c r="CF31" s="196"/>
      <c r="CG31" s="196"/>
      <c r="CH31" s="196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YP-2017-SHY-049-1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2017/12/23-2018/01/20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8"/>
      <c r="AS38" s="179">
        <f>强度记录!L15</f>
        <v>43.5</v>
      </c>
      <c r="AT38" s="179"/>
      <c r="AU38" s="179"/>
      <c r="AV38" s="179"/>
      <c r="AW38" s="179"/>
      <c r="AX38" s="179"/>
      <c r="AY38" s="179"/>
      <c r="AZ38" s="179"/>
      <c r="BA38" s="187">
        <f>强度记录!M15</f>
        <v>43.2</v>
      </c>
      <c r="BB38" s="188"/>
      <c r="BC38" s="188"/>
      <c r="BD38" s="188"/>
      <c r="BE38" s="188"/>
      <c r="BF38" s="193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7">
        <f>ROUND(BA38/BW$29*100,1)</f>
        <v>123.4</v>
      </c>
      <c r="BP38" s="188"/>
      <c r="BQ38" s="188"/>
      <c r="BR38" s="188"/>
      <c r="BS38" s="188"/>
      <c r="BT38" s="188"/>
      <c r="BU38" s="188"/>
      <c r="BV38" s="205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80"/>
      <c r="AS39" s="179"/>
      <c r="AT39" s="179"/>
      <c r="AU39" s="179"/>
      <c r="AV39" s="179"/>
      <c r="AW39" s="179"/>
      <c r="AX39" s="179"/>
      <c r="AY39" s="179"/>
      <c r="AZ39" s="179"/>
      <c r="BA39" s="189"/>
      <c r="BB39" s="190"/>
      <c r="BC39" s="190"/>
      <c r="BD39" s="190"/>
      <c r="BE39" s="190"/>
      <c r="BF39" s="194"/>
      <c r="BG39" s="161"/>
      <c r="BH39" s="162"/>
      <c r="BI39" s="162"/>
      <c r="BJ39" s="162"/>
      <c r="BK39" s="162"/>
      <c r="BL39" s="162"/>
      <c r="BM39" s="162"/>
      <c r="BN39" s="167"/>
      <c r="BO39" s="189"/>
      <c r="BP39" s="190"/>
      <c r="BQ39" s="190"/>
      <c r="BR39" s="190"/>
      <c r="BS39" s="190"/>
      <c r="BT39" s="190"/>
      <c r="BU39" s="190"/>
      <c r="BV39" s="206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80"/>
      <c r="AS40" s="179"/>
      <c r="AT40" s="179"/>
      <c r="AU40" s="179"/>
      <c r="AV40" s="179"/>
      <c r="AW40" s="179"/>
      <c r="AX40" s="179"/>
      <c r="AY40" s="179"/>
      <c r="AZ40" s="179"/>
      <c r="BA40" s="189"/>
      <c r="BB40" s="190"/>
      <c r="BC40" s="190"/>
      <c r="BD40" s="190"/>
      <c r="BE40" s="190"/>
      <c r="BF40" s="194"/>
      <c r="BG40" s="161"/>
      <c r="BH40" s="162"/>
      <c r="BI40" s="162"/>
      <c r="BJ40" s="162"/>
      <c r="BK40" s="162"/>
      <c r="BL40" s="162"/>
      <c r="BM40" s="162"/>
      <c r="BN40" s="167"/>
      <c r="BO40" s="189"/>
      <c r="BP40" s="190"/>
      <c r="BQ40" s="190"/>
      <c r="BR40" s="190"/>
      <c r="BS40" s="190"/>
      <c r="BT40" s="190"/>
      <c r="BU40" s="190"/>
      <c r="BV40" s="206"/>
    </row>
    <row r="41" s="29" customFormat="1" ht="7.35" customHeight="1" spans="4:74">
      <c r="D41" s="131" t="str">
        <f>强度记录!A16</f>
        <v>YP-2017-SHY-049-2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80"/>
      <c r="AS41" s="179">
        <f>强度记录!L16</f>
        <v>41.6</v>
      </c>
      <c r="AT41" s="179"/>
      <c r="AU41" s="179"/>
      <c r="AV41" s="179"/>
      <c r="AW41" s="179"/>
      <c r="AX41" s="179"/>
      <c r="AY41" s="179"/>
      <c r="AZ41" s="179"/>
      <c r="BA41" s="189"/>
      <c r="BB41" s="190"/>
      <c r="BC41" s="190"/>
      <c r="BD41" s="190"/>
      <c r="BE41" s="190"/>
      <c r="BF41" s="194"/>
      <c r="BG41" s="161"/>
      <c r="BH41" s="162"/>
      <c r="BI41" s="162"/>
      <c r="BJ41" s="162"/>
      <c r="BK41" s="162"/>
      <c r="BL41" s="162"/>
      <c r="BM41" s="162"/>
      <c r="BN41" s="167"/>
      <c r="BO41" s="189"/>
      <c r="BP41" s="190"/>
      <c r="BQ41" s="190"/>
      <c r="BR41" s="190"/>
      <c r="BS41" s="190"/>
      <c r="BT41" s="190"/>
      <c r="BU41" s="190"/>
      <c r="BV41" s="206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80"/>
      <c r="AS42" s="179"/>
      <c r="AT42" s="179"/>
      <c r="AU42" s="179"/>
      <c r="AV42" s="179"/>
      <c r="AW42" s="179"/>
      <c r="AX42" s="179"/>
      <c r="AY42" s="179"/>
      <c r="AZ42" s="179"/>
      <c r="BA42" s="189"/>
      <c r="BB42" s="190"/>
      <c r="BC42" s="190"/>
      <c r="BD42" s="190"/>
      <c r="BE42" s="190"/>
      <c r="BF42" s="194"/>
      <c r="BG42" s="161"/>
      <c r="BH42" s="162"/>
      <c r="BI42" s="162"/>
      <c r="BJ42" s="162"/>
      <c r="BK42" s="162"/>
      <c r="BL42" s="162"/>
      <c r="BM42" s="162"/>
      <c r="BN42" s="167"/>
      <c r="BO42" s="189"/>
      <c r="BP42" s="190"/>
      <c r="BQ42" s="190"/>
      <c r="BR42" s="190"/>
      <c r="BS42" s="190"/>
      <c r="BT42" s="190"/>
      <c r="BU42" s="190"/>
      <c r="BV42" s="206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80"/>
      <c r="AS43" s="179"/>
      <c r="AT43" s="179"/>
      <c r="AU43" s="179"/>
      <c r="AV43" s="179"/>
      <c r="AW43" s="179"/>
      <c r="AX43" s="179"/>
      <c r="AY43" s="179"/>
      <c r="AZ43" s="179"/>
      <c r="BA43" s="189"/>
      <c r="BB43" s="190"/>
      <c r="BC43" s="190"/>
      <c r="BD43" s="190"/>
      <c r="BE43" s="190"/>
      <c r="BF43" s="194"/>
      <c r="BG43" s="161"/>
      <c r="BH43" s="162"/>
      <c r="BI43" s="162"/>
      <c r="BJ43" s="162"/>
      <c r="BK43" s="162"/>
      <c r="BL43" s="162"/>
      <c r="BM43" s="162"/>
      <c r="BN43" s="167"/>
      <c r="BO43" s="189"/>
      <c r="BP43" s="190"/>
      <c r="BQ43" s="190"/>
      <c r="BR43" s="190"/>
      <c r="BS43" s="190"/>
      <c r="BT43" s="190"/>
      <c r="BU43" s="190"/>
      <c r="BV43" s="206"/>
    </row>
    <row r="44" s="29" customFormat="1" ht="7.35" customHeight="1" spans="4:74">
      <c r="D44" s="131" t="str">
        <f>强度记录!A17</f>
        <v>YP-2017-SHY-049-3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80"/>
      <c r="AS44" s="179">
        <f>强度记录!L17</f>
        <v>44.3</v>
      </c>
      <c r="AT44" s="179"/>
      <c r="AU44" s="179"/>
      <c r="AV44" s="179"/>
      <c r="AW44" s="179"/>
      <c r="AX44" s="179"/>
      <c r="AY44" s="179"/>
      <c r="AZ44" s="179"/>
      <c r="BA44" s="189"/>
      <c r="BB44" s="190"/>
      <c r="BC44" s="190"/>
      <c r="BD44" s="190"/>
      <c r="BE44" s="190"/>
      <c r="BF44" s="194"/>
      <c r="BG44" s="161"/>
      <c r="BH44" s="162"/>
      <c r="BI44" s="162"/>
      <c r="BJ44" s="162"/>
      <c r="BK44" s="162"/>
      <c r="BL44" s="162"/>
      <c r="BM44" s="162"/>
      <c r="BN44" s="167"/>
      <c r="BO44" s="189"/>
      <c r="BP44" s="190"/>
      <c r="BQ44" s="190"/>
      <c r="BR44" s="190"/>
      <c r="BS44" s="190"/>
      <c r="BT44" s="190"/>
      <c r="BU44" s="190"/>
      <c r="BV44" s="206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80"/>
      <c r="AS45" s="179"/>
      <c r="AT45" s="179"/>
      <c r="AU45" s="179"/>
      <c r="AV45" s="179"/>
      <c r="AW45" s="179"/>
      <c r="AX45" s="179"/>
      <c r="AY45" s="179"/>
      <c r="AZ45" s="179"/>
      <c r="BA45" s="189"/>
      <c r="BB45" s="190"/>
      <c r="BC45" s="190"/>
      <c r="BD45" s="190"/>
      <c r="BE45" s="190"/>
      <c r="BF45" s="194"/>
      <c r="BG45" s="161"/>
      <c r="BH45" s="162"/>
      <c r="BI45" s="162"/>
      <c r="BJ45" s="162"/>
      <c r="BK45" s="162"/>
      <c r="BL45" s="162"/>
      <c r="BM45" s="162"/>
      <c r="BN45" s="167"/>
      <c r="BO45" s="189"/>
      <c r="BP45" s="190"/>
      <c r="BQ45" s="190"/>
      <c r="BR45" s="190"/>
      <c r="BS45" s="190"/>
      <c r="BT45" s="190"/>
      <c r="BU45" s="190"/>
      <c r="BV45" s="206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81"/>
      <c r="AS46" s="179"/>
      <c r="AT46" s="179"/>
      <c r="AU46" s="179"/>
      <c r="AV46" s="179"/>
      <c r="AW46" s="179"/>
      <c r="AX46" s="179"/>
      <c r="AY46" s="179"/>
      <c r="AZ46" s="179"/>
      <c r="BA46" s="191"/>
      <c r="BB46" s="192"/>
      <c r="BC46" s="192"/>
      <c r="BD46" s="192"/>
      <c r="BE46" s="192"/>
      <c r="BF46" s="195"/>
      <c r="BG46" s="164"/>
      <c r="BH46" s="165"/>
      <c r="BI46" s="165"/>
      <c r="BJ46" s="165"/>
      <c r="BK46" s="165"/>
      <c r="BL46" s="165"/>
      <c r="BM46" s="165"/>
      <c r="BN46" s="168"/>
      <c r="BO46" s="191"/>
      <c r="BP46" s="192"/>
      <c r="BQ46" s="192"/>
      <c r="BR46" s="192"/>
      <c r="BS46" s="192"/>
      <c r="BT46" s="192"/>
      <c r="BU46" s="192"/>
      <c r="BV46" s="207"/>
    </row>
    <row r="47" s="29" customFormat="1" ht="7.35" customHeight="1" spans="4:74">
      <c r="D47" s="131" t="str">
        <f>强度记录!A18</f>
        <v>YP-2017-SHY-049-4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2017/12/23-2018/01/20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8"/>
      <c r="AS47" s="179">
        <f>强度记录!L18</f>
        <v>44.4</v>
      </c>
      <c r="AT47" s="179"/>
      <c r="AU47" s="179"/>
      <c r="AV47" s="179"/>
      <c r="AW47" s="179"/>
      <c r="AX47" s="179"/>
      <c r="AY47" s="179"/>
      <c r="AZ47" s="179"/>
      <c r="BA47" s="187">
        <f>强度记录!M18</f>
        <v>44.4</v>
      </c>
      <c r="BB47" s="188"/>
      <c r="BC47" s="188"/>
      <c r="BD47" s="188"/>
      <c r="BE47" s="188"/>
      <c r="BF47" s="193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7">
        <f>ROUND(BA47/BW$29*100,1)</f>
        <v>126.9</v>
      </c>
      <c r="BP47" s="188"/>
      <c r="BQ47" s="188"/>
      <c r="BR47" s="188"/>
      <c r="BS47" s="188"/>
      <c r="BT47" s="188"/>
      <c r="BU47" s="188"/>
      <c r="BV47" s="205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80"/>
      <c r="AS48" s="179"/>
      <c r="AT48" s="179"/>
      <c r="AU48" s="179"/>
      <c r="AV48" s="179"/>
      <c r="AW48" s="179"/>
      <c r="AX48" s="179"/>
      <c r="AY48" s="179"/>
      <c r="AZ48" s="179"/>
      <c r="BA48" s="189"/>
      <c r="BB48" s="190"/>
      <c r="BC48" s="190"/>
      <c r="BD48" s="190"/>
      <c r="BE48" s="190"/>
      <c r="BF48" s="194"/>
      <c r="BG48" s="161"/>
      <c r="BH48" s="162"/>
      <c r="BI48" s="162"/>
      <c r="BJ48" s="162"/>
      <c r="BK48" s="162"/>
      <c r="BL48" s="162"/>
      <c r="BM48" s="162"/>
      <c r="BN48" s="167"/>
      <c r="BO48" s="189"/>
      <c r="BP48" s="190"/>
      <c r="BQ48" s="190"/>
      <c r="BR48" s="190"/>
      <c r="BS48" s="190"/>
      <c r="BT48" s="190"/>
      <c r="BU48" s="190"/>
      <c r="BV48" s="206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80"/>
      <c r="AS49" s="179"/>
      <c r="AT49" s="179"/>
      <c r="AU49" s="179"/>
      <c r="AV49" s="179"/>
      <c r="AW49" s="179"/>
      <c r="AX49" s="179"/>
      <c r="AY49" s="179"/>
      <c r="AZ49" s="179"/>
      <c r="BA49" s="189"/>
      <c r="BB49" s="190"/>
      <c r="BC49" s="190"/>
      <c r="BD49" s="190"/>
      <c r="BE49" s="190"/>
      <c r="BF49" s="194"/>
      <c r="BG49" s="161"/>
      <c r="BH49" s="162"/>
      <c r="BI49" s="162"/>
      <c r="BJ49" s="162"/>
      <c r="BK49" s="162"/>
      <c r="BL49" s="162"/>
      <c r="BM49" s="162"/>
      <c r="BN49" s="167"/>
      <c r="BO49" s="189"/>
      <c r="BP49" s="190"/>
      <c r="BQ49" s="190"/>
      <c r="BR49" s="190"/>
      <c r="BS49" s="190"/>
      <c r="BT49" s="190"/>
      <c r="BU49" s="190"/>
      <c r="BV49" s="206"/>
    </row>
    <row r="50" s="29" customFormat="1" ht="7.35" customHeight="1" spans="4:74">
      <c r="D50" s="131" t="str">
        <f>强度记录!A19</f>
        <v>YP-2017-SHY-049-5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80"/>
      <c r="AS50" s="179">
        <f>强度记录!L19</f>
        <v>45.9</v>
      </c>
      <c r="AT50" s="179"/>
      <c r="AU50" s="179"/>
      <c r="AV50" s="179"/>
      <c r="AW50" s="179"/>
      <c r="AX50" s="179"/>
      <c r="AY50" s="179"/>
      <c r="AZ50" s="179"/>
      <c r="BA50" s="189"/>
      <c r="BB50" s="190"/>
      <c r="BC50" s="190"/>
      <c r="BD50" s="190"/>
      <c r="BE50" s="190"/>
      <c r="BF50" s="194"/>
      <c r="BG50" s="161"/>
      <c r="BH50" s="162"/>
      <c r="BI50" s="162"/>
      <c r="BJ50" s="162"/>
      <c r="BK50" s="162"/>
      <c r="BL50" s="162"/>
      <c r="BM50" s="162"/>
      <c r="BN50" s="167"/>
      <c r="BO50" s="189"/>
      <c r="BP50" s="190"/>
      <c r="BQ50" s="190"/>
      <c r="BR50" s="190"/>
      <c r="BS50" s="190"/>
      <c r="BT50" s="190"/>
      <c r="BU50" s="190"/>
      <c r="BV50" s="206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80"/>
      <c r="AS51" s="179"/>
      <c r="AT51" s="179"/>
      <c r="AU51" s="179"/>
      <c r="AV51" s="179"/>
      <c r="AW51" s="179"/>
      <c r="AX51" s="179"/>
      <c r="AY51" s="179"/>
      <c r="AZ51" s="179"/>
      <c r="BA51" s="189"/>
      <c r="BB51" s="190"/>
      <c r="BC51" s="190"/>
      <c r="BD51" s="190"/>
      <c r="BE51" s="190"/>
      <c r="BF51" s="194"/>
      <c r="BG51" s="161"/>
      <c r="BH51" s="162"/>
      <c r="BI51" s="162"/>
      <c r="BJ51" s="162"/>
      <c r="BK51" s="162"/>
      <c r="BL51" s="162"/>
      <c r="BM51" s="162"/>
      <c r="BN51" s="167"/>
      <c r="BO51" s="189"/>
      <c r="BP51" s="190"/>
      <c r="BQ51" s="190"/>
      <c r="BR51" s="190"/>
      <c r="BS51" s="190"/>
      <c r="BT51" s="190"/>
      <c r="BU51" s="190"/>
      <c r="BV51" s="206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80"/>
      <c r="AS52" s="179"/>
      <c r="AT52" s="179"/>
      <c r="AU52" s="179"/>
      <c r="AV52" s="179"/>
      <c r="AW52" s="179"/>
      <c r="AX52" s="179"/>
      <c r="AY52" s="179"/>
      <c r="AZ52" s="179"/>
      <c r="BA52" s="189"/>
      <c r="BB52" s="190"/>
      <c r="BC52" s="190"/>
      <c r="BD52" s="190"/>
      <c r="BE52" s="190"/>
      <c r="BF52" s="194"/>
      <c r="BG52" s="161"/>
      <c r="BH52" s="162"/>
      <c r="BI52" s="162"/>
      <c r="BJ52" s="162"/>
      <c r="BK52" s="162"/>
      <c r="BL52" s="162"/>
      <c r="BM52" s="162"/>
      <c r="BN52" s="167"/>
      <c r="BO52" s="189"/>
      <c r="BP52" s="190"/>
      <c r="BQ52" s="190"/>
      <c r="BR52" s="190"/>
      <c r="BS52" s="190"/>
      <c r="BT52" s="190"/>
      <c r="BU52" s="190"/>
      <c r="BV52" s="206"/>
    </row>
    <row r="53" s="29" customFormat="1" ht="7.35" customHeight="1" spans="4:74">
      <c r="D53" s="131" t="str">
        <f>强度记录!A20</f>
        <v>YP-2017-SHY-049-6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80"/>
      <c r="AS53" s="179">
        <f>强度记录!L20</f>
        <v>43</v>
      </c>
      <c r="AT53" s="179"/>
      <c r="AU53" s="179"/>
      <c r="AV53" s="179"/>
      <c r="AW53" s="179"/>
      <c r="AX53" s="179"/>
      <c r="AY53" s="179"/>
      <c r="AZ53" s="179"/>
      <c r="BA53" s="189"/>
      <c r="BB53" s="190"/>
      <c r="BC53" s="190"/>
      <c r="BD53" s="190"/>
      <c r="BE53" s="190"/>
      <c r="BF53" s="194"/>
      <c r="BG53" s="161"/>
      <c r="BH53" s="162"/>
      <c r="BI53" s="162"/>
      <c r="BJ53" s="162"/>
      <c r="BK53" s="162"/>
      <c r="BL53" s="162"/>
      <c r="BM53" s="162"/>
      <c r="BN53" s="167"/>
      <c r="BO53" s="189"/>
      <c r="BP53" s="190"/>
      <c r="BQ53" s="190"/>
      <c r="BR53" s="190"/>
      <c r="BS53" s="190"/>
      <c r="BT53" s="190"/>
      <c r="BU53" s="190"/>
      <c r="BV53" s="206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80"/>
      <c r="AS54" s="179"/>
      <c r="AT54" s="179"/>
      <c r="AU54" s="179"/>
      <c r="AV54" s="179"/>
      <c r="AW54" s="179"/>
      <c r="AX54" s="179"/>
      <c r="AY54" s="179"/>
      <c r="AZ54" s="179"/>
      <c r="BA54" s="189"/>
      <c r="BB54" s="190"/>
      <c r="BC54" s="190"/>
      <c r="BD54" s="190"/>
      <c r="BE54" s="190"/>
      <c r="BF54" s="194"/>
      <c r="BG54" s="161"/>
      <c r="BH54" s="162"/>
      <c r="BI54" s="162"/>
      <c r="BJ54" s="162"/>
      <c r="BK54" s="162"/>
      <c r="BL54" s="162"/>
      <c r="BM54" s="162"/>
      <c r="BN54" s="167"/>
      <c r="BO54" s="189"/>
      <c r="BP54" s="190"/>
      <c r="BQ54" s="190"/>
      <c r="BR54" s="190"/>
      <c r="BS54" s="190"/>
      <c r="BT54" s="190"/>
      <c r="BU54" s="190"/>
      <c r="BV54" s="206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81"/>
      <c r="AS55" s="179"/>
      <c r="AT55" s="179"/>
      <c r="AU55" s="179"/>
      <c r="AV55" s="179"/>
      <c r="AW55" s="179"/>
      <c r="AX55" s="179"/>
      <c r="AY55" s="179"/>
      <c r="AZ55" s="179"/>
      <c r="BA55" s="191"/>
      <c r="BB55" s="192"/>
      <c r="BC55" s="192"/>
      <c r="BD55" s="192"/>
      <c r="BE55" s="192"/>
      <c r="BF55" s="195"/>
      <c r="BG55" s="164"/>
      <c r="BH55" s="165"/>
      <c r="BI55" s="165"/>
      <c r="BJ55" s="165"/>
      <c r="BK55" s="165"/>
      <c r="BL55" s="165"/>
      <c r="BM55" s="165"/>
      <c r="BN55" s="168"/>
      <c r="BO55" s="191"/>
      <c r="BP55" s="192"/>
      <c r="BQ55" s="192"/>
      <c r="BR55" s="192"/>
      <c r="BS55" s="192"/>
      <c r="BT55" s="192"/>
      <c r="BU55" s="192"/>
      <c r="BV55" s="207"/>
    </row>
    <row r="56" s="29" customFormat="1" ht="7.35" customHeight="1" spans="4:74">
      <c r="D56" s="131" t="str">
        <f>强度记录!A21</f>
        <v>YP-2017-SHY-049-7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2017/12/23-2018/01/20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8"/>
      <c r="AS56" s="179">
        <f>强度记录!L21</f>
        <v>41.6</v>
      </c>
      <c r="AT56" s="179"/>
      <c r="AU56" s="179"/>
      <c r="AV56" s="179"/>
      <c r="AW56" s="179"/>
      <c r="AX56" s="179"/>
      <c r="AY56" s="179"/>
      <c r="AZ56" s="179"/>
      <c r="BA56" s="187">
        <f>强度记录!M21</f>
        <v>43.9</v>
      </c>
      <c r="BB56" s="188"/>
      <c r="BC56" s="188"/>
      <c r="BD56" s="188"/>
      <c r="BE56" s="188"/>
      <c r="BF56" s="193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7">
        <f>ROUND(BA56/BW$29*100,1)</f>
        <v>125.4</v>
      </c>
      <c r="BP56" s="188"/>
      <c r="BQ56" s="188"/>
      <c r="BR56" s="188"/>
      <c r="BS56" s="188"/>
      <c r="BT56" s="188"/>
      <c r="BU56" s="188"/>
      <c r="BV56" s="205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80"/>
      <c r="AS57" s="179"/>
      <c r="AT57" s="179"/>
      <c r="AU57" s="179"/>
      <c r="AV57" s="179"/>
      <c r="AW57" s="179"/>
      <c r="AX57" s="179"/>
      <c r="AY57" s="179"/>
      <c r="AZ57" s="179"/>
      <c r="BA57" s="189"/>
      <c r="BB57" s="190"/>
      <c r="BC57" s="190"/>
      <c r="BD57" s="190"/>
      <c r="BE57" s="190"/>
      <c r="BF57" s="194"/>
      <c r="BG57" s="161"/>
      <c r="BH57" s="162"/>
      <c r="BI57" s="162"/>
      <c r="BJ57" s="162"/>
      <c r="BK57" s="162"/>
      <c r="BL57" s="162"/>
      <c r="BM57" s="162"/>
      <c r="BN57" s="167"/>
      <c r="BO57" s="189"/>
      <c r="BP57" s="190"/>
      <c r="BQ57" s="190"/>
      <c r="BR57" s="190"/>
      <c r="BS57" s="190"/>
      <c r="BT57" s="190"/>
      <c r="BU57" s="190"/>
      <c r="BV57" s="206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80"/>
      <c r="AS58" s="179"/>
      <c r="AT58" s="179"/>
      <c r="AU58" s="179"/>
      <c r="AV58" s="179"/>
      <c r="AW58" s="179"/>
      <c r="AX58" s="179"/>
      <c r="AY58" s="179"/>
      <c r="AZ58" s="179"/>
      <c r="BA58" s="189"/>
      <c r="BB58" s="190"/>
      <c r="BC58" s="190"/>
      <c r="BD58" s="190"/>
      <c r="BE58" s="190"/>
      <c r="BF58" s="194"/>
      <c r="BG58" s="161"/>
      <c r="BH58" s="162"/>
      <c r="BI58" s="162"/>
      <c r="BJ58" s="162"/>
      <c r="BK58" s="162"/>
      <c r="BL58" s="162"/>
      <c r="BM58" s="162"/>
      <c r="BN58" s="167"/>
      <c r="BO58" s="189"/>
      <c r="BP58" s="190"/>
      <c r="BQ58" s="190"/>
      <c r="BR58" s="190"/>
      <c r="BS58" s="190"/>
      <c r="BT58" s="190"/>
      <c r="BU58" s="190"/>
      <c r="BV58" s="206"/>
    </row>
    <row r="59" s="29" customFormat="1" ht="7.35" customHeight="1" spans="4:74">
      <c r="D59" s="131" t="str">
        <f>强度记录!A22</f>
        <v>YP-2017-SHY-049-8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80"/>
      <c r="AS59" s="179">
        <f>强度记录!L22</f>
        <v>44.9</v>
      </c>
      <c r="AT59" s="179"/>
      <c r="AU59" s="179"/>
      <c r="AV59" s="179"/>
      <c r="AW59" s="179"/>
      <c r="AX59" s="179"/>
      <c r="AY59" s="179"/>
      <c r="AZ59" s="179"/>
      <c r="BA59" s="189"/>
      <c r="BB59" s="190"/>
      <c r="BC59" s="190"/>
      <c r="BD59" s="190"/>
      <c r="BE59" s="190"/>
      <c r="BF59" s="194"/>
      <c r="BG59" s="161"/>
      <c r="BH59" s="162"/>
      <c r="BI59" s="162"/>
      <c r="BJ59" s="162"/>
      <c r="BK59" s="162"/>
      <c r="BL59" s="162"/>
      <c r="BM59" s="162"/>
      <c r="BN59" s="167"/>
      <c r="BO59" s="189"/>
      <c r="BP59" s="190"/>
      <c r="BQ59" s="190"/>
      <c r="BR59" s="190"/>
      <c r="BS59" s="190"/>
      <c r="BT59" s="190"/>
      <c r="BU59" s="190"/>
      <c r="BV59" s="206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80"/>
      <c r="AS60" s="179"/>
      <c r="AT60" s="179"/>
      <c r="AU60" s="179"/>
      <c r="AV60" s="179"/>
      <c r="AW60" s="179"/>
      <c r="AX60" s="179"/>
      <c r="AY60" s="179"/>
      <c r="AZ60" s="179"/>
      <c r="BA60" s="189"/>
      <c r="BB60" s="190"/>
      <c r="BC60" s="190"/>
      <c r="BD60" s="190"/>
      <c r="BE60" s="190"/>
      <c r="BF60" s="194"/>
      <c r="BG60" s="161"/>
      <c r="BH60" s="162"/>
      <c r="BI60" s="162"/>
      <c r="BJ60" s="162"/>
      <c r="BK60" s="162"/>
      <c r="BL60" s="162"/>
      <c r="BM60" s="162"/>
      <c r="BN60" s="167"/>
      <c r="BO60" s="189"/>
      <c r="BP60" s="190"/>
      <c r="BQ60" s="190"/>
      <c r="BR60" s="190"/>
      <c r="BS60" s="190"/>
      <c r="BT60" s="190"/>
      <c r="BU60" s="190"/>
      <c r="BV60" s="206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80"/>
      <c r="AS61" s="179"/>
      <c r="AT61" s="179"/>
      <c r="AU61" s="179"/>
      <c r="AV61" s="179"/>
      <c r="AW61" s="179"/>
      <c r="AX61" s="179"/>
      <c r="AY61" s="179"/>
      <c r="AZ61" s="179"/>
      <c r="BA61" s="189"/>
      <c r="BB61" s="190"/>
      <c r="BC61" s="190"/>
      <c r="BD61" s="190"/>
      <c r="BE61" s="190"/>
      <c r="BF61" s="194"/>
      <c r="BG61" s="161"/>
      <c r="BH61" s="162"/>
      <c r="BI61" s="162"/>
      <c r="BJ61" s="162"/>
      <c r="BK61" s="162"/>
      <c r="BL61" s="162"/>
      <c r="BM61" s="162"/>
      <c r="BN61" s="167"/>
      <c r="BO61" s="189"/>
      <c r="BP61" s="190"/>
      <c r="BQ61" s="190"/>
      <c r="BR61" s="190"/>
      <c r="BS61" s="190"/>
      <c r="BT61" s="190"/>
      <c r="BU61" s="190"/>
      <c r="BV61" s="206"/>
    </row>
    <row r="62" s="29" customFormat="1" ht="7.35" customHeight="1" spans="4:74">
      <c r="D62" s="131" t="str">
        <f>强度记录!A23</f>
        <v>YP-2017-SHY-049-9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80"/>
      <c r="AS62" s="179">
        <f>强度记录!L23</f>
        <v>45.4</v>
      </c>
      <c r="AT62" s="179"/>
      <c r="AU62" s="179"/>
      <c r="AV62" s="179"/>
      <c r="AW62" s="179"/>
      <c r="AX62" s="179"/>
      <c r="AY62" s="179"/>
      <c r="AZ62" s="179"/>
      <c r="BA62" s="189"/>
      <c r="BB62" s="190"/>
      <c r="BC62" s="190"/>
      <c r="BD62" s="190"/>
      <c r="BE62" s="190"/>
      <c r="BF62" s="194"/>
      <c r="BG62" s="161"/>
      <c r="BH62" s="162"/>
      <c r="BI62" s="162"/>
      <c r="BJ62" s="162"/>
      <c r="BK62" s="162"/>
      <c r="BL62" s="162"/>
      <c r="BM62" s="162"/>
      <c r="BN62" s="167"/>
      <c r="BO62" s="189"/>
      <c r="BP62" s="190"/>
      <c r="BQ62" s="190"/>
      <c r="BR62" s="190"/>
      <c r="BS62" s="190"/>
      <c r="BT62" s="190"/>
      <c r="BU62" s="190"/>
      <c r="BV62" s="206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80"/>
      <c r="AS63" s="179"/>
      <c r="AT63" s="179"/>
      <c r="AU63" s="179"/>
      <c r="AV63" s="179"/>
      <c r="AW63" s="179"/>
      <c r="AX63" s="179"/>
      <c r="AY63" s="179"/>
      <c r="AZ63" s="179"/>
      <c r="BA63" s="189"/>
      <c r="BB63" s="190"/>
      <c r="BC63" s="190"/>
      <c r="BD63" s="190"/>
      <c r="BE63" s="190"/>
      <c r="BF63" s="194"/>
      <c r="BG63" s="161"/>
      <c r="BH63" s="162"/>
      <c r="BI63" s="162"/>
      <c r="BJ63" s="162"/>
      <c r="BK63" s="162"/>
      <c r="BL63" s="162"/>
      <c r="BM63" s="162"/>
      <c r="BN63" s="167"/>
      <c r="BO63" s="189"/>
      <c r="BP63" s="190"/>
      <c r="BQ63" s="190"/>
      <c r="BR63" s="190"/>
      <c r="BS63" s="190"/>
      <c r="BT63" s="190"/>
      <c r="BU63" s="190"/>
      <c r="BV63" s="206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81"/>
      <c r="AS64" s="179"/>
      <c r="AT64" s="179"/>
      <c r="AU64" s="179"/>
      <c r="AV64" s="179"/>
      <c r="AW64" s="179"/>
      <c r="AX64" s="179"/>
      <c r="AY64" s="179"/>
      <c r="AZ64" s="179"/>
      <c r="BA64" s="191"/>
      <c r="BB64" s="192"/>
      <c r="BC64" s="192"/>
      <c r="BD64" s="192"/>
      <c r="BE64" s="192"/>
      <c r="BF64" s="195"/>
      <c r="BG64" s="164"/>
      <c r="BH64" s="165"/>
      <c r="BI64" s="165"/>
      <c r="BJ64" s="165"/>
      <c r="BK64" s="165"/>
      <c r="BL64" s="165"/>
      <c r="BM64" s="165"/>
      <c r="BN64" s="168"/>
      <c r="BO64" s="191"/>
      <c r="BP64" s="192"/>
      <c r="BQ64" s="192"/>
      <c r="BR64" s="192"/>
      <c r="BS64" s="192"/>
      <c r="BT64" s="192"/>
      <c r="BU64" s="192"/>
      <c r="BV64" s="207"/>
    </row>
    <row r="65" s="29" customFormat="1" ht="7.35" customHeight="1" spans="4:74">
      <c r="D65" s="208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8"/>
      <c r="AS65" s="185" t="s">
        <v>9</v>
      </c>
      <c r="AT65" s="185"/>
      <c r="AU65" s="185"/>
      <c r="AV65" s="185"/>
      <c r="AW65" s="185"/>
      <c r="AX65" s="185"/>
      <c r="AY65" s="185"/>
      <c r="AZ65" s="185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3"/>
    </row>
    <row r="66" s="29" customFormat="1" ht="7.35" customHeight="1" spans="4:74">
      <c r="D66" s="209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80"/>
      <c r="AS66" s="185"/>
      <c r="AT66" s="185"/>
      <c r="AU66" s="185"/>
      <c r="AV66" s="185"/>
      <c r="AW66" s="185"/>
      <c r="AX66" s="185"/>
      <c r="AY66" s="185"/>
      <c r="AZ66" s="185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4"/>
    </row>
    <row r="67" s="29" customFormat="1" ht="7.35" customHeight="1" spans="4:74">
      <c r="D67" s="210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80"/>
      <c r="AS67" s="185"/>
      <c r="AT67" s="185"/>
      <c r="AU67" s="185"/>
      <c r="AV67" s="185"/>
      <c r="AW67" s="185"/>
      <c r="AX67" s="185"/>
      <c r="AY67" s="185"/>
      <c r="AZ67" s="185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4"/>
    </row>
    <row r="68" s="29" customFormat="1" ht="7.35" customHeight="1" spans="4:74">
      <c r="D68" s="208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80"/>
      <c r="AS68" s="185" t="s">
        <v>9</v>
      </c>
      <c r="AT68" s="185"/>
      <c r="AU68" s="185"/>
      <c r="AV68" s="185"/>
      <c r="AW68" s="185"/>
      <c r="AX68" s="185"/>
      <c r="AY68" s="185"/>
      <c r="AZ68" s="185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4"/>
    </row>
    <row r="69" s="29" customFormat="1" ht="7.35" customHeight="1" spans="4:74">
      <c r="D69" s="209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80"/>
      <c r="AS69" s="185"/>
      <c r="AT69" s="185"/>
      <c r="AU69" s="185"/>
      <c r="AV69" s="185"/>
      <c r="AW69" s="185"/>
      <c r="AX69" s="185"/>
      <c r="AY69" s="185"/>
      <c r="AZ69" s="185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4"/>
    </row>
    <row r="70" s="29" customFormat="1" ht="7.35" customHeight="1" spans="4:74">
      <c r="D70" s="210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80"/>
      <c r="AS70" s="185"/>
      <c r="AT70" s="185"/>
      <c r="AU70" s="185"/>
      <c r="AV70" s="185"/>
      <c r="AW70" s="185"/>
      <c r="AX70" s="185"/>
      <c r="AY70" s="185"/>
      <c r="AZ70" s="185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4"/>
    </row>
    <row r="71" s="29" customFormat="1" ht="7.35" customHeight="1" spans="4:74">
      <c r="D71" s="208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80"/>
      <c r="AS71" s="185" t="s">
        <v>9</v>
      </c>
      <c r="AT71" s="185"/>
      <c r="AU71" s="185"/>
      <c r="AV71" s="185"/>
      <c r="AW71" s="185"/>
      <c r="AX71" s="185"/>
      <c r="AY71" s="185"/>
      <c r="AZ71" s="185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4"/>
    </row>
    <row r="72" s="29" customFormat="1" ht="7.35" customHeight="1" spans="4:74">
      <c r="D72" s="209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80"/>
      <c r="AS72" s="185"/>
      <c r="AT72" s="185"/>
      <c r="AU72" s="185"/>
      <c r="AV72" s="185"/>
      <c r="AW72" s="185"/>
      <c r="AX72" s="185"/>
      <c r="AY72" s="185"/>
      <c r="AZ72" s="185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4"/>
    </row>
    <row r="73" s="29" customFormat="1" ht="7.35" customHeight="1" spans="4:74">
      <c r="D73" s="210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81"/>
      <c r="AS73" s="185"/>
      <c r="AT73" s="185"/>
      <c r="AU73" s="185"/>
      <c r="AV73" s="185"/>
      <c r="AW73" s="185"/>
      <c r="AX73" s="185"/>
      <c r="AY73" s="185"/>
      <c r="AZ73" s="185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5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82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3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4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4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4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4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4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5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85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7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07638888888889" right="0.629166666666667" top="0.707638888888889" bottom="0.747916666666667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2018-03-07T01:47:30Z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