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<sst xmlns="http://schemas.openxmlformats.org/spreadsheetml/2006/main" count="138">
  <si>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</si>
  <si>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</si>
  <si>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</si>
  <si>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</si>
  <si>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</si>
  <si>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JL-2017-SHY-060</t>
    </r>
  </si>
  <si>
    <t>工程部位/用途</t>
  </si>
  <si>
    <t>K24+015分离立交2-1#桩基</t>
  </si>
  <si>
    <t>委托/任务编号</t>
  </si>
  <si>
    <t>/</t>
  </si>
  <si>
    <t>试验依据</t>
  </si>
  <si>
    <t>JTG E30-2005</t>
  </si>
  <si>
    <t>样品编号</t>
  </si>
  <si>
    <t>YP-2017-SHY-060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</si>
  <si>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</si>
  <si>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</si>
  <si>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</si>
  <si>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</si>
  <si>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</si>
  <si>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</si>
  <si>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</si>
  <si>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</si>
  <si>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2017/12/25-2018/01/22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</si>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</sst>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6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8" borderId="52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7" borderId="54" applyNumberFormat="0" applyAlignment="0" applyProtection="0">
      <alignment vertical="center"/>
    </xf>
    <xf numFmtId="0" fontId="21" fillId="7" borderId="51" applyNumberFormat="0" applyAlignment="0" applyProtection="0">
      <alignment vertical="center"/>
    </xf>
    <xf numFmtId="0" fontId="11" fillId="4" borderId="47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4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YP-2017-SHY-060-1</v>
      </c>
      <c r="B15" s="231" t="s">
        <v>46</v>
      </c>
      <c r="C15" s="232"/>
      <c r="D15" s="257" t="str">
        <f>LEFT(L9,P9)</f>
        <v>2017/12/25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43.2</v>
      </c>
      <c r="M15" s="247">
        <f>ROUND(AVERAGE(L15:L17),1)</f>
        <v>44.1</v>
      </c>
      <c r="N15" s="247">
        <f>M15</f>
        <v>44.1</v>
      </c>
      <c r="O15" s="242" t="s">
        <v>50</v>
      </c>
      <c r="P15" s="218">
        <f t="shared" ref="P15:P23" si="0">ROUND(K15/22.5,3)</f>
        <v>0</v>
      </c>
      <c r="Q15" s="253">
        <f>ROUND(AVERAGE(L15:L17),3)</f>
        <v>44.067</v>
      </c>
      <c r="R15" s="254">
        <f ca="1" t="shared" ref="R15:R23" si="1">ROUND(R$14+RAND()*S$14,2)</f>
        <v>1025.13</v>
      </c>
    </row>
    <row r="16" s="3" customFormat="1" ht="29.25" customHeight="1" spans="1:18">
      <c r="A16" s="256" t="str">
        <f>CONCATENATE(LEFT(L$7,P7),"-2")</f>
        <v>YP-2017-SHY-060-2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45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1004.8</v>
      </c>
    </row>
    <row r="17" s="3" customFormat="1" ht="29.25" customHeight="1" spans="1:18">
      <c r="A17" s="256" t="str">
        <f>CONCATENATE(LEFT(L$7,P7),"-3")</f>
        <v>YP-2017-SHY-060-3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44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973.5</v>
      </c>
    </row>
    <row r="18" s="3" customFormat="1" ht="29.25" customHeight="1" spans="1:18">
      <c r="A18" s="256" t="str">
        <f>CONCATENATE(LEFT(L$7,P7),"-4")</f>
        <v>YP-2017-SHY-060-4</v>
      </c>
      <c r="B18" s="231" t="s">
        <v>46</v>
      </c>
      <c r="C18" s="232"/>
      <c r="D18" s="221" t="str">
        <f>D15</f>
        <v>2017/12/25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44</v>
      </c>
      <c r="M18" s="247">
        <f>ROUND(AVERAGE(L18:L20),1)</f>
        <v>44.7</v>
      </c>
      <c r="N18" s="247">
        <f>M18</f>
        <v>44.7</v>
      </c>
      <c r="O18" s="242" t="s">
        <v>50</v>
      </c>
      <c r="P18" s="218">
        <f t="shared" si="0"/>
        <v>0</v>
      </c>
      <c r="Q18" s="253">
        <f>ROUND(AVERAGE(L18:L20),3)</f>
        <v>44.7</v>
      </c>
      <c r="R18" s="254">
        <f ca="1" t="shared" si="1"/>
        <v>996.09</v>
      </c>
    </row>
    <row r="19" s="3" customFormat="1" ht="29.25" customHeight="1" spans="1:18">
      <c r="A19" s="256" t="str">
        <f>CONCATENATE(LEFT(L$7,P7),"-5")</f>
        <v>YP-2017-SHY-060-5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45.3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975.71</v>
      </c>
    </row>
    <row r="20" s="3" customFormat="1" ht="29.25" customHeight="1" spans="1:18">
      <c r="A20" s="256" t="str">
        <f>CONCATENATE(LEFT(L$7,P7),"-6")</f>
        <v>YP-2017-SHY-060-6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44.8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969.06</v>
      </c>
    </row>
    <row r="21" s="3" customFormat="1" ht="29.25" customHeight="1" spans="1:18">
      <c r="A21" s="256" t="str">
        <f>CONCATENATE(LEFT(L$7,P7),"-7")</f>
        <v>YP-2017-SHY-060-7</v>
      </c>
      <c r="B21" s="231" t="s">
        <v>46</v>
      </c>
      <c r="C21" s="232"/>
      <c r="D21" s="221" t="str">
        <f>D15</f>
        <v>2017/12/25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43.8</v>
      </c>
      <c r="M21" s="247">
        <f>ROUND(AVERAGE(L21:L23),1)</f>
        <v>44.4</v>
      </c>
      <c r="N21" s="247">
        <f>M21</f>
        <v>44.4</v>
      </c>
      <c r="O21" s="242" t="s">
        <v>50</v>
      </c>
      <c r="P21" s="218">
        <f t="shared" si="0"/>
        <v>0</v>
      </c>
      <c r="Q21" s="253">
        <f>ROUND(AVERAGE(L21:L23),3)</f>
        <v>44.367</v>
      </c>
      <c r="R21" s="254">
        <f ca="1" t="shared" si="1"/>
        <v>1107.78</v>
      </c>
    </row>
    <row r="22" s="3" customFormat="1" ht="29.25" customHeight="1" spans="1:18">
      <c r="A22" s="256" t="str">
        <f>CONCATENATE(LEFT(L$7,P7),"-8")</f>
        <v>YP-2017-SHY-060-8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44.4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1052.07</v>
      </c>
    </row>
    <row r="23" s="3" customFormat="1" ht="29.25" customHeight="1" spans="1:18">
      <c r="A23" s="256" t="str">
        <f>CONCATENATE(LEFT(L$7,P7),"-9")</f>
        <v>YP-2017-SHY-060-9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44.9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963.55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989.86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1013.74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972.8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977.3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979.41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1010.01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982.84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955.27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983.15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报告编号：BG-2017-SHY-060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YP-2017-SHY-060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K24+015分离立交2-1#桩基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2017/12/25-2018/01/22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43.2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44.1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126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YP-2017-SHY-060-2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45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YP-2017-SHY-060-3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44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YP-2017-SHY-060-4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2017/12/25-2018/01/22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44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44.7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127.7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YP-2017-SHY-060-5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45.3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YP-2017-SHY-060-6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44.8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YP-2017-SHY-060-7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2017/12/25-2018/01/22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43.8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44.4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126.9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YP-2017-SHY-060-8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44.4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YP-2017-SHY-060-9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44.9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