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<sst xmlns="http://schemas.openxmlformats.org/spreadsheetml/2006/main" count="139">
  <si>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</si>
  <si>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</si>
  <si>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</si>
  <si>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</si>
  <si>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</si>
  <si>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JL-2017-SHY-065</t>
    </r>
  </si>
  <si>
    <t>工程部位/用途</t>
  </si>
  <si>
    <t>K24+015分离立交1-0桩基</t>
  </si>
  <si>
    <t>委托/任务编号</t>
  </si>
  <si>
    <t>/</t>
  </si>
  <si>
    <t>试验依据</t>
  </si>
  <si>
    <t>JTG E30-2005</t>
  </si>
  <si>
    <t>样品编号</t>
  </si>
  <si>
    <t>YP-2017-SHY-065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</si>
  <si>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</si>
  <si>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</si>
  <si>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</si>
  <si>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</si>
  <si>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</si>
  <si>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</si>
  <si>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</si>
  <si>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</si>
  <si>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2017/12/27-2018/01/24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</si>
  <si>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</si>
  <si>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</si>
  <si>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</si>
  <si>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</si>
  <si>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</si>
  <si>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</si>
  <si>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</si>
  <si>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</si>
  <si>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</si>
  <si>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</si>
  <si>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</si>
  <si>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</si>
  <si>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</si>
  <si>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</si>
  <si>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</si>
  <si>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</si>
  <si>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</si>
  <si>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</si>
  <si>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</si>
  <si>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</si>
  <si>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</si>
  <si>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</si>
  <si>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</si>
  <si>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</si>
  <si>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</si>
  <si>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</si>
  <si>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</si>
  <si>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43,1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</si>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</sst>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_ "/>
    <numFmt numFmtId="177" formatCode="0.00;[Red]0.00"/>
    <numFmt numFmtId="178" formatCode="0.000_);[Red]\(0.000\)"/>
    <numFmt numFmtId="179" formatCode="0.00_);[Red]\(0.00\)"/>
    <numFmt numFmtId="180" formatCode="0.0_);[Red]\(0.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1" fillId="13" borderId="5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4" borderId="48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11" fillId="0" borderId="47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0" borderId="4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23" borderId="52" applyNumberFormat="0" applyAlignment="0" applyProtection="0">
      <alignment vertical="center"/>
    </xf>
    <xf numFmtId="0" fontId="28" fillId="23" borderId="50" applyNumberFormat="0" applyAlignment="0" applyProtection="0">
      <alignment vertical="center"/>
    </xf>
    <xf numFmtId="0" fontId="29" fillId="32" borderId="53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30" fillId="0" borderId="54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6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6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7" workbookViewId="0">
      <selection activeCell="L17" sqref="L1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YP-2017-SHY-065-1</v>
      </c>
      <c r="B15" s="231" t="s">
        <v>46</v>
      </c>
      <c r="C15" s="232"/>
      <c r="D15" s="257" t="str">
        <f>LEFT(L9,P9)</f>
        <v>2017/12/27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 t="s">
        <v>50</v>
      </c>
      <c r="M15" s="247">
        <v>43.3</v>
      </c>
      <c r="N15" s="247">
        <f>M15</f>
        <v>43.3</v>
      </c>
      <c r="O15" s="242" t="s">
        <v>51</v>
      </c>
      <c r="P15" s="218">
        <f t="shared" ref="P15:P23" si="0">ROUND(K15/22.5,3)</f>
        <v>0</v>
      </c>
      <c r="Q15" s="253">
        <f>ROUND(AVERAGE(L15:L17),3)</f>
        <v>43.4</v>
      </c>
      <c r="R15" s="254">
        <f ca="1" t="shared" ref="R15:R23" si="1">ROUND(R$14+RAND()*S$14,2)</f>
        <v>963.74</v>
      </c>
    </row>
    <row r="16" s="3" customFormat="1" ht="29.25" customHeight="1" spans="1:18">
      <c r="A16" s="256" t="str">
        <f>CONCATENATE(LEFT(L$7,P7),"-2")</f>
        <v>YP-2017-SHY-065-2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44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965.74</v>
      </c>
    </row>
    <row r="17" s="3" customFormat="1" ht="29.25" customHeight="1" spans="1:18">
      <c r="A17" s="256" t="str">
        <f>CONCATENATE(LEFT(L$7,P7),"-3")</f>
        <v>YP-2017-SHY-065-3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42.8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969.05</v>
      </c>
    </row>
    <row r="18" s="3" customFormat="1" ht="29.25" customHeight="1" spans="1:18">
      <c r="A18" s="256" t="str">
        <f>CONCATENATE(LEFT(L$7,P7),"-4")</f>
        <v>YP-2017-SHY-065-4</v>
      </c>
      <c r="B18" s="231" t="s">
        <v>46</v>
      </c>
      <c r="C18" s="232"/>
      <c r="D18" s="221" t="str">
        <f>D15</f>
        <v>2017/12/27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44.3</v>
      </c>
      <c r="M18" s="247">
        <v>44.2</v>
      </c>
      <c r="N18" s="247">
        <f>M18</f>
        <v>44.2</v>
      </c>
      <c r="O18" s="242" t="s">
        <v>51</v>
      </c>
      <c r="P18" s="218">
        <f t="shared" si="0"/>
        <v>0</v>
      </c>
      <c r="Q18" s="253">
        <f>ROUND(AVERAGE(L18:L20),3)</f>
        <v>44.133</v>
      </c>
      <c r="R18" s="254">
        <f ca="1" t="shared" si="1"/>
        <v>1100.05</v>
      </c>
    </row>
    <row r="19" s="3" customFormat="1" ht="29.25" customHeight="1" spans="1:18">
      <c r="A19" s="256" t="str">
        <f>CONCATENATE(LEFT(L$7,P7),"-5")</f>
        <v>YP-2017-SHY-065-5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45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1036.33</v>
      </c>
    </row>
    <row r="20" s="3" customFormat="1" ht="29.25" customHeight="1" spans="1:18">
      <c r="A20" s="256" t="str">
        <f>CONCATENATE(LEFT(L$7,P7),"-6")</f>
        <v>YP-2017-SHY-065-6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43.1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1118.06</v>
      </c>
    </row>
    <row r="21" s="3" customFormat="1" ht="29.25" customHeight="1" spans="1:18">
      <c r="A21" s="256" t="str">
        <f>CONCATENATE(LEFT(L$7,P7),"-7")</f>
        <v>YP-2017-SHY-065-7</v>
      </c>
      <c r="B21" s="231" t="s">
        <v>46</v>
      </c>
      <c r="C21" s="232"/>
      <c r="D21" s="221" t="str">
        <f>D15</f>
        <v>2017/12/27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44.3</v>
      </c>
      <c r="M21" s="247">
        <f>ROUND(AVERAGE(L21:L23),1)</f>
        <v>45.3</v>
      </c>
      <c r="N21" s="247">
        <f>M21</f>
        <v>45.3</v>
      </c>
      <c r="O21" s="242" t="s">
        <v>51</v>
      </c>
      <c r="P21" s="218">
        <f t="shared" si="0"/>
        <v>0</v>
      </c>
      <c r="Q21" s="253">
        <f>ROUND(AVERAGE(L21:L23),3)</f>
        <v>45.333</v>
      </c>
      <c r="R21" s="254">
        <f ca="1" t="shared" si="1"/>
        <v>1022.35</v>
      </c>
    </row>
    <row r="22" s="3" customFormat="1" ht="29.25" customHeight="1" spans="1:18">
      <c r="A22" s="256" t="str">
        <f>CONCATENATE(LEFT(L$7,P7),"-8")</f>
        <v>YP-2017-SHY-065-8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49.2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985.18</v>
      </c>
    </row>
    <row r="23" s="3" customFormat="1" ht="29.25" customHeight="1" spans="1:18">
      <c r="A23" s="256" t="str">
        <f>CONCATENATE(LEFT(L$7,P7),"-9")</f>
        <v>YP-2017-SHY-065-9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42.5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1112.82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52</v>
      </c>
      <c r="Q24" s="248" t="s">
        <v>52</v>
      </c>
      <c r="R24" s="248" t="s">
        <v>53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54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56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57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58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966.96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975.14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1026.8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1024.12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982.02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954.69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977.6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1003.94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959.52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52</v>
      </c>
      <c r="Q24" s="248" t="s">
        <v>52</v>
      </c>
      <c r="R24" s="248" t="s">
        <v>53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54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55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4" workbookViewId="0">
      <selection activeCell="AS44" sqref="AS44:AZ46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59</v>
      </c>
      <c r="BI1" s="48"/>
      <c r="BJ1" s="48" t="s">
        <v>60</v>
      </c>
      <c r="BK1" s="48"/>
      <c r="BL1" s="48"/>
      <c r="BM1" s="48" t="s">
        <v>61</v>
      </c>
      <c r="BN1" s="48"/>
      <c r="BP1" s="48" t="s">
        <v>62</v>
      </c>
      <c r="BQ1" s="48"/>
      <c r="BR1" s="48" t="s">
        <v>60</v>
      </c>
      <c r="BS1" s="48"/>
      <c r="BT1" s="48"/>
      <c r="BU1" s="48" t="s">
        <v>61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65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报告编号：BG-2017-SHY-065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66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69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YP-2017-SHY-065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K24+015分离立交1-0桩基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71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73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74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54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YP-2017-SHY-065-1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2017/12/27-2018/01/24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51</v>
      </c>
      <c r="AA38" s="159"/>
      <c r="AB38" s="159"/>
      <c r="AC38" s="159"/>
      <c r="AD38" s="159"/>
      <c r="AE38" s="159"/>
      <c r="AF38" s="159"/>
      <c r="AG38" s="166"/>
      <c r="AH38" s="169" t="s">
        <v>80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 t="str">
        <f>强度记录!L15</f>
        <v>43,1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43.3</v>
      </c>
      <c r="BB38" s="188"/>
      <c r="BC38" s="188"/>
      <c r="BD38" s="188"/>
      <c r="BE38" s="188"/>
      <c r="BF38" s="193"/>
      <c r="BG38" s="158" t="s">
        <v>81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123.7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YP-2017-SHY-065-2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44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YP-2017-SHY-065-3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42.8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YP-2017-SHY-065-4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2017/12/27-2018/01/24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51</v>
      </c>
      <c r="AA47" s="159"/>
      <c r="AB47" s="159"/>
      <c r="AC47" s="159"/>
      <c r="AD47" s="159"/>
      <c r="AE47" s="159"/>
      <c r="AF47" s="159"/>
      <c r="AG47" s="166"/>
      <c r="AH47" s="169" t="s">
        <v>80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44.3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44.2</v>
      </c>
      <c r="BB47" s="188"/>
      <c r="BC47" s="188"/>
      <c r="BD47" s="188"/>
      <c r="BE47" s="188"/>
      <c r="BF47" s="193"/>
      <c r="BG47" s="158" t="s">
        <v>81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126.3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YP-2017-SHY-065-5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45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YP-2017-SHY-065-6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43.1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YP-2017-SHY-065-7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2017/12/27-2018/01/24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51</v>
      </c>
      <c r="AA56" s="159"/>
      <c r="AB56" s="159"/>
      <c r="AC56" s="159"/>
      <c r="AD56" s="159"/>
      <c r="AE56" s="159"/>
      <c r="AF56" s="159"/>
      <c r="AG56" s="166"/>
      <c r="AH56" s="169" t="s">
        <v>80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44.3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45.3</v>
      </c>
      <c r="BB56" s="188"/>
      <c r="BC56" s="188"/>
      <c r="BD56" s="188"/>
      <c r="BE56" s="188"/>
      <c r="BF56" s="193"/>
      <c r="BG56" s="158" t="s">
        <v>81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129.4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YP-2017-SHY-065-8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49.2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YP-2017-SHY-065-9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42.5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83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86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59</v>
      </c>
      <c r="BI1" s="48"/>
      <c r="BJ1" s="86"/>
      <c r="BK1" s="86"/>
      <c r="BL1" s="86"/>
      <c r="BM1" s="48" t="s">
        <v>61</v>
      </c>
      <c r="BN1" s="48"/>
      <c r="BP1" s="48" t="s">
        <v>62</v>
      </c>
      <c r="BQ1" s="48"/>
      <c r="BR1" s="48"/>
      <c r="BS1" s="48"/>
      <c r="BT1" s="48"/>
      <c r="BU1" s="48" t="s">
        <v>61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95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96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65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97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77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78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54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82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84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85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87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88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89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90</v>
      </c>
      <c r="AQ98" s="48"/>
      <c r="AR98" s="48"/>
      <c r="AS98" s="48"/>
      <c r="AT98" s="48"/>
      <c r="AU98" s="48"/>
      <c r="AV98" s="48"/>
      <c r="AW98" s="48"/>
      <c r="AX98" s="48"/>
      <c r="AY98" s="48" t="s">
        <v>91</v>
      </c>
      <c r="AZ98" s="48"/>
      <c r="BA98" s="48"/>
      <c r="BB98" s="48"/>
      <c r="BC98" s="48"/>
      <c r="BD98" s="48"/>
      <c r="BE98" s="48" t="s">
        <v>92</v>
      </c>
      <c r="BF98" s="48"/>
      <c r="BG98" s="48"/>
      <c r="BH98" s="48"/>
      <c r="BI98" s="48"/>
      <c r="BJ98" s="48"/>
      <c r="BK98" s="48" t="s">
        <v>93</v>
      </c>
      <c r="BL98" s="48"/>
      <c r="BM98" s="48"/>
      <c r="BN98" s="85"/>
      <c r="BO98" s="48" t="s">
        <v>94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100</v>
      </c>
      <c r="M1" s="18"/>
      <c r="N1" s="18"/>
    </row>
    <row r="2" s="3" customFormat="1" ht="14.1" customHeight="1" spans="12:14">
      <c r="L2" s="19"/>
      <c r="M2" s="19" t="s">
        <v>101</v>
      </c>
      <c r="N2" s="19"/>
    </row>
    <row r="3" s="3" customFormat="1" ht="24.95" customHeight="1" spans="1:15">
      <c r="A3" s="104" t="s">
        <v>102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103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98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104</v>
      </c>
      <c r="J11" s="110" t="s">
        <v>105</v>
      </c>
      <c r="K11" s="110" t="s">
        <v>106</v>
      </c>
      <c r="L11" s="110" t="s">
        <v>107</v>
      </c>
      <c r="M11" s="110" t="s">
        <v>108</v>
      </c>
      <c r="N11" s="115" t="s">
        <v>109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110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59</v>
      </c>
      <c r="BI1" s="48"/>
      <c r="BJ1" s="86"/>
      <c r="BK1" s="86"/>
      <c r="BL1" s="86"/>
      <c r="BM1" s="48" t="s">
        <v>61</v>
      </c>
      <c r="BN1" s="48"/>
      <c r="BP1" s="48" t="s">
        <v>62</v>
      </c>
      <c r="BQ1" s="48"/>
      <c r="BR1" s="48"/>
      <c r="BS1" s="48"/>
      <c r="BT1" s="48"/>
      <c r="BU1" s="48" t="s">
        <v>61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65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113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67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68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70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72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98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75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99</v>
      </c>
      <c r="E35" s="52"/>
      <c r="F35" s="52"/>
      <c r="G35" s="52"/>
      <c r="H35" s="52"/>
      <c r="I35" s="52"/>
      <c r="J35" s="52"/>
      <c r="K35" s="52"/>
      <c r="L35" s="52"/>
      <c r="M35" s="56" t="s">
        <v>76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114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115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79</v>
      </c>
      <c r="BH35" s="40"/>
      <c r="BI35" s="40"/>
      <c r="BJ35" s="40"/>
      <c r="BK35" s="40"/>
      <c r="BL35" s="40"/>
      <c r="BM35" s="40"/>
      <c r="BN35" s="40"/>
      <c r="BO35" s="56" t="s">
        <v>54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82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84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85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87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88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89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90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91</v>
      </c>
      <c r="AZ100" s="48"/>
      <c r="BA100" s="48"/>
      <c r="BB100" s="48"/>
      <c r="BC100" s="48"/>
      <c r="BD100" s="48"/>
      <c r="BE100" s="48" t="s">
        <v>92</v>
      </c>
      <c r="BF100" s="48"/>
      <c r="BG100" s="48"/>
      <c r="BH100" s="48"/>
      <c r="BI100" s="48"/>
      <c r="BJ100" s="48"/>
      <c r="BK100" s="48" t="s">
        <v>93</v>
      </c>
      <c r="BL100" s="48"/>
      <c r="BM100" s="48"/>
      <c r="BN100" s="85"/>
      <c r="BO100" s="48" t="s">
        <v>94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100</v>
      </c>
      <c r="M1" s="18"/>
      <c r="N1" s="18"/>
      <c r="O1" s="18"/>
    </row>
    <row r="2" s="1" customFormat="1" ht="14.1" customHeight="1" spans="13:15">
      <c r="M2" s="19"/>
      <c r="N2" s="19" t="s">
        <v>116</v>
      </c>
      <c r="O2" s="19"/>
    </row>
    <row r="3" s="1" customFormat="1" ht="24.95" customHeight="1" spans="1:15">
      <c r="A3" s="5" t="s">
        <v>117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118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119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120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121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122</v>
      </c>
      <c r="B15" s="12"/>
      <c r="C15" s="12"/>
      <c r="D15" s="12"/>
      <c r="E15" s="12"/>
      <c r="F15" s="12"/>
      <c r="G15" s="12"/>
      <c r="H15" s="12" t="s">
        <v>123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124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125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126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127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129</v>
      </c>
      <c r="B22" s="12" t="s">
        <v>130</v>
      </c>
      <c r="C22" s="12" t="s">
        <v>131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132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133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134</v>
      </c>
      <c r="C25" s="12" t="s">
        <v>131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132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133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135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137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138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54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110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2018-03-11T23:31:44Z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