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<sst xmlns="http://schemas.openxmlformats.org/spreadsheetml/2006/main" count="145">
  <si>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</si>
  <si>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</si>
  <si>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</si>
  <si>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</si>
  <si>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</si>
  <si>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JL-2018-SHY-202</t>
    </r>
  </si>
  <si>
    <t>工程部位/用途</t>
  </si>
  <si>
    <t>尚义二号水库中桥左幅0-1桩基</t>
  </si>
  <si>
    <t>委托/任务编号</t>
  </si>
  <si>
    <t>/</t>
  </si>
  <si>
    <t>试验依据</t>
  </si>
  <si>
    <t>JTG E30-2005</t>
  </si>
  <si>
    <t>样品编号</t>
  </si>
  <si>
    <t>YP-2018-SHY-202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</si>
  <si>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</si>
  <si>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</si>
  <si>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</si>
  <si>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</si>
  <si>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</si>
  <si>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</si>
  <si>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</si>
  <si>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</si>
  <si>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2018/05/09-2018/06/06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</si>
  <si>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</si>
  <si>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</si>
  <si>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</si>
  <si>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</si>
  <si>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</si>
  <si>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</si>
  <si>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</si>
  <si>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</si>
  <si>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</si>
  <si>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</si>
  <si>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</si>
  <si>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</si>
  <si>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</si>
  <si>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</si>
  <si>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</si>
  <si>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</si>
  <si>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</si>
  <si>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</si>
  <si>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</si>
  <si>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</si>
  <si>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</si>
  <si>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</si>
  <si>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</si>
  <si>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</si>
  <si>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</si>
  <si>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</si>
  <si>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</si>
  <si>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</si>
  <si>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</si>
  <si>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</si>
  <si>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983.62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</si>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</sst>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0.0_ "/>
    <numFmt numFmtId="177" formatCode="0.00;[Red]0.00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8" fillId="25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48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6" borderId="49" applyNumberFormat="0" applyAlignment="0" applyProtection="0">
      <alignment vertical="center"/>
    </xf>
    <xf numFmtId="0" fontId="31" fillId="16" borderId="53" applyNumberFormat="0" applyAlignment="0" applyProtection="0">
      <alignment vertical="center"/>
    </xf>
    <xf numFmtId="0" fontId="13" fillId="8" borderId="47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zoomScale="130" zoomScaleNormal="130" topLeftCell="A10" workbookViewId="0">
      <selection activeCell="L20" sqref="L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02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YP-2018-SHY-202-1</v>
      </c>
      <c r="B15" s="229" t="s">
        <v>47</v>
      </c>
      <c r="C15" s="230"/>
      <c r="D15" s="258" t="str">
        <f>LEFT(L9,P9)</f>
        <v>2018/05/09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910.29</v>
      </c>
      <c r="L15" s="245">
        <v>40.4</v>
      </c>
      <c r="M15" s="246">
        <v>42.8</v>
      </c>
      <c r="N15" s="246">
        <f>M15</f>
        <v>42.8</v>
      </c>
      <c r="O15" s="241" t="s">
        <v>51</v>
      </c>
      <c r="P15" s="216">
        <f t="shared" ref="P15:P23" si="0">ROUND(K15/22.5,3)</f>
        <v>40.457</v>
      </c>
      <c r="Q15" s="252">
        <f>ROUND(AVERAGE(L15:L17),3)</f>
        <v>42.8</v>
      </c>
      <c r="R15" s="253">
        <f ca="1" t="shared" ref="R15:R23" si="1">ROUND(R$14+RAND()*S$14,2)</f>
        <v>1093.89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YP-2018-SHY-202-2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1015.9</v>
      </c>
      <c r="L16" s="245">
        <v>45.2</v>
      </c>
      <c r="M16" s="246"/>
      <c r="N16" s="246"/>
      <c r="O16" s="241"/>
      <c r="P16" s="216">
        <f t="shared" si="0"/>
        <v>45.151</v>
      </c>
      <c r="Q16" s="252"/>
      <c r="R16" s="253">
        <f ca="1" t="shared" si="1"/>
        <v>1002.44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YP-2018-SHY-202-3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963.22</v>
      </c>
      <c r="L17" s="245">
        <v>42.8</v>
      </c>
      <c r="M17" s="246"/>
      <c r="N17" s="246"/>
      <c r="O17" s="241"/>
      <c r="P17" s="216">
        <f t="shared" si="0"/>
        <v>42.81</v>
      </c>
      <c r="Q17" s="252"/>
      <c r="R17" s="253">
        <f ca="1" t="shared" si="1"/>
        <v>1066.98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YP-2018-SHY-202-4</v>
      </c>
      <c r="B18" s="229" t="s">
        <v>47</v>
      </c>
      <c r="C18" s="230"/>
      <c r="D18" s="219" t="str">
        <f>D15</f>
        <v>2018/05/09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43.7</v>
      </c>
      <c r="M18" s="246">
        <v>43.4</v>
      </c>
      <c r="N18" s="246">
        <f>M18</f>
        <v>43.4</v>
      </c>
      <c r="O18" s="241" t="s">
        <v>51</v>
      </c>
      <c r="P18" s="216">
        <f>ROUND(K19/22.5,3)</f>
        <v>43.72</v>
      </c>
      <c r="Q18" s="252">
        <f>ROUND(AVERAGE(L18:L20),3)</f>
        <v>43.433</v>
      </c>
      <c r="R18" s="253">
        <f ca="1" t="shared" si="1"/>
        <v>960.81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YP-2018-SHY-202-5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983.69</v>
      </c>
      <c r="L19" s="245">
        <v>43.7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999.85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YP-2018-SHY-202-6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964.62</v>
      </c>
      <c r="L20" s="245">
        <v>42.9</v>
      </c>
      <c r="M20" s="246"/>
      <c r="N20" s="246"/>
      <c r="O20" s="241"/>
      <c r="P20" s="216">
        <f t="shared" si="0"/>
        <v>42.872</v>
      </c>
      <c r="Q20" s="252"/>
      <c r="R20" s="253">
        <f ca="1" t="shared" si="1"/>
        <v>993.72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1107.26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1095.95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1077.18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1001.3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1014.86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997.33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968.41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1012.18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1008.39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961.97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972.94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971.96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报告编号：BG-2018-SHY-202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YP-2018-SHY-202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尚义二号水库中桥左幅0-1桩基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YP-2018-SHY-202-1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2018/05/09-2018/06/06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40.4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42.8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122.3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YP-2018-SHY-202-2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45.2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YP-2018-SHY-202-3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42.8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YP-2018-SHY-202-4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2018/05/09-2018/06/06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43.7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43.4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124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YP-2018-SHY-202-5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43.7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YP-2018-SHY-202-6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42.9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2018-06-10T12:33:10Z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