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<sst xmlns="http://schemas.openxmlformats.org/spreadsheetml/2006/main" count="142">
  <si>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</si>
  <si>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</si>
  <si>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</si>
  <si>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</si>
  <si>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</si>
  <si>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JL-2018-SHY-209</t>
    </r>
  </si>
  <si>
    <t>工程部位/用途</t>
  </si>
  <si>
    <t>GDLK0+324盖板涵基础</t>
  </si>
  <si>
    <t>委托/任务编号</t>
  </si>
  <si>
    <t>/</t>
  </si>
  <si>
    <t>试验依据</t>
  </si>
  <si>
    <t>JTG E30-2005</t>
  </si>
  <si>
    <t>样品编号</t>
  </si>
  <si>
    <t>YP-2018-SHY-209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</si>
  <si>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</si>
  <si>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</si>
  <si>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</si>
  <si>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</si>
  <si>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</si>
  <si>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</si>
  <si>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</si>
  <si>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</si>
  <si>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2018/05/11-2018/06/08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</si>
  <si>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</si>
  <si>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</si>
  <si>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</si>
  <si>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</si>
  <si>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</si>
  <si>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</si>
  <si>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</si>
  <si>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</si>
  <si>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</si>
  <si>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</si>
  <si>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</si>
  <si>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</si>
  <si>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</si>
  <si>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</si>
  <si>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</si>
  <si>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</si>
  <si>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</si>
  <si>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</si>
  <si>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</si>
  <si>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</si>
  <si>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</si>
  <si>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</si>
  <si>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</si>
  <si>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</si>
  <si>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20</t>
  </si>
  <si>
    <t>28</t>
  </si>
  <si>
    <t>150</t>
  </si>
  <si>
    <t>22500</t>
  </si>
  <si>
    <t>标准养护</t>
  </si>
  <si>
    <t>d7fg</t>
  </si>
  <si>
    <t>618.93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</si>
  <si>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</si>
  <si>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</si>
  <si>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</si>
  <si>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</si>
  <si>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</si>
  <si>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</si>
  <si>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</si>
  <si>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</si>
  <si>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</si>
  <si>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</si>
  <si>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</si>
  <si>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</si>
  <si>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</si>
  <si>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</si>
  <si>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</si>
  <si>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</si>
  <si>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</si>
  <si>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</si>
  <si>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</si>
  <si>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</si>
  <si>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</si>
  <si>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</si>
  <si>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</si>
  <si>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</si>
  <si>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</si>
  <si>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</si>
  <si>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</si>
  <si>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</si>
  <si>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≥20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</si>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</sst>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8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49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9" fillId="23" borderId="54" applyNumberFormat="0" applyAlignment="0" applyProtection="0">
      <alignment vertical="center"/>
    </xf>
    <xf numFmtId="0" fontId="27" fillId="23" borderId="48" applyNumberFormat="0" applyAlignment="0" applyProtection="0">
      <alignment vertical="center"/>
    </xf>
    <xf numFmtId="0" fontId="20" fillId="17" borderId="5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47" applyNumberFormat="0" applyFill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26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19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ht="23" customHeight="1" spans="1:15">
      <c r="A6" s="9" t="s">
        <v>6</v>
      </c>
      <c r="B6" s="10"/>
      <c r="C6" s="20"/>
      <c r="D6" s="253" t="s">
        <v>7</v>
      </c>
      <c r="E6" s="253"/>
      <c r="F6" s="253"/>
      <c r="G6" s="253"/>
      <c r="H6" s="253"/>
      <c r="I6" s="253"/>
      <c r="J6" s="21" t="s">
        <v>8</v>
      </c>
      <c r="K6" s="10"/>
      <c r="L6" s="237" t="s">
        <v>9</v>
      </c>
      <c r="M6" s="237"/>
      <c r="N6" s="237"/>
      <c r="O6" s="238"/>
    </row>
    <row r="7" ht="23" customHeight="1" spans="1:17">
      <c r="A7" s="11" t="s">
        <v>10</v>
      </c>
      <c r="B7" s="12"/>
      <c r="C7" s="12"/>
      <c r="D7" s="254" t="s">
        <v>11</v>
      </c>
      <c r="E7" s="254"/>
      <c r="F7" s="254"/>
      <c r="G7" s="254"/>
      <c r="H7" s="254"/>
      <c r="I7" s="254"/>
      <c r="J7" s="12" t="s">
        <v>12</v>
      </c>
      <c r="K7" s="12"/>
      <c r="L7" s="258" t="s">
        <v>13</v>
      </c>
      <c r="M7" s="258"/>
      <c r="N7" s="258"/>
      <c r="O7" s="259"/>
      <c r="P7" s="2" t="s">
        <v>14</v>
      </c>
      <c r="Q7" s="215" t="str">
        <f>RIGHT(L7,2)</f>
        <v>09</v>
      </c>
    </row>
    <row r="8" ht="23" customHeight="1" spans="1:15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</row>
    <row r="9" ht="23" customHeight="1" spans="1:16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8" t="s">
        <v>22</v>
      </c>
      <c r="M9" s="258"/>
      <c r="N9" s="258"/>
      <c r="O9" s="259"/>
      <c r="P9" s="2" t="s">
        <v>23</v>
      </c>
    </row>
    <row r="10" ht="30" customHeight="1" spans="1:15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3" customHeight="1" spans="1:15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6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40.6742231060119</v>
      </c>
    </row>
    <row r="15" ht="28" customHeight="1" spans="1:26">
      <c r="A15" s="255" t="str">
        <f>CONCATENATE(LEFT(L$7,P7),"-1")</f>
        <v>YP-2018-SHY-209-1</v>
      </c>
      <c r="B15" s="228" t="s">
        <v>47</v>
      </c>
      <c r="C15" s="229"/>
      <c r="D15" s="256" t="str">
        <f>LEFT(L9,P9)</f>
        <v>2018/05/11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628.62</v>
      </c>
      <c r="L15" s="243">
        <v>27.9</v>
      </c>
      <c r="M15" s="244">
        <v>26.9</v>
      </c>
      <c r="N15" s="244">
        <f>M15</f>
        <v>26.9</v>
      </c>
      <c r="O15" s="239" t="s">
        <v>51</v>
      </c>
      <c r="P15" s="215">
        <f t="shared" ref="P15:P23" si="0">ROUND(K15/22.5,3)</f>
        <v>27.939</v>
      </c>
      <c r="Q15" s="250">
        <f>ROUND(AVERAGE(L15:L17),3)</f>
        <v>26.9</v>
      </c>
      <c r="R15" s="251">
        <f ca="1" t="shared" ref="R15:R23" si="1">ROUND(R$14+RAND()*S$14,2)</f>
        <v>979.55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5" t="str">
        <f>CONCATENATE(LEFT(L$7,P7),"-2")</f>
        <v>YP-2018-SHY-209-2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585.44</v>
      </c>
      <c r="L16" s="243">
        <v>26</v>
      </c>
      <c r="M16" s="244"/>
      <c r="N16" s="244"/>
      <c r="O16" s="239"/>
      <c r="P16" s="215">
        <f t="shared" si="0"/>
        <v>26.02</v>
      </c>
      <c r="Q16" s="250"/>
      <c r="R16" s="251">
        <f ca="1" t="shared" si="1"/>
        <v>1002.69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5" t="str">
        <f>CONCATENATE(LEFT(L$7,P7),"-3")</f>
        <v>YP-2018-SHY-209-3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604.32</v>
      </c>
      <c r="L17" s="243">
        <v>26.8</v>
      </c>
      <c r="M17" s="244"/>
      <c r="N17" s="244"/>
      <c r="O17" s="239"/>
      <c r="P17" s="215">
        <f t="shared" si="0"/>
        <v>26.859</v>
      </c>
      <c r="Q17" s="250"/>
      <c r="R17" s="251">
        <f ca="1" t="shared" si="1"/>
        <v>1038.22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5" t="str">
        <f>CONCATENATE(LEFT(L$7,P7),"-4")</f>
        <v>YP-2018-SHY-209-4</v>
      </c>
      <c r="B18" s="228" t="s">
        <v>47</v>
      </c>
      <c r="C18" s="229"/>
      <c r="D18" s="218" t="str">
        <f>D15</f>
        <v>2018/05/11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" t="s">
        <v>53</v>
      </c>
      <c r="L18" s="243">
        <v>27.5</v>
      </c>
      <c r="M18" s="244">
        <v>26.8</v>
      </c>
      <c r="N18" s="244">
        <f>M18</f>
        <v>26.8</v>
      </c>
      <c r="O18" s="239" t="s">
        <v>51</v>
      </c>
      <c r="P18" s="215">
        <f>ROUND(K19/22.5,3)</f>
        <v>26.818</v>
      </c>
      <c r="Q18" s="250">
        <f>ROUND(AVERAGE(L18:L20),3)</f>
        <v>26.767</v>
      </c>
      <c r="R18" s="251">
        <f ca="1" t="shared" si="1"/>
        <v>1027.05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5" t="str">
        <f>CONCATENATE(LEFT(L$7,P7),"-5")</f>
        <v>YP-2018-SHY-209-5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603.4</v>
      </c>
      <c r="L19" s="243">
        <v>26.8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1029.54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5" t="str">
        <f>CONCATENATE(LEFT(L$7,P7),"-6")</f>
        <v>YP-2018-SHY-209-6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584.84</v>
      </c>
      <c r="L20" s="243">
        <v>26</v>
      </c>
      <c r="M20" s="244"/>
      <c r="N20" s="244"/>
      <c r="O20" s="239"/>
      <c r="P20" s="215">
        <f t="shared" si="0"/>
        <v>25.993</v>
      </c>
      <c r="Q20" s="250"/>
      <c r="R20" s="251">
        <f ca="1" t="shared" si="1"/>
        <v>1056.61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1016.25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1050.43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1043.96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8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</row>
    <row r="26" ht="28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</row>
    <row r="27" s="3" customFormat="1" ht="21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13" customHeight="1" spans="18:18">
      <c r="R28" s="252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5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ht="25" customHeight="1" spans="1:15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</row>
    <row r="7" ht="25" customHeight="1" spans="1:15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</row>
    <row r="8" ht="25" customHeight="1" spans="1:15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</row>
    <row r="9" ht="25" customHeight="1" spans="1:15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</row>
    <row r="10" ht="35.15" customHeight="1" spans="1:15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</row>
    <row r="11" ht="28.5" customHeight="1" spans="1:15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</row>
    <row r="12" ht="22.5" customHeight="1" spans="1:15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2" t="s">
        <v>43</v>
      </c>
    </row>
    <row r="14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60</v>
      </c>
    </row>
    <row r="15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1023.34</v>
      </c>
    </row>
    <row r="16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1029.73</v>
      </c>
    </row>
    <row r="17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1019.71</v>
      </c>
    </row>
    <row r="18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956.62</v>
      </c>
    </row>
    <row r="19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1003.92</v>
      </c>
    </row>
    <row r="20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985.68</v>
      </c>
    </row>
    <row r="2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984.03</v>
      </c>
    </row>
    <row r="22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1024.2</v>
      </c>
    </row>
    <row r="23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981.37</v>
      </c>
    </row>
    <row r="24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54</v>
      </c>
      <c r="Q24" s="245" t="s">
        <v>54</v>
      </c>
      <c r="R24" s="245" t="s">
        <v>55</v>
      </c>
    </row>
    <row r="25" ht="29.25" customHeight="1" spans="1:15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</row>
    <row r="26" ht="29.25" customHeight="1" spans="1:15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</row>
    <row r="27" s="3" customFormat="1" ht="42.75" customHeight="1" spans="1:18">
      <c r="A27" s="13" t="s">
        <v>56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3" customFormat="1" ht="5.15" customHeight="1" spans="18:18">
      <c r="R28" s="252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3" customFormat="1" customHeight="1" spans="18:18">
      <c r="R30" s="252"/>
    </row>
    <row r="31" s="3" customFormat="1" customHeight="1" spans="18:18">
      <c r="R31" s="252"/>
    </row>
    <row r="32" s="3" customFormat="1" customHeight="1" spans="18:18">
      <c r="R32" s="252"/>
    </row>
    <row r="33" s="3" customFormat="1" customHeight="1" spans="18:18">
      <c r="R33" s="252"/>
    </row>
    <row r="34" s="3" customFormat="1" customHeight="1" spans="18:18">
      <c r="R34" s="252"/>
    </row>
    <row r="35" s="3" customFormat="1" customHeight="1" spans="18:18">
      <c r="R35" s="252"/>
    </row>
    <row r="36" s="3" customFormat="1" customHeight="1" spans="18:18">
      <c r="R36" s="252"/>
    </row>
    <row r="37" s="3" customFormat="1" customHeight="1" spans="18:18">
      <c r="R37" s="252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21:C23"/>
    <mergeCell ref="B12:C14"/>
    <mergeCell ref="B24:C26"/>
    <mergeCell ref="B15:C17"/>
    <mergeCell ref="B18:C20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48" t="s">
        <v>62</v>
      </c>
      <c r="BK1" s="48"/>
      <c r="BL1" s="48"/>
      <c r="BM1" s="48" t="s">
        <v>63</v>
      </c>
      <c r="BN1" s="48"/>
      <c r="BP1" s="48" t="s">
        <v>64</v>
      </c>
      <c r="BQ1" s="48"/>
      <c r="BR1" s="48" t="s">
        <v>62</v>
      </c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报告编号：BG-2018-SHY-209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68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71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YP-2018-SHY-209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GDLK0+324盖板涵基础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73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75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20</v>
      </c>
      <c r="BX29" s="199"/>
      <c r="BY29" s="199"/>
      <c r="BZ29" s="199"/>
      <c r="CA29" s="193" t="s">
        <v>76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YP-2018-SHY-209-1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2018/05/11-2018/06/08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82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27.9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26.9</v>
      </c>
      <c r="BB38" s="185"/>
      <c r="BC38" s="185"/>
      <c r="BD38" s="185"/>
      <c r="BE38" s="185"/>
      <c r="BF38" s="190"/>
      <c r="BG38" s="146" t="s">
        <v>83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134.5</v>
      </c>
      <c r="BP38" s="185"/>
      <c r="BQ38" s="185"/>
      <c r="BR38" s="185"/>
      <c r="BS38" s="185"/>
      <c r="BT38" s="185"/>
      <c r="BU38" s="185"/>
      <c r="BV38" s="202"/>
      <c r="CR38" s="29" t="s">
        <v>84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YP-2018-SHY-209-2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26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YP-2018-SHY-209-3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26.8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YP-2018-SHY-209-4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2018/05/11-2018/06/08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82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27.5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26.8</v>
      </c>
      <c r="BB47" s="185"/>
      <c r="BC47" s="185"/>
      <c r="BD47" s="185"/>
      <c r="BE47" s="185"/>
      <c r="BF47" s="190"/>
      <c r="BG47" s="146" t="s">
        <v>83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134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YP-2018-SHY-209-5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26.8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YP-2018-SHY-209-6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26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86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89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100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79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80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85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4" customHeight="1" spans="4:74">
      <c r="D82" s="39" t="s">
        <v>87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4" customHeight="1" spans="4:74">
      <c r="D89" s="39" t="s">
        <v>88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4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90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91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92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93</v>
      </c>
      <c r="AQ98" s="48"/>
      <c r="AR98" s="48"/>
      <c r="AS98" s="48"/>
      <c r="AT98" s="48"/>
      <c r="AU98" s="48"/>
      <c r="AV98" s="48"/>
      <c r="AW98" s="48"/>
      <c r="AX98" s="48"/>
      <c r="AY98" s="48" t="s">
        <v>94</v>
      </c>
      <c r="AZ98" s="48"/>
      <c r="BA98" s="48"/>
      <c r="BB98" s="48"/>
      <c r="BC98" s="48"/>
      <c r="BD98" s="48"/>
      <c r="BE98" s="48" t="s">
        <v>95</v>
      </c>
      <c r="BF98" s="48"/>
      <c r="BG98" s="48"/>
      <c r="BH98" s="48"/>
      <c r="BI98" s="48"/>
      <c r="BJ98" s="48"/>
      <c r="BK98" s="48" t="s">
        <v>96</v>
      </c>
      <c r="BL98" s="48"/>
      <c r="BM98" s="48"/>
      <c r="BN98" s="85"/>
      <c r="BO98" s="48" t="s">
        <v>97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103</v>
      </c>
      <c r="M1" s="18"/>
      <c r="N1" s="18"/>
    </row>
    <row r="2" ht="14.15" customHeight="1" spans="12:14">
      <c r="L2" s="19"/>
      <c r="M2" s="19" t="s">
        <v>104</v>
      </c>
      <c r="N2" s="19"/>
    </row>
    <row r="3" ht="25" customHeight="1" spans="1:15">
      <c r="A3" s="104" t="s">
        <v>105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106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101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107</v>
      </c>
      <c r="J11" s="110" t="s">
        <v>108</v>
      </c>
      <c r="K11" s="110" t="s">
        <v>109</v>
      </c>
      <c r="L11" s="110" t="s">
        <v>110</v>
      </c>
      <c r="M11" s="110" t="s">
        <v>111</v>
      </c>
      <c r="N11" s="115" t="s">
        <v>112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61</v>
      </c>
      <c r="BI1" s="48"/>
      <c r="BJ1" s="86"/>
      <c r="BK1" s="86"/>
      <c r="BL1" s="86"/>
      <c r="BM1" s="48" t="s">
        <v>63</v>
      </c>
      <c r="BN1" s="48"/>
      <c r="BP1" s="48" t="s">
        <v>64</v>
      </c>
      <c r="BQ1" s="48"/>
      <c r="BR1" s="48"/>
      <c r="BS1" s="48"/>
      <c r="BT1" s="48"/>
      <c r="BU1" s="48" t="s">
        <v>63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67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116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72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74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101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77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102</v>
      </c>
      <c r="E35" s="52"/>
      <c r="F35" s="52"/>
      <c r="G35" s="52"/>
      <c r="H35" s="52"/>
      <c r="I35" s="52"/>
      <c r="J35" s="52"/>
      <c r="K35" s="52"/>
      <c r="L35" s="52"/>
      <c r="M35" s="56" t="s">
        <v>78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81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85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87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88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90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91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92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93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94</v>
      </c>
      <c r="AZ100" s="48"/>
      <c r="BA100" s="48"/>
      <c r="BB100" s="48"/>
      <c r="BC100" s="48"/>
      <c r="BD100" s="48"/>
      <c r="BE100" s="48" t="s">
        <v>95</v>
      </c>
      <c r="BF100" s="48"/>
      <c r="BG100" s="48"/>
      <c r="BH100" s="48"/>
      <c r="BI100" s="48"/>
      <c r="BJ100" s="48"/>
      <c r="BK100" s="48" t="s">
        <v>96</v>
      </c>
      <c r="BL100" s="48"/>
      <c r="BM100" s="48"/>
      <c r="BN100" s="85"/>
      <c r="BO100" s="48" t="s">
        <v>97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103</v>
      </c>
      <c r="M1" s="18"/>
      <c r="N1" s="18"/>
      <c r="O1" s="18"/>
    </row>
    <row r="2" ht="14.15" customHeight="1" spans="13:15">
      <c r="M2" s="19"/>
      <c r="N2" s="19" t="s">
        <v>119</v>
      </c>
      <c r="O2" s="19"/>
    </row>
    <row r="3" ht="25" customHeight="1" spans="1:15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121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122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124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125</v>
      </c>
      <c r="B15" s="12"/>
      <c r="C15" s="12"/>
      <c r="D15" s="12"/>
      <c r="E15" s="12"/>
      <c r="F15" s="12"/>
      <c r="G15" s="12"/>
      <c r="H15" s="12" t="s">
        <v>126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127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128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129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130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132</v>
      </c>
      <c r="B22" s="12" t="s">
        <v>133</v>
      </c>
      <c r="C22" s="12" t="s">
        <v>134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137</v>
      </c>
      <c r="C25" s="12" t="s">
        <v>134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138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141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dcterms:modified xsi:type="dcterms:W3CDTF">2018-06-08T14:09:47Z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