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<sst xmlns="http://schemas.openxmlformats.org/spreadsheetml/2006/main" count="145">
  <si>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</si>
  <si>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</si>
  <si>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</si>
  <si>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</si>
  <si>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</si>
  <si>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JL-2018-SHY-211</t>
    </r>
  </si>
  <si>
    <t>工程部位/用途</t>
  </si>
  <si>
    <t>尚义二号水库中桥右幅1-1桩基</t>
  </si>
  <si>
    <t>/</t>
  </si>
  <si>
    <t>试验依据</t>
  </si>
  <si>
    <t>JTG E30-2005</t>
  </si>
  <si>
    <t>样品编号</t>
  </si>
  <si>
    <t>YP-2018-SHY-211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</si>
  <si>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</si>
  <si>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</si>
  <si>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</si>
  <si>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</si>
  <si>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</si>
  <si>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</si>
  <si>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</si>
  <si>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</si>
  <si>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2018/05/11-2018/06/08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</si>
  <si>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</si>
  <si>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</si>
  <si>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</si>
  <si>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</si>
  <si>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</si>
  <si>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</si>
  <si>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</si>
  <si>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</si>
  <si>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</si>
  <si>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</si>
  <si>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</si>
  <si>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</si>
  <si>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</si>
  <si>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</si>
  <si>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</si>
  <si>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</si>
  <si>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</si>
  <si>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</si>
  <si>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</si>
  <si>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</si>
  <si>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</si>
  <si>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</si>
  <si>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</si>
  <si>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</si>
  <si>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</si>
  <si>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</si>
  <si>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</si>
  <si>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</si>
  <si>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</si>
  <si>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</si>
  <si>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991.16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</si>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</sst>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18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9" borderId="5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48" applyNumberFormat="0" applyFill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5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3" borderId="51" applyNumberFormat="0" applyAlignment="0" applyProtection="0">
      <alignment vertical="center"/>
    </xf>
    <xf numFmtId="0" fontId="20" fillId="13" borderId="49" applyNumberFormat="0" applyAlignment="0" applyProtection="0">
      <alignment vertical="center"/>
    </xf>
    <xf numFmtId="0" fontId="29" fillId="30" borderId="54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14" fillId="0" borderId="47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L17" sqref="L17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11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YP-2018-SHY-211-1</v>
      </c>
      <c r="B15" s="229" t="s">
        <v>46</v>
      </c>
      <c r="C15" s="230"/>
      <c r="D15" s="258" t="str">
        <f>LEFT(L9,P9)</f>
        <v>2018/05/11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994.12</v>
      </c>
      <c r="L15" s="245">
        <v>44.2</v>
      </c>
      <c r="M15" s="246">
        <v>42.6</v>
      </c>
      <c r="N15" s="246">
        <f>M15</f>
        <v>42.6</v>
      </c>
      <c r="O15" s="241" t="s">
        <v>50</v>
      </c>
      <c r="P15" s="216">
        <f t="shared" ref="P15:P23" si="0">ROUND(K15/22.5,3)</f>
        <v>44.183</v>
      </c>
      <c r="Q15" s="252">
        <f>ROUND(AVERAGE(L15:L17),3)</f>
        <v>42.567</v>
      </c>
      <c r="R15" s="253">
        <f ca="1" t="shared" ref="R15:R23" si="1">ROUND(R$14+RAND()*S$14,2)</f>
        <v>976.24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YP-2018-SHY-211-2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918.16</v>
      </c>
      <c r="L16" s="245">
        <v>40.8</v>
      </c>
      <c r="M16" s="246"/>
      <c r="N16" s="246"/>
      <c r="O16" s="241"/>
      <c r="P16" s="216">
        <f t="shared" si="0"/>
        <v>40.807</v>
      </c>
      <c r="Q16" s="252"/>
      <c r="R16" s="253">
        <f ca="1" t="shared" si="1"/>
        <v>1033.43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YP-2018-SHY-211-3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961.03</v>
      </c>
      <c r="L17" s="245">
        <v>42.7</v>
      </c>
      <c r="M17" s="246"/>
      <c r="N17" s="246"/>
      <c r="O17" s="241"/>
      <c r="P17" s="216">
        <f t="shared" si="0"/>
        <v>42.712</v>
      </c>
      <c r="Q17" s="252"/>
      <c r="R17" s="253">
        <f ca="1" t="shared" si="1"/>
        <v>1051.29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YP-2018-SHY-211-4</v>
      </c>
      <c r="B18" s="229" t="s">
        <v>46</v>
      </c>
      <c r="C18" s="230"/>
      <c r="D18" s="219" t="str">
        <f>D15</f>
        <v>2018/05/11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44</v>
      </c>
      <c r="M18" s="246">
        <v>43.4</v>
      </c>
      <c r="N18" s="246">
        <f>M18</f>
        <v>43.4</v>
      </c>
      <c r="O18" s="241" t="s">
        <v>50</v>
      </c>
      <c r="P18" s="216">
        <f>ROUND(K19/22.5,3)</f>
        <v>45.084</v>
      </c>
      <c r="Q18" s="252">
        <f>ROUND(AVERAGE(L18:L20),3)</f>
        <v>43.4</v>
      </c>
      <c r="R18" s="253">
        <f ca="1" t="shared" si="1"/>
        <v>980.17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YP-2018-SHY-211-5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1014.4</v>
      </c>
      <c r="L19" s="245">
        <v>45.1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993.63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YP-2018-SHY-211-6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924.94</v>
      </c>
      <c r="L20" s="245">
        <v>41.1</v>
      </c>
      <c r="M20" s="246"/>
      <c r="N20" s="246"/>
      <c r="O20" s="241"/>
      <c r="P20" s="216">
        <f t="shared" si="0"/>
        <v>41.108</v>
      </c>
      <c r="Q20" s="252"/>
      <c r="R20" s="253">
        <f ca="1" t="shared" si="1"/>
        <v>1098.46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977.7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1003.83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1111.58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993.48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1028.55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1017.49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953.36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985.44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1013.53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998.29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1013.89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973.46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报告编号：BG-2018-SHY-211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YP-2018-SHY-211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尚义二号水库中桥右幅1-1桩基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YP-2018-SHY-211-1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2018/05/11-2018/06/08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44.2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42.6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121.7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YP-2018-SHY-211-2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40.8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YP-2018-SHY-211-3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42.7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YP-2018-SHY-211-4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2018/05/11-2018/06/08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44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43.4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124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YP-2018-SHY-211-5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45.1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YP-2018-SHY-211-6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41.1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2018-06-10T08:47:38Z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