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39CEE0EF-07F8-4586-8CA2-8EB2ACA34E15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<sst xmlns="http://schemas.openxmlformats.org/spreadsheetml/2006/main" count="470" uniqueCount="146">
  <si>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</si>
  <si>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</si>
  <si>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</si>
  <si>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</si>
  <si>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</si>
  <si>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</si>
  <si>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</si>
  <si>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</si>
  <si>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</si>
  <si>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</si>
  <si>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</si>
  <si>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</si>
  <si>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</si>
  <si>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</si>
  <si>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</si>
  <si>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</si>
  <si>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</si>
  <si>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</si>
  <si>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</si>
  <si>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</si>
  <si>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</si>
  <si>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</si>
  <si>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</si>
  <si>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</si>
  <si>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</si>
  <si>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</si>
  <si>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</si>
  <si>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</si>
  <si>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</si>
  <si>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</si>
  <si>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</si>
  <si>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</si>
  <si>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</si>
  <si>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</si>
  <si>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</si>
  <si>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</si>
  <si>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</si>
  <si>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</si>
  <si>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</si>
  <si>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</si>
  <si>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</si>
  <si>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</si>
  <si>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</si>
  <si>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</si>
  <si>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</si>
  <si>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</si>
  <si>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</si>
  <si>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</si>
  <si>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</si>
  <si>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</si>
  <si>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</si>
  <si>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</si>
  <si>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</si>
  <si>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</si>
  <si>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</si>
  <si>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</si>
  <si>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</si>
  <si>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</si>
  <si>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</si>
  <si>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</si>
  <si>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</si>
  <si>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</si>
  <si>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</si>
  <si>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</si>
  <si>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</si>
  <si>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</si>
  <si>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</si>
  <si>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</si>
  <si>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</si>
  <si>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</si>
  <si>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</si>
  <si>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</si>
  <si>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</si>
  <si>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</si>
  <si>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</si>
  <si>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</si>
  <si>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</si>
  <si>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</si>
  <si>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</si>
  <si>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</si>
  <si>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</si>
  <si>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</si>
  <si>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</si>
  <si>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</si>
  <si>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</si>
  <si>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</si>
  <si>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</si>
  <si>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</si>
  <si>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</si>
  <si>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</si>
  <si>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</si>
  <si>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</si>
  <si>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</si>
  <si>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</si>
  <si>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</si>
  <si>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</si>
  <si>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</si>
  <si>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</si>
  <si>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</si>
  <si>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</si>
  <si>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</si>
  <si>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</si>
  <si>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</si>
  <si>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</si>
  <si>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</si>
  <si>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</si>
  <si>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</si>
  <si>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</si>
  <si>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</si>
  <si>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</si>
  <si>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</si>
  <si>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</si>
  <si>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</si>
  <si>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</si>
  <si>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</si>
  <si>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</si>
  <si>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</si>
  <si>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</si>
  <si>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</si>
  <si>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</si>
  <si>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</si>
  <si>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</si>
  <si>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</si>
  <si>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</si>
  <si>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</si>
  <si>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</si>
  <si>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</si>
  <si>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</si>
  <si>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</si>
  <si>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</si>
  <si>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</si>
  <si>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</si>
  <si>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</si>
  <si>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</si>
  <si>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</si>
  <si>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</si>
  <si>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</si>
  <si>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</si>
  <si>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</si>
  <si>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2018/05/31-2018/06/28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</si>
  <si>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JL-2018-SHY-285</t>
    </r>
    <phoneticPr fontId="17" type="noConversion"/>
  </si>
  <si>
    <t>YP-2018-SHY-285</t>
    <phoneticPr fontId="17" type="noConversion"/>
  </si>
  <si>
    <t>K23+738.8乡道分离立交板梁第二跨-6</t>
    <phoneticPr fontId="17" type="noConversion"/>
  </si>
  <si>
    <t>1274.40</t>
    <phoneticPr fontId="17" type="noConversion"/>
  </si>
  <si>
    <t>50</t>
    <phoneticPr fontId="17" type="noConversion"/>
  </si>
  <si>
    <t>≥50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</si>
</sst>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B18" sqref="B18:C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140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142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1236.5666666666666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141</v>
      </c>
      <c r="M7" s="45"/>
      <c r="N7" s="45"/>
      <c r="O7" s="45"/>
      <c r="P7" s="2" t="s">
        <v>10</v>
      </c>
      <c r="Q7" s="21" t="str">
        <f>RIGHT(L7,2)</f>
        <v>85</v>
      </c>
      <c r="R7" s="32">
        <f>(K18+K19+K20)/3</f>
        <v>1250.1333333333332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139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YP-2018-SHY-285-1</v>
      </c>
      <c r="B15" s="37" t="s">
        <v>144</v>
      </c>
      <c r="C15" s="37"/>
      <c r="D15" s="43" t="str">
        <f>LEFT(L9,P9)</f>
        <v>2018/05/31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1237.2</v>
      </c>
      <c r="L15" s="25">
        <f>K15/S6</f>
        <v>54.986666666666672</v>
      </c>
      <c r="M15" s="41">
        <f>R6/S6</f>
        <v>54.958518518518517</v>
      </c>
      <c r="N15" s="41">
        <f>M15</f>
        <v>54.958518518518517</v>
      </c>
      <c r="O15" s="37" t="s">
        <v>45</v>
      </c>
      <c r="P15" s="21">
        <f t="shared" ref="P15:P23" si="0">ROUND(K15/22.5,3)</f>
        <v>54.987000000000002</v>
      </c>
      <c r="Q15" s="40">
        <f>ROUND(AVERAGE(L15:L17),3)</f>
        <v>54.959000000000003</v>
      </c>
      <c r="R15" s="30">
        <f t="shared" ref="R15:R23" ca="1" si="1">ROUND(R$14+RAND()*S$14,2)</f>
        <v>995.43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YP-2018-SHY-285-2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1243.5</v>
      </c>
      <c r="L16" s="25">
        <f>K16/S6</f>
        <v>55.266666666666666</v>
      </c>
      <c r="M16" s="41"/>
      <c r="N16" s="41"/>
      <c r="O16" s="37"/>
      <c r="P16" s="21">
        <f t="shared" si="0"/>
        <v>55.267000000000003</v>
      </c>
      <c r="Q16" s="40"/>
      <c r="R16" s="30">
        <f t="shared" ca="1" si="1"/>
        <v>961.68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YP-2018-SHY-285-3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1229</v>
      </c>
      <c r="L17" s="25">
        <f>K17/S6</f>
        <v>54.62222222222222</v>
      </c>
      <c r="M17" s="41"/>
      <c r="N17" s="41"/>
      <c r="O17" s="37"/>
      <c r="P17" s="21">
        <f t="shared" si="0"/>
        <v>54.622</v>
      </c>
      <c r="Q17" s="40"/>
      <c r="R17" s="30">
        <f t="shared" ca="1" si="1"/>
        <v>1015.39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YP-2018-SHY-285-4</v>
      </c>
      <c r="B18" s="37" t="s">
        <v>144</v>
      </c>
      <c r="C18" s="37"/>
      <c r="D18" s="44" t="str">
        <f>D15</f>
        <v>2018/05/31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143</v>
      </c>
      <c r="L18" s="25">
        <f>K18/S6</f>
        <v>56.64</v>
      </c>
      <c r="M18" s="41">
        <f>R7/S6</f>
        <v>55.561481481481479</v>
      </c>
      <c r="N18" s="41">
        <f>M18</f>
        <v>55.561481481481479</v>
      </c>
      <c r="O18" s="37" t="s">
        <v>45</v>
      </c>
      <c r="P18" s="21">
        <f>ROUND(K19/22.5,3)</f>
        <v>54.457999999999998</v>
      </c>
      <c r="Q18" s="40">
        <f>ROUND(AVERAGE(L18:L20),3)</f>
        <v>55.561</v>
      </c>
      <c r="R18" s="30">
        <f t="shared" ca="1" si="1"/>
        <v>1009.07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YP-2018-SHY-285-5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1225.3</v>
      </c>
      <c r="L19" s="25">
        <f>K19/S6</f>
        <v>54.457777777777778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1110.3800000000001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YP-2018-SHY-285-6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1250.7</v>
      </c>
      <c r="L20" s="25">
        <f>K20/S6</f>
        <v>55.586666666666666</v>
      </c>
      <c r="M20" s="41"/>
      <c r="N20" s="41"/>
      <c r="O20" s="37"/>
      <c r="P20" s="21">
        <f t="shared" si="0"/>
        <v>55.587000000000003</v>
      </c>
      <c r="Q20" s="40"/>
      <c r="R20" s="30">
        <f t="shared" ca="1" si="1"/>
        <v>1042.98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1015.82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968.24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1029.5999999999999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1027.07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987.3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1010.23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1020.48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952.56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990.37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1002.19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1006.23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1024.71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0" zoomScaleNormal="100" zoomScaleSheetLayoutView="100" workbookViewId="0">
      <selection activeCell="BW32" sqref="BW32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报告编号：BG-2018-SHY-285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YP-2018-SHY-285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K23+738.8乡道分离立交板梁第二跨-6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50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YP-2018-SHY-285-1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2018/05/31-2018/06/28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145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54.986666666666672</v>
      </c>
      <c r="AT38" s="92"/>
      <c r="AU38" s="92"/>
      <c r="AV38" s="92"/>
      <c r="AW38" s="92"/>
      <c r="AX38" s="92"/>
      <c r="AY38" s="92"/>
      <c r="AZ38" s="92"/>
      <c r="BA38" s="92">
        <f>强度记录!M15</f>
        <v>54.958518518518517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109.9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YP-2018-SHY-285-2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55.266666666666666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YP-2018-SHY-285-3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54.62222222222222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YP-2018-SHY-285-4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2018/05/31-2018/06/28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145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56.64</v>
      </c>
      <c r="AT47" s="92"/>
      <c r="AU47" s="92"/>
      <c r="AV47" s="92"/>
      <c r="AW47" s="92"/>
      <c r="AX47" s="92"/>
      <c r="AY47" s="92"/>
      <c r="AZ47" s="92"/>
      <c r="BA47" s="92">
        <f>强度记录!M18</f>
        <v>55.561481481481479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111.1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YP-2018-SHY-285-5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54.457777777777778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YP-2018-SHY-285-6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55.586666666666666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2018-06-28T07:36:46Z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