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15E968BD-A3B1-4B36-BC8A-0E2FC250361E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<sst xmlns="http://schemas.openxmlformats.org/spreadsheetml/2006/main" count="470" uniqueCount="146">
  <si>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</si>
  <si>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</si>
  <si>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</si>
  <si>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</si>
  <si>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</si>
  <si>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</si>
  <si>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</si>
  <si>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</si>
  <si>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</si>
  <si>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</si>
  <si>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</si>
  <si>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</si>
  <si>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</si>
  <si>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</si>
  <si>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</si>
  <si>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</si>
  <si>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</si>
  <si>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</si>
  <si>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</si>
  <si>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</si>
  <si>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</si>
  <si>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</si>
  <si>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</si>
  <si>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</si>
  <si>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</si>
  <si>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</si>
  <si>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</si>
  <si>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</si>
  <si>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</si>
  <si>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</si>
  <si>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</si>
  <si>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</si>
  <si>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</si>
  <si>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</si>
  <si>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</si>
  <si>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</si>
  <si>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</si>
  <si>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</si>
  <si>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</si>
  <si>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</si>
  <si>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</si>
  <si>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</si>
  <si>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</si>
  <si>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</si>
  <si>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</si>
  <si>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</si>
  <si>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</si>
  <si>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</si>
  <si>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</si>
  <si>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</si>
  <si>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</si>
  <si>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</si>
  <si>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</si>
  <si>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</si>
  <si>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</si>
  <si>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</si>
  <si>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</si>
  <si>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</si>
  <si>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</si>
  <si>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</si>
  <si>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</si>
  <si>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</si>
  <si>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</si>
  <si>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</si>
  <si>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</si>
  <si>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</si>
  <si>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</si>
  <si>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</si>
  <si>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</si>
  <si>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</si>
  <si>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</si>
  <si>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</si>
  <si>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</si>
  <si>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</si>
  <si>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</si>
  <si>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</si>
  <si>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</si>
  <si>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</si>
  <si>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</si>
  <si>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</si>
  <si>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</si>
  <si>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</si>
  <si>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</si>
  <si>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</si>
  <si>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</si>
  <si>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</si>
  <si>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</si>
  <si>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</si>
  <si>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</si>
  <si>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</si>
  <si>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</si>
  <si>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</si>
  <si>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</si>
  <si>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</si>
  <si>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</si>
  <si>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</si>
  <si>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</si>
  <si>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</si>
  <si>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</si>
  <si>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</si>
  <si>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</si>
  <si>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</si>
  <si>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</si>
  <si>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</si>
  <si>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</si>
  <si>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</si>
  <si>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</si>
  <si>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</si>
  <si>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</si>
  <si>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</si>
  <si>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</si>
  <si>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</si>
  <si>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</si>
  <si>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</si>
  <si>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</si>
  <si>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</si>
  <si>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</si>
  <si>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</si>
  <si>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</si>
  <si>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</si>
  <si>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</si>
  <si>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</si>
  <si>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</si>
  <si>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</si>
  <si>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</si>
  <si>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</si>
  <si>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</si>
  <si>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</si>
  <si>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</si>
  <si>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</si>
  <si>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</si>
  <si>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</si>
  <si>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</si>
  <si>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</si>
  <si>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</si>
  <si>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</si>
  <si>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</si>
  <si>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</si>
  <si>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</si>
  <si>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2018/06/05-2018/07/03</t>
    <phoneticPr fontId="17" type="noConversion"/>
  </si>
  <si>
    <t>20</t>
    <phoneticPr fontId="17" type="noConversion"/>
  </si>
  <si>
    <t>≥20</t>
    <phoneticPr fontId="17" type="noConversion"/>
  </si>
  <si>
    <t>K19+260管涵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</si>
  <si>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JL-2018-SHY-309</t>
    </r>
    <phoneticPr fontId="17" type="noConversion"/>
  </si>
  <si>
    <t>YP-2018-SHY-309</t>
    <phoneticPr fontId="17" type="noConversion"/>
  </si>
  <si>
    <t>614.06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</si>
</sst>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19" sqref="L1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143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142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631.54666666666674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144</v>
      </c>
      <c r="M7" s="47"/>
      <c r="N7" s="47"/>
      <c r="O7" s="47"/>
      <c r="P7" s="2" t="s">
        <v>10</v>
      </c>
      <c r="Q7" s="21" t="str">
        <f>RIGHT(L7,2)</f>
        <v>09</v>
      </c>
      <c r="R7" s="32">
        <f>(K18+K19+K20)/3</f>
        <v>629.66999999999996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139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YP-2018-SHY-309-1</v>
      </c>
      <c r="B15" s="42" t="s">
        <v>140</v>
      </c>
      <c r="C15" s="42"/>
      <c r="D15" s="49" t="str">
        <f>LEFT(L9,P9)</f>
        <v>2018/06/05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633.35</v>
      </c>
      <c r="L15" s="25">
        <f>K15/S6</f>
        <v>28.148888888888891</v>
      </c>
      <c r="M15" s="51">
        <f>R6/S6</f>
        <v>28.068740740740743</v>
      </c>
      <c r="N15" s="51">
        <f>M15</f>
        <v>28.068740740740743</v>
      </c>
      <c r="O15" s="42" t="s">
        <v>45</v>
      </c>
      <c r="P15" s="21">
        <f t="shared" ref="P15:P23" si="0">ROUND(K15/22.5,3)</f>
        <v>28.149000000000001</v>
      </c>
      <c r="Q15" s="50">
        <f>ROUND(AVERAGE(L15:L17),3)</f>
        <v>28.068999999999999</v>
      </c>
      <c r="R15" s="30">
        <f t="shared" ref="R15:R23" ca="1" si="1">ROUND(R$14+RAND()*S$14,2)</f>
        <v>1114.8599999999999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YP-2018-SHY-309-2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610.82000000000005</v>
      </c>
      <c r="L16" s="25">
        <f>K16/S6</f>
        <v>27.147555555555559</v>
      </c>
      <c r="M16" s="51"/>
      <c r="N16" s="51"/>
      <c r="O16" s="42"/>
      <c r="P16" s="21">
        <f t="shared" si="0"/>
        <v>27.148</v>
      </c>
      <c r="Q16" s="50"/>
      <c r="R16" s="30">
        <f t="shared" ca="1" si="1"/>
        <v>1096.26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YP-2018-SHY-309-3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650.47</v>
      </c>
      <c r="L17" s="25">
        <f>K17/S6</f>
        <v>28.90977777777778</v>
      </c>
      <c r="M17" s="51"/>
      <c r="N17" s="51"/>
      <c r="O17" s="42"/>
      <c r="P17" s="21">
        <f t="shared" si="0"/>
        <v>28.91</v>
      </c>
      <c r="Q17" s="50"/>
      <c r="R17" s="30">
        <f t="shared" ca="1" si="1"/>
        <v>1026.52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YP-2018-SHY-309-4</v>
      </c>
      <c r="B18" s="42" t="s">
        <v>140</v>
      </c>
      <c r="C18" s="42"/>
      <c r="D18" s="46" t="str">
        <f>D15</f>
        <v>2018/06/05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27.291555555555554</v>
      </c>
      <c r="M18" s="51">
        <f>R7/S6</f>
        <v>27.985333333333333</v>
      </c>
      <c r="N18" s="51">
        <f>M18</f>
        <v>27.985333333333333</v>
      </c>
      <c r="O18" s="42" t="s">
        <v>45</v>
      </c>
      <c r="P18" s="21">
        <f>ROUND(K19/22.5,3)</f>
        <v>27.311</v>
      </c>
      <c r="Q18" s="50">
        <f>ROUND(AVERAGE(L18:L20),3)</f>
        <v>27.984999999999999</v>
      </c>
      <c r="R18" s="30">
        <f t="shared" ca="1" si="1"/>
        <v>1009.89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YP-2018-SHY-309-5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614.5</v>
      </c>
      <c r="L19" s="25">
        <f>K19/S6</f>
        <v>27.31111111111111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970.61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YP-2018-SHY-309-6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660.45</v>
      </c>
      <c r="L20" s="25">
        <f>K20/S6</f>
        <v>29.353333333333335</v>
      </c>
      <c r="M20" s="51"/>
      <c r="N20" s="51"/>
      <c r="O20" s="42"/>
      <c r="P20" s="21">
        <f t="shared" si="0"/>
        <v>29.353000000000002</v>
      </c>
      <c r="Q20" s="50"/>
      <c r="R20" s="30">
        <f t="shared" ca="1" si="1"/>
        <v>977.78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1108.6500000000001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1063.17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1034.31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950.78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1009.01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974.94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986.91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966.98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975.02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997.6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979.99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974.48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G38" sqref="BG38:BN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报告编号：BG-2018-SHY-309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YP-2018-SHY-309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K19+260管涵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20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YP-2018-SHY-309-1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2018/06/05-2018/07/03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141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28.148888888888891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28.068740740740743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140.30000000000001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YP-2018-SHY-309-2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27.147555555555559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YP-2018-SHY-309-3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28.90977777777778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YP-2018-SHY-309-4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2018/06/05-2018/07/03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141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27.291555555555554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27.985333333333333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139.9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YP-2018-SHY-309-5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27.31111111111111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YP-2018-SHY-309-6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29.353333333333335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