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26EED339-812D-4D23-B075-7A2F288A7101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<sst xmlns="http://schemas.openxmlformats.org/spreadsheetml/2006/main" count="470" uniqueCount="147">
  <si>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</si>
  <si>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</si>
  <si>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</si>
  <si>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</si>
  <si>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</si>
  <si>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</si>
  <si>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</si>
  <si>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</si>
  <si>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</si>
  <si>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</si>
  <si>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</si>
  <si>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</si>
  <si>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</si>
  <si>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</si>
  <si>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</si>
  <si>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</si>
  <si>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</si>
  <si>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</si>
  <si>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</si>
  <si>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</si>
  <si>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</si>
  <si>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</si>
  <si>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</si>
  <si>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</si>
  <si>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</si>
  <si>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</si>
  <si>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</si>
  <si>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</si>
  <si>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</si>
  <si>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</si>
  <si>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</si>
  <si>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</si>
  <si>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</si>
  <si>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</si>
  <si>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</si>
  <si>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</si>
  <si>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</si>
  <si>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</si>
  <si>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</si>
  <si>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</si>
  <si>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</si>
  <si>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</si>
  <si>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</si>
  <si>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</si>
  <si>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</si>
  <si>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</si>
  <si>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</si>
  <si>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</si>
  <si>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</si>
  <si>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</si>
  <si>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</si>
  <si>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</si>
  <si>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</si>
  <si>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</si>
  <si>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</si>
  <si>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</si>
  <si>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</si>
  <si>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</si>
  <si>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</si>
  <si>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</si>
  <si>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</si>
  <si>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</si>
  <si>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</si>
  <si>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</si>
  <si>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</si>
  <si>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</si>
  <si>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</si>
  <si>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</si>
  <si>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</si>
  <si>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</si>
  <si>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</si>
  <si>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</si>
  <si>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</si>
  <si>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</si>
  <si>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</si>
  <si>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</si>
  <si>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</si>
  <si>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</si>
  <si>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</si>
  <si>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</si>
  <si>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</si>
  <si>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</si>
  <si>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</si>
  <si>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</si>
  <si>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</si>
  <si>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</si>
  <si>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</si>
  <si>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</si>
  <si>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</si>
  <si>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</si>
  <si>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</si>
  <si>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</si>
  <si>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</si>
  <si>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</si>
  <si>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</si>
  <si>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</si>
  <si>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</si>
  <si>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</si>
  <si>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</si>
  <si>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</si>
  <si>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</si>
  <si>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</si>
  <si>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</si>
  <si>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</si>
  <si>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</si>
  <si>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</si>
  <si>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</si>
  <si>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</si>
  <si>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</si>
  <si>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</si>
  <si>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</si>
  <si>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</si>
  <si>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</si>
  <si>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</si>
  <si>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</si>
  <si>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</si>
  <si>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</si>
  <si>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</si>
  <si>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</si>
  <si>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</si>
  <si>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</si>
  <si>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</si>
  <si>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</si>
  <si>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</si>
  <si>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</si>
  <si>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</si>
  <si>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</si>
  <si>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</si>
  <si>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</si>
  <si>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</si>
  <si>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</si>
  <si>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</si>
  <si>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</si>
  <si>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</si>
  <si>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</si>
  <si>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</si>
  <si>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</si>
  <si>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</si>
  <si>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</si>
  <si>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2018/06/05-2018/07/03</t>
    <phoneticPr fontId="17" type="noConversion"/>
  </si>
  <si>
    <t>22500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</si>
  <si>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JL-2018-SHY-312</t>
    </r>
    <phoneticPr fontId="17" type="noConversion"/>
  </si>
  <si>
    <t>YP-2018-SHY-312</t>
    <phoneticPr fontId="17" type="noConversion"/>
  </si>
  <si>
    <t>K23+738.8乡道分离立交板梁第三跨-4</t>
    <phoneticPr fontId="17" type="noConversion"/>
  </si>
  <si>
    <t>50</t>
    <phoneticPr fontId="17" type="noConversion"/>
  </si>
  <si>
    <t>≥50</t>
    <phoneticPr fontId="17" type="noConversion"/>
  </si>
  <si>
    <t>1297.20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</si>
</sst>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18" sqref="K18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141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143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1295.5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142</v>
      </c>
      <c r="M7" s="45"/>
      <c r="N7" s="45"/>
      <c r="O7" s="45"/>
      <c r="P7" s="2" t="s">
        <v>10</v>
      </c>
      <c r="Q7" s="21" t="str">
        <f>RIGHT(L7,2)</f>
        <v>12</v>
      </c>
      <c r="R7" s="32">
        <f>(K18+K19+K20)/3</f>
        <v>1282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139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YP-2018-SHY-312-1</v>
      </c>
      <c r="B15" s="37" t="s">
        <v>144</v>
      </c>
      <c r="C15" s="37"/>
      <c r="D15" s="43" t="str">
        <f>LEFT(L9,P9)</f>
        <v>2018/06/05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1322.7</v>
      </c>
      <c r="L15" s="25">
        <f>K15/S6</f>
        <v>58.786666666666669</v>
      </c>
      <c r="M15" s="41">
        <f>R6/S6</f>
        <v>57.577777777777776</v>
      </c>
      <c r="N15" s="41">
        <f>M15</f>
        <v>57.577777777777776</v>
      </c>
      <c r="O15" s="37" t="s">
        <v>45</v>
      </c>
      <c r="P15" s="21">
        <f t="shared" ref="P15:P23" si="0">ROUND(K15/22.5,3)</f>
        <v>58.786999999999999</v>
      </c>
      <c r="Q15" s="40">
        <f>ROUND(AVERAGE(L15:L17),3)</f>
        <v>57.578000000000003</v>
      </c>
      <c r="R15" s="30">
        <f t="shared" ref="R15:R23" ca="1" si="1">ROUND(R$14+RAND()*S$14,2)</f>
        <v>1068.3699999999999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YP-2018-SHY-312-2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1279.5</v>
      </c>
      <c r="L16" s="25">
        <f>K16/S6</f>
        <v>56.866666666666667</v>
      </c>
      <c r="M16" s="41"/>
      <c r="N16" s="41"/>
      <c r="O16" s="37"/>
      <c r="P16" s="21">
        <f t="shared" si="0"/>
        <v>56.866999999999997</v>
      </c>
      <c r="Q16" s="40"/>
      <c r="R16" s="30">
        <f t="shared" ca="1" si="1"/>
        <v>1119.8399999999999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YP-2018-SHY-312-3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1284.3</v>
      </c>
      <c r="L17" s="25">
        <f>K17/S6</f>
        <v>57.08</v>
      </c>
      <c r="M17" s="41"/>
      <c r="N17" s="41"/>
      <c r="O17" s="37"/>
      <c r="P17" s="21">
        <f t="shared" si="0"/>
        <v>57.08</v>
      </c>
      <c r="Q17" s="40"/>
      <c r="R17" s="30">
        <f t="shared" ca="1" si="1"/>
        <v>1080.96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YP-2018-SHY-312-4</v>
      </c>
      <c r="B18" s="37" t="s">
        <v>144</v>
      </c>
      <c r="C18" s="37"/>
      <c r="D18" s="44" t="str">
        <f>D15</f>
        <v>2018/06/05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146</v>
      </c>
      <c r="L18" s="25">
        <f>K18/S6</f>
        <v>57.653333333333336</v>
      </c>
      <c r="M18" s="41">
        <f>R7/S6</f>
        <v>56.977777777777774</v>
      </c>
      <c r="N18" s="41">
        <f>M18</f>
        <v>56.977777777777774</v>
      </c>
      <c r="O18" s="37" t="s">
        <v>45</v>
      </c>
      <c r="P18" s="21">
        <f>ROUND(K19/22.5,3)</f>
        <v>55.716000000000001</v>
      </c>
      <c r="Q18" s="40">
        <f>ROUND(AVERAGE(L18:L20),3)</f>
        <v>56.978000000000002</v>
      </c>
      <c r="R18" s="30">
        <f t="shared" ca="1" si="1"/>
        <v>979.56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YP-2018-SHY-312-5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140</v>
      </c>
      <c r="K19" s="24">
        <v>1253.5999999999999</v>
      </c>
      <c r="L19" s="25">
        <f>K19/S6</f>
        <v>55.715555555555554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1047.98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YP-2018-SHY-312-6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1295.2</v>
      </c>
      <c r="L20" s="25">
        <f>K20/S6</f>
        <v>57.564444444444447</v>
      </c>
      <c r="M20" s="41"/>
      <c r="N20" s="41"/>
      <c r="O20" s="37"/>
      <c r="P20" s="21">
        <f t="shared" si="0"/>
        <v>57.564</v>
      </c>
      <c r="Q20" s="40"/>
      <c r="R20" s="30">
        <f t="shared" ca="1" si="1"/>
        <v>965.86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1022.3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973.5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978.86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990.91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979.13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1024.52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973.85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954.34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950.41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961.52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995.46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958.94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W29" sqref="BW29:BZ3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报告编号：BG-2018-SHY-312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YP-2018-SHY-312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K23+738.8乡道分离立交板梁第三跨-4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50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YP-2018-SHY-312-1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2018/06/05-2018/07/03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145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58.786666666666669</v>
      </c>
      <c r="AT38" s="92"/>
      <c r="AU38" s="92"/>
      <c r="AV38" s="92"/>
      <c r="AW38" s="92"/>
      <c r="AX38" s="92"/>
      <c r="AY38" s="92"/>
      <c r="AZ38" s="92"/>
      <c r="BA38" s="92">
        <f>强度记录!M15</f>
        <v>57.577777777777776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115.2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YP-2018-SHY-312-2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56.866666666666667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YP-2018-SHY-312-3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57.08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YP-2018-SHY-312-4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2018/06/05-2018/07/03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145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57.653333333333336</v>
      </c>
      <c r="AT47" s="92"/>
      <c r="AU47" s="92"/>
      <c r="AV47" s="92"/>
      <c r="AW47" s="92"/>
      <c r="AX47" s="92"/>
      <c r="AY47" s="92"/>
      <c r="AZ47" s="92"/>
      <c r="BA47" s="92">
        <f>强度记录!M18</f>
        <v>56.977777777777774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114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YP-2018-SHY-312-5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55.715555555555554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YP-2018-SHY-312-6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57.564444444444447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2018-07-03T02:09:22Z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