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<sst xmlns="http://schemas.openxmlformats.org/spreadsheetml/2006/main" count="145">
  <si>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</si>
  <si>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</si>
  <si>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</si>
  <si>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</si>
  <si>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</si>
  <si>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JL-2018-SHY-341</t>
    </r>
  </si>
  <si>
    <t>工程部位/用途</t>
  </si>
  <si>
    <t>S246分离立交9#右幅系梁</t>
  </si>
  <si>
    <t>/</t>
  </si>
  <si>
    <t>22.5</t>
  </si>
  <si>
    <t>试验依据</t>
  </si>
  <si>
    <t>JTG E30-2005</t>
  </si>
  <si>
    <t>样品编号</t>
  </si>
  <si>
    <t>YP-2018-SHY-341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</si>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</sst>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28" borderId="51" applyNumberFormat="0" applyAlignment="0" applyProtection="0">
      <alignment vertical="center"/>
    </xf>
    <xf numFmtId="0" fontId="27" fillId="28" borderId="48" applyNumberFormat="0" applyAlignment="0" applyProtection="0">
      <alignment vertical="center"/>
    </xf>
    <xf numFmtId="0" fontId="28" fillId="29" borderId="5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957.476666666667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41</v>
      </c>
      <c r="R7" s="189">
        <f>(K18+K19+K20)/3</f>
        <v>974.373333333333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YP-2018-SHY-341-1</v>
      </c>
      <c r="B15" s="160" t="s">
        <v>47</v>
      </c>
      <c r="C15" s="160"/>
      <c r="D15" s="186" t="str">
        <f>LEFT(L9,P9)</f>
        <v>2018/06/11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922.16</v>
      </c>
      <c r="L15" s="174">
        <f>K15/S6</f>
        <v>40.9848888888889</v>
      </c>
      <c r="M15" s="175">
        <v>42.6</v>
      </c>
      <c r="N15" s="175">
        <f>M15</f>
        <v>42.6</v>
      </c>
      <c r="O15" s="160" t="s">
        <v>51</v>
      </c>
      <c r="P15" s="145">
        <f t="shared" ref="P15:P23" si="0">ROUND(K15/22.5,3)</f>
        <v>40.985</v>
      </c>
      <c r="Q15" s="181">
        <f>ROUND(AVERAGE(L15:L17),3)</f>
        <v>42.555</v>
      </c>
      <c r="R15" s="182">
        <f ca="1" t="shared" ref="R15:R23" si="1">ROUND(R$14+RAND()*S$14,2)</f>
        <v>1017.41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YP-2018-SHY-341-2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991.81</v>
      </c>
      <c r="L16" s="174">
        <f>K16/S6</f>
        <v>44.0804444444444</v>
      </c>
      <c r="M16" s="175"/>
      <c r="N16" s="175"/>
      <c r="O16" s="160"/>
      <c r="P16" s="145">
        <f t="shared" si="0"/>
        <v>44.08</v>
      </c>
      <c r="Q16" s="181"/>
      <c r="R16" s="182">
        <f ca="1" t="shared" si="1"/>
        <v>1032.73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YP-2018-SHY-341-3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958.46</v>
      </c>
      <c r="L17" s="174">
        <f>K17/S6</f>
        <v>42.5982222222222</v>
      </c>
      <c r="M17" s="175"/>
      <c r="N17" s="175"/>
      <c r="O17" s="160"/>
      <c r="P17" s="145">
        <f t="shared" si="0"/>
        <v>42.598</v>
      </c>
      <c r="Q17" s="181"/>
      <c r="R17" s="182">
        <f ca="1" t="shared" si="1"/>
        <v>1116.02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YP-2018-SHY-341-4</v>
      </c>
      <c r="B18" s="160" t="s">
        <v>47</v>
      </c>
      <c r="C18" s="160"/>
      <c r="D18" s="148" t="str">
        <f>D15</f>
        <v>2018/06/11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981.91</v>
      </c>
      <c r="L18" s="174">
        <f>K18/S6</f>
        <v>43.6404444444444</v>
      </c>
      <c r="M18" s="175">
        <v>43.3</v>
      </c>
      <c r="N18" s="175">
        <f>M18</f>
        <v>43.3</v>
      </c>
      <c r="O18" s="160" t="s">
        <v>51</v>
      </c>
      <c r="P18" s="145">
        <f>ROUND(K19/22.5,3)</f>
        <v>43.415</v>
      </c>
      <c r="Q18" s="181">
        <f>ROUND(AVERAGE(L18:L20),3)</f>
        <v>43.305</v>
      </c>
      <c r="R18" s="182">
        <f ca="1" t="shared" si="1"/>
        <v>1064.69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YP-2018-SHY-341-5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976.83</v>
      </c>
      <c r="L19" s="174">
        <f>K19/S6</f>
        <v>43.4146666666667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1008.79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YP-2018-SHY-341-6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964.38</v>
      </c>
      <c r="L20" s="174">
        <f>K20/S6</f>
        <v>42.8613333333333</v>
      </c>
      <c r="M20" s="175"/>
      <c r="N20" s="175"/>
      <c r="O20" s="160"/>
      <c r="P20" s="145">
        <f t="shared" si="0"/>
        <v>42.861</v>
      </c>
      <c r="Q20" s="181"/>
      <c r="R20" s="182">
        <f ca="1" t="shared" si="1"/>
        <v>984.62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1055.62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1034.42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1116.85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988.65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998.07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1008.26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951.98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967.72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962.75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959.78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1005.4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1015.62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报告编号：BG-2018-SHY-341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YP-2018-SHY-341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S246分离立交9#右幅系梁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YP-2018-SHY-341-1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2018/06/11-2018/07/09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40.9848888888889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42.6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121.7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YP-2018-SHY-341-2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44.0804444444444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YP-2018-SHY-341-3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42.5982222222222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YP-2018-SHY-341-4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2018/06/11-2018/07/09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43.6404444444444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43.3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123.7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YP-2018-SHY-341-5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43.4146666666667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YP-2018-SHY-341-6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42.8613333333333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2018-07-09T13:05:39Z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